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3DF34FD8-95DE-4281-98D6-57D0E00880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E43" i="1"/>
  <c r="E42" i="1"/>
  <c r="E41" i="1"/>
  <c r="C41" i="1"/>
  <c r="C43" i="1" s="1"/>
  <c r="C42" i="1"/>
  <c r="K28" i="1"/>
  <c r="L14" i="1"/>
  <c r="J28" i="1"/>
  <c r="I28" i="1"/>
  <c r="H28" i="1"/>
  <c r="G28" i="1"/>
  <c r="M15" i="1"/>
  <c r="M16" i="1"/>
  <c r="M17" i="1"/>
  <c r="M18" i="1"/>
  <c r="M19" i="1"/>
  <c r="M20" i="1"/>
  <c r="M21" i="1"/>
  <c r="M22" i="1"/>
  <c r="M23" i="1"/>
  <c r="M14" i="1"/>
  <c r="K15" i="1"/>
  <c r="K16" i="1"/>
  <c r="K17" i="1"/>
  <c r="K18" i="1"/>
  <c r="K19" i="1"/>
  <c r="K20" i="1"/>
  <c r="K21" i="1"/>
  <c r="K22" i="1"/>
  <c r="K23" i="1"/>
  <c r="K14" i="1"/>
  <c r="N15" i="1"/>
  <c r="N16" i="1"/>
  <c r="N17" i="1"/>
  <c r="N18" i="1"/>
  <c r="N19" i="1"/>
  <c r="N20" i="1"/>
  <c r="N21" i="1"/>
  <c r="N22" i="1"/>
  <c r="N23" i="1"/>
  <c r="N14" i="1"/>
  <c r="O14" i="1"/>
  <c r="C34" i="1"/>
  <c r="C33" i="1"/>
  <c r="P23" i="1"/>
  <c r="P15" i="1"/>
  <c r="P16" i="1"/>
  <c r="P17" i="1"/>
  <c r="P18" i="1"/>
  <c r="P19" i="1"/>
  <c r="P20" i="1"/>
  <c r="P21" i="1"/>
  <c r="P22" i="1"/>
  <c r="P14" i="1"/>
  <c r="O15" i="1"/>
  <c r="O16" i="1"/>
  <c r="O17" i="1"/>
  <c r="O18" i="1"/>
  <c r="O19" i="1"/>
  <c r="O20" i="1"/>
  <c r="O21" i="1"/>
  <c r="O22" i="1"/>
  <c r="O23" i="1"/>
  <c r="L15" i="1"/>
  <c r="L16" i="1"/>
  <c r="L17" i="1"/>
  <c r="L18" i="1"/>
  <c r="L19" i="1"/>
  <c r="L20" i="1"/>
  <c r="L21" i="1"/>
  <c r="L22" i="1"/>
  <c r="L23" i="1"/>
  <c r="J15" i="1"/>
  <c r="J16" i="1"/>
  <c r="J17" i="1"/>
  <c r="J18" i="1"/>
  <c r="J19" i="1"/>
  <c r="J20" i="1"/>
  <c r="J21" i="1"/>
  <c r="J22" i="1"/>
  <c r="J23" i="1"/>
  <c r="J14" i="1"/>
  <c r="I15" i="1"/>
  <c r="I16" i="1"/>
  <c r="I17" i="1"/>
  <c r="I18" i="1"/>
  <c r="I19" i="1"/>
  <c r="I20" i="1"/>
  <c r="I21" i="1"/>
  <c r="I22" i="1"/>
  <c r="I23" i="1"/>
  <c r="I14" i="1"/>
  <c r="I7" i="1"/>
  <c r="H15" i="1"/>
  <c r="H16" i="1"/>
  <c r="H17" i="1"/>
  <c r="H18" i="1"/>
  <c r="H19" i="1"/>
  <c r="H20" i="1"/>
  <c r="H21" i="1"/>
  <c r="H22" i="1"/>
  <c r="H23" i="1"/>
  <c r="H14" i="1"/>
  <c r="H7" i="1"/>
  <c r="G15" i="1"/>
  <c r="G16" i="1"/>
  <c r="G17" i="1"/>
  <c r="G18" i="1"/>
  <c r="G19" i="1"/>
  <c r="G20" i="1"/>
  <c r="G21" i="1"/>
  <c r="G22" i="1"/>
  <c r="G23" i="1"/>
  <c r="G14" i="1"/>
  <c r="G7" i="1"/>
  <c r="Q7" i="1"/>
  <c r="P7" i="1"/>
  <c r="Q6" i="1"/>
  <c r="P6" i="1"/>
  <c r="M8" i="1"/>
  <c r="M9" i="1"/>
  <c r="M10" i="1"/>
  <c r="M7" i="1"/>
  <c r="L8" i="1"/>
  <c r="L9" i="1"/>
  <c r="L10" i="1"/>
  <c r="L7" i="1"/>
  <c r="K8" i="1"/>
  <c r="K9" i="1"/>
  <c r="K10" i="1"/>
  <c r="K7" i="1"/>
  <c r="J8" i="1"/>
  <c r="J9" i="1"/>
  <c r="J10" i="1"/>
  <c r="J7" i="1"/>
  <c r="I8" i="1"/>
  <c r="I9" i="1"/>
  <c r="I10" i="1"/>
  <c r="H8" i="1"/>
  <c r="H9" i="1"/>
  <c r="H10" i="1"/>
  <c r="G8" i="1"/>
  <c r="G9" i="1"/>
  <c r="G10" i="1"/>
</calcChain>
</file>

<file path=xl/sharedStrings.xml><?xml version="1.0" encoding="utf-8"?>
<sst xmlns="http://schemas.openxmlformats.org/spreadsheetml/2006/main" count="71" uniqueCount="54">
  <si>
    <t>Part 1</t>
    <phoneticPr fontId="2" type="noConversion"/>
  </si>
  <si>
    <t>R' (Ω)</t>
    <phoneticPr fontId="2" type="noConversion"/>
  </si>
  <si>
    <t>V (V)</t>
    <phoneticPr fontId="2" type="noConversion"/>
  </si>
  <si>
    <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 xml:space="preserve"> (V)</t>
    </r>
    <phoneticPr fontId="2" type="noConversion"/>
  </si>
  <si>
    <r>
      <t>V</t>
    </r>
    <r>
      <rPr>
        <b/>
        <vertAlign val="subscript"/>
        <sz val="11"/>
        <color theme="1"/>
        <rFont val="Times New Roman"/>
        <family val="1"/>
      </rPr>
      <t>R'</t>
    </r>
    <r>
      <rPr>
        <b/>
        <sz val="11"/>
        <color theme="1"/>
        <rFont val="Times New Roman"/>
        <family val="1"/>
      </rPr>
      <t xml:space="preserve"> (V)</t>
    </r>
    <phoneticPr fontId="2" type="noConversion"/>
  </si>
  <si>
    <r>
      <t>V</t>
    </r>
    <r>
      <rPr>
        <b/>
        <vertAlign val="sub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 (V)</t>
    </r>
    <phoneticPr fontId="2" type="noConversion"/>
  </si>
  <si>
    <t>I (A)</t>
    <phoneticPr fontId="2" type="noConversion"/>
  </si>
  <si>
    <t>Z (Ω)</t>
    <phoneticPr fontId="2" type="noConversion"/>
  </si>
  <si>
    <t>R (Ω)</t>
    <phoneticPr fontId="2" type="noConversion"/>
  </si>
  <si>
    <t>X (Ω)</t>
    <phoneticPr fontId="2" type="noConversion"/>
  </si>
  <si>
    <t>M (mH)</t>
    <phoneticPr fontId="2" type="noConversion"/>
  </si>
  <si>
    <t>L (mH)</t>
    <phoneticPr fontId="2" type="noConversion"/>
  </si>
  <si>
    <r>
      <rPr>
        <b/>
        <sz val="11"/>
        <color theme="1"/>
        <rFont val="等线"/>
        <family val="3"/>
        <charset val="134"/>
      </rPr>
      <t>ω</t>
    </r>
    <r>
      <rPr>
        <b/>
        <sz val="11"/>
        <color theme="1"/>
        <rFont val="Times New Roman"/>
        <family val="1"/>
      </rPr>
      <t>M</t>
    </r>
    <phoneticPr fontId="2" type="noConversion"/>
  </si>
  <si>
    <t>f (kHz):</t>
    <phoneticPr fontId="2" type="noConversion"/>
  </si>
  <si>
    <r>
      <t>R</t>
    </r>
    <r>
      <rPr>
        <vertAlign val="sub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 (Ω)</t>
    </r>
    <phoneticPr fontId="2" type="noConversion"/>
  </si>
  <si>
    <r>
      <t>V</t>
    </r>
    <r>
      <rPr>
        <b/>
        <vertAlign val="subscript"/>
        <sz val="11"/>
        <color theme="1"/>
        <rFont val="Times New Roman"/>
        <family val="1"/>
      </rPr>
      <t>RL</t>
    </r>
    <r>
      <rPr>
        <b/>
        <sz val="11"/>
        <color theme="1"/>
        <rFont val="Times New Roman"/>
        <family val="1"/>
      </rPr>
      <t xml:space="preserve"> (V)</t>
    </r>
    <phoneticPr fontId="2" type="noConversion"/>
  </si>
  <si>
    <t>Ip (A)</t>
    <phoneticPr fontId="2" type="noConversion"/>
  </si>
  <si>
    <t>Zp (Ω)</t>
    <phoneticPr fontId="2" type="noConversion"/>
  </si>
  <si>
    <r>
      <t>R</t>
    </r>
    <r>
      <rPr>
        <b/>
        <vertAlign val="subscript"/>
        <sz val="11"/>
        <color theme="1"/>
        <rFont val="Times New Roman"/>
        <family val="1"/>
      </rPr>
      <t>PE</t>
    </r>
    <r>
      <rPr>
        <b/>
        <sz val="11"/>
        <color theme="1"/>
        <rFont val="Times New Roman"/>
        <family val="1"/>
      </rPr>
      <t xml:space="preserve"> (Ω)</t>
    </r>
    <phoneticPr fontId="2" type="noConversion"/>
  </si>
  <si>
    <r>
      <t>X</t>
    </r>
    <r>
      <rPr>
        <b/>
        <vertAlign val="subscript"/>
        <sz val="11"/>
        <color theme="1"/>
        <rFont val="Times New Roman"/>
        <family val="1"/>
      </rPr>
      <t>PE</t>
    </r>
    <r>
      <rPr>
        <b/>
        <sz val="11"/>
        <color theme="1"/>
        <rFont val="Times New Roman"/>
        <family val="1"/>
      </rPr>
      <t xml:space="preserve"> (Ω)</t>
    </r>
    <phoneticPr fontId="2" type="noConversion"/>
  </si>
  <si>
    <t>Is (A)</t>
    <phoneticPr fontId="2" type="noConversion"/>
  </si>
  <si>
    <t>R' (Ω)</t>
    <phoneticPr fontId="2" type="noConversion"/>
  </si>
  <si>
    <r>
      <t>V</t>
    </r>
    <r>
      <rPr>
        <b/>
        <vertAlign val="sub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 (V)</t>
    </r>
    <phoneticPr fontId="2" type="noConversion"/>
  </si>
  <si>
    <r>
      <t>R</t>
    </r>
    <r>
      <rPr>
        <b/>
        <vertAlign val="subscript"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 xml:space="preserve"> (Ω)</t>
    </r>
    <phoneticPr fontId="2" type="noConversion"/>
  </si>
  <si>
    <r>
      <t>X</t>
    </r>
    <r>
      <rPr>
        <b/>
        <vertAlign val="subscript"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 xml:space="preserve"> (Ω)</t>
    </r>
    <phoneticPr fontId="2" type="noConversion"/>
  </si>
  <si>
    <r>
      <t xml:space="preserve">a) </t>
    </r>
    <r>
      <rPr>
        <b/>
        <sz val="11"/>
        <color theme="1"/>
        <rFont val="宋体"/>
        <family val="3"/>
        <charset val="134"/>
      </rPr>
      <t>测线圈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3"/>
        <charset val="134"/>
      </rPr>
      <t>，无铝芯</t>
    </r>
    <phoneticPr fontId="2" type="noConversion"/>
  </si>
  <si>
    <r>
      <t xml:space="preserve">b) </t>
    </r>
    <r>
      <rPr>
        <b/>
        <sz val="11"/>
        <color theme="1"/>
        <rFont val="宋体"/>
        <family val="3"/>
        <charset val="134"/>
      </rPr>
      <t>左右调换线圈，测线圈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宋体"/>
        <family val="3"/>
        <charset val="134"/>
      </rPr>
      <t>，取下铝芯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无铝芯</t>
    </r>
    <r>
      <rPr>
        <b/>
        <sz val="11"/>
        <color theme="1"/>
        <rFont val="Times New Roman"/>
        <family val="1"/>
      </rPr>
      <t>)</t>
    </r>
    <phoneticPr fontId="2" type="noConversion"/>
  </si>
  <si>
    <r>
      <t xml:space="preserve">d) </t>
    </r>
    <r>
      <rPr>
        <b/>
        <sz val="11"/>
        <color theme="1"/>
        <rFont val="宋体"/>
        <family val="3"/>
        <charset val="134"/>
      </rPr>
      <t>测线圈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宋体"/>
        <family val="3"/>
        <charset val="134"/>
      </rPr>
      <t>，放入铝芯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有铝芯</t>
    </r>
    <r>
      <rPr>
        <b/>
        <sz val="11"/>
        <color theme="1"/>
        <rFont val="Times New Roman"/>
        <family val="1"/>
      </rPr>
      <t>)</t>
    </r>
    <phoneticPr fontId="2" type="noConversion"/>
  </si>
  <si>
    <r>
      <t xml:space="preserve">c) </t>
    </r>
    <r>
      <rPr>
        <b/>
        <sz val="11"/>
        <color theme="1"/>
        <rFont val="宋体"/>
        <family val="3"/>
        <charset val="134"/>
      </rPr>
      <t>测线圈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宋体"/>
        <family val="3"/>
        <charset val="134"/>
      </rPr>
      <t>，放入铝芯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有铝芯</t>
    </r>
    <r>
      <rPr>
        <b/>
        <sz val="11"/>
        <color theme="1"/>
        <rFont val="Times New Roman"/>
        <family val="1"/>
      </rPr>
      <t>)</t>
    </r>
    <phoneticPr fontId="2" type="noConversion"/>
  </si>
  <si>
    <r>
      <rPr>
        <b/>
        <sz val="11"/>
        <color theme="1"/>
        <rFont val="宋体"/>
        <family val="3"/>
        <charset val="134"/>
      </rPr>
      <t>电磁感应数据表格，</t>
    </r>
    <r>
      <rPr>
        <b/>
        <sz val="11"/>
        <color theme="1"/>
        <rFont val="Times New Roman"/>
        <family val="1"/>
      </rPr>
      <t>2023</t>
    </r>
    <r>
      <rPr>
        <b/>
        <sz val="11"/>
        <color theme="1"/>
        <rFont val="宋体"/>
        <family val="3"/>
        <charset val="134"/>
      </rPr>
      <t>秋，</t>
    </r>
    <r>
      <rPr>
        <b/>
        <sz val="11"/>
        <color theme="1"/>
        <rFont val="Times New Roman"/>
        <family val="1"/>
      </rPr>
      <t>6B703</t>
    </r>
    <phoneticPr fontId="2" type="noConversion"/>
  </si>
  <si>
    <r>
      <rPr>
        <b/>
        <sz val="11"/>
        <color theme="1"/>
        <rFont val="等线"/>
        <family val="3"/>
        <charset val="134"/>
      </rPr>
      <t>Δ</t>
    </r>
    <r>
      <rPr>
        <b/>
        <sz val="11"/>
        <color theme="1"/>
        <rFont val="Times New Roman"/>
        <family val="1"/>
      </rPr>
      <t>P (W)</t>
    </r>
    <phoneticPr fontId="2" type="noConversion"/>
  </si>
  <si>
    <r>
      <t xml:space="preserve">Part2 (g): </t>
    </r>
    <r>
      <rPr>
        <b/>
        <sz val="11"/>
        <color theme="1"/>
        <rFont val="宋体"/>
        <family val="3"/>
        <charset val="134"/>
      </rPr>
      <t>左右调换线圈，测线圈</t>
    </r>
    <r>
      <rPr>
        <b/>
        <sz val="11"/>
        <color theme="1"/>
        <rFont val="Times New Roman"/>
        <family val="1"/>
      </rPr>
      <t xml:space="preserve"> 1</t>
    </r>
    <r>
      <rPr>
        <b/>
        <sz val="11"/>
        <color theme="1"/>
        <rFont val="宋体"/>
        <family val="3"/>
        <charset val="134"/>
      </rPr>
      <t>；取下铝芯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无铝芯</t>
    </r>
    <r>
      <rPr>
        <b/>
        <sz val="11"/>
        <color theme="1"/>
        <rFont val="Times New Roman"/>
        <family val="1"/>
      </rPr>
      <t>)</t>
    </r>
    <r>
      <rPr>
        <b/>
        <sz val="11"/>
        <color theme="1"/>
        <rFont val="宋体"/>
        <family val="3"/>
        <charset val="134"/>
      </rPr>
      <t>；</t>
    </r>
    <r>
      <rPr>
        <b/>
        <sz val="11"/>
        <color theme="1"/>
        <rFont val="Times New Roman"/>
        <family val="1"/>
      </rPr>
      <t>R'</t>
    </r>
    <r>
      <rPr>
        <b/>
        <sz val="11"/>
        <color theme="1"/>
        <rFont val="宋体"/>
        <family val="3"/>
        <charset val="134"/>
      </rPr>
      <t>改为</t>
    </r>
    <r>
      <rPr>
        <b/>
        <sz val="11"/>
        <color theme="1"/>
        <rFont val="Times New Roman"/>
        <family val="1"/>
      </rPr>
      <t>300Ω</t>
    </r>
    <r>
      <rPr>
        <b/>
        <sz val="11"/>
        <color theme="1"/>
        <rFont val="宋体"/>
        <family val="3"/>
        <charset val="134"/>
      </rPr>
      <t>定值电阻</t>
    </r>
    <r>
      <rPr>
        <b/>
        <sz val="11"/>
        <color theme="1"/>
        <rFont val="Times New Roman"/>
        <family val="1"/>
      </rPr>
      <t xml:space="preserve">; </t>
    </r>
    <r>
      <rPr>
        <b/>
        <sz val="11"/>
        <color theme="1"/>
        <rFont val="宋体"/>
        <family val="3"/>
        <charset val="134"/>
      </rPr>
      <t>改变</t>
    </r>
    <r>
      <rPr>
        <b/>
        <sz val="11"/>
        <color theme="1"/>
        <rFont val="Times New Roman"/>
        <family val="1"/>
      </rPr>
      <t>RL</t>
    </r>
    <r>
      <rPr>
        <b/>
        <sz val="11"/>
        <color theme="1"/>
        <rFont val="宋体"/>
        <family val="3"/>
        <charset val="134"/>
      </rPr>
      <t>测试</t>
    </r>
    <phoneticPr fontId="2" type="noConversion"/>
  </si>
  <si>
    <r>
      <t xml:space="preserve">Part4 (p): </t>
    </r>
    <r>
      <rPr>
        <b/>
        <sz val="11"/>
        <color theme="1"/>
        <rFont val="宋体"/>
        <family val="3"/>
        <charset val="134"/>
      </rPr>
      <t>放入铝芯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有铝芯</t>
    </r>
    <r>
      <rPr>
        <b/>
        <sz val="11"/>
        <color theme="1"/>
        <rFont val="Times New Roman"/>
        <family val="1"/>
      </rPr>
      <t>)</t>
    </r>
    <r>
      <rPr>
        <b/>
        <sz val="11"/>
        <color theme="1"/>
        <rFont val="宋体"/>
        <family val="3"/>
        <charset val="134"/>
      </rPr>
      <t>，测线圈</t>
    </r>
    <r>
      <rPr>
        <b/>
        <sz val="11"/>
        <color theme="1"/>
        <rFont val="Times New Roman"/>
        <family val="1"/>
      </rPr>
      <t>1; R' = 300Ω</t>
    </r>
    <r>
      <rPr>
        <b/>
        <sz val="11"/>
        <color theme="1"/>
        <rFont val="宋体"/>
        <family val="3"/>
        <charset val="134"/>
      </rPr>
      <t>定制电阻；</t>
    </r>
    <r>
      <rPr>
        <b/>
        <sz val="11"/>
        <color theme="1"/>
        <rFont val="Times New Roman"/>
        <family val="1"/>
      </rPr>
      <t xml:space="preserve"> RL = 1kΩ</t>
    </r>
    <phoneticPr fontId="2" type="noConversion"/>
  </si>
  <si>
    <t>无铝芯</t>
    <phoneticPr fontId="2" type="noConversion"/>
  </si>
  <si>
    <t>有铝芯</t>
    <phoneticPr fontId="2" type="noConversion"/>
  </si>
  <si>
    <t>k</t>
    <phoneticPr fontId="2" type="noConversion"/>
  </si>
  <si>
    <r>
      <t>h)</t>
    </r>
    <r>
      <rPr>
        <sz val="11"/>
        <color theme="1"/>
        <rFont val="宋体"/>
        <family val="1"/>
        <charset val="134"/>
      </rPr>
      <t>展开式</t>
    </r>
    <phoneticPr fontId="2" type="noConversion"/>
  </si>
  <si>
    <t>(RS+RL)^2=(IP^2/IS^2)*ω^2*M^2-XS^2</t>
    <phoneticPr fontId="2" type="noConversion"/>
  </si>
  <si>
    <t>(IP^2/IS^2)*ω^2</t>
    <phoneticPr fontId="2" type="noConversion"/>
  </si>
  <si>
    <t>(RS+RL)^2</t>
  </si>
  <si>
    <r>
      <t>i)M</t>
    </r>
    <r>
      <rPr>
        <sz val="11"/>
        <color theme="1"/>
        <rFont val="宋体"/>
        <family val="1"/>
        <charset val="134"/>
      </rPr>
      <t>与XS</t>
    </r>
    <phoneticPr fontId="2" type="noConversion"/>
  </si>
  <si>
    <r>
      <t>M</t>
    </r>
    <r>
      <rPr>
        <sz val="11"/>
        <color theme="1"/>
        <rFont val="宋体"/>
        <family val="1"/>
        <charset val="134"/>
      </rPr>
      <t>：</t>
    </r>
    <phoneticPr fontId="2" type="noConversion"/>
  </si>
  <si>
    <t>XS:</t>
    <phoneticPr fontId="2" type="noConversion"/>
  </si>
  <si>
    <t>(IP^2/IS^2)</t>
  </si>
  <si>
    <t>m)</t>
    <phoneticPr fontId="2" type="noConversion"/>
  </si>
  <si>
    <t>XR= -0.9994XPE + 537.32</t>
    <phoneticPr fontId="2" type="noConversion"/>
  </si>
  <si>
    <t>n)</t>
    <phoneticPr fontId="2" type="noConversion"/>
  </si>
  <si>
    <r>
      <rPr>
        <sz val="11"/>
        <color rgb="FF595959"/>
        <rFont val="宋体"/>
        <family val="3"/>
        <charset val="134"/>
      </rPr>
      <t>当</t>
    </r>
    <r>
      <rPr>
        <sz val="11"/>
        <color rgb="FF595959"/>
        <rFont val="Times New Roman"/>
        <family val="3"/>
      </rPr>
      <t>RL</t>
    </r>
    <r>
      <rPr>
        <sz val="11"/>
        <color rgb="FF595959"/>
        <rFont val="宋体"/>
        <family val="3"/>
        <charset val="134"/>
      </rPr>
      <t>为600时，</t>
    </r>
    <r>
      <rPr>
        <sz val="11"/>
        <color rgb="FF595959"/>
        <rFont val="Times New Roman"/>
        <family val="3"/>
      </rPr>
      <t>RR</t>
    </r>
    <r>
      <rPr>
        <sz val="11"/>
        <color rgb="FF595959"/>
        <rFont val="宋体"/>
        <family val="3"/>
        <charset val="134"/>
      </rPr>
      <t>最大</t>
    </r>
    <phoneticPr fontId="2" type="noConversion"/>
  </si>
  <si>
    <r>
      <t>o)</t>
    </r>
    <r>
      <rPr>
        <sz val="11"/>
        <color theme="1"/>
        <rFont val="宋体"/>
        <family val="1"/>
        <charset val="134"/>
      </rPr>
      <t>等效电感与电阻的变化</t>
    </r>
    <phoneticPr fontId="2" type="noConversion"/>
  </si>
  <si>
    <r>
      <t>L</t>
    </r>
    <r>
      <rPr>
        <sz val="11"/>
        <color theme="1"/>
        <rFont val="宋体"/>
        <family val="1"/>
        <charset val="134"/>
      </rPr>
      <t>芯：</t>
    </r>
    <phoneticPr fontId="2" type="noConversion"/>
  </si>
  <si>
    <r>
      <t>R</t>
    </r>
    <r>
      <rPr>
        <sz val="11"/>
        <color theme="1"/>
        <rFont val="宋体"/>
        <family val="1"/>
        <charset val="134"/>
      </rPr>
      <t>芯：</t>
    </r>
    <phoneticPr fontId="2" type="noConversion"/>
  </si>
  <si>
    <t>比值</t>
    <phoneticPr fontId="2" type="noConversion"/>
  </si>
  <si>
    <t>线圈1</t>
    <phoneticPr fontId="2" type="noConversion"/>
  </si>
  <si>
    <t>线圈2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</si>
</sst>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"/>
    <numFmt numFmtId="179" formatCode="0.0000000000_ "/>
    <numFmt numFmtId="184" formatCode="0.0000000000000_ 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vertAlign val="sub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3"/>
      <charset val="134"/>
    </font>
    <font>
      <b/>
      <sz val="10"/>
      <color rgb="FF595959"/>
      <name val="等线"/>
      <family val="3"/>
      <charset val="134"/>
      <scheme val="minor"/>
    </font>
    <font>
      <sz val="11"/>
      <color rgb="FF595959"/>
      <name val="宋体"/>
      <family val="3"/>
      <charset val="134"/>
    </font>
    <font>
      <sz val="11"/>
      <color rgb="FF595959"/>
      <name val="Times New Roman"/>
      <family val="3"/>
    </font>
    <font>
      <sz val="11"/>
      <color rgb="FF595959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9" fontId="1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readingOrder="1"/>
    </xf>
    <xf numFmtId="184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</a:t>
            </a:r>
            <a:r>
              <a:rPr lang="en-US" altLang="zh-CN"/>
              <a:t>M</a:t>
            </a:r>
            <a:r>
              <a:rPr lang="zh-CN" altLang="en-US"/>
              <a:t>与</a:t>
            </a:r>
            <a:r>
              <a:rPr lang="en-US" altLang="zh-CN"/>
              <a:t>XS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603903519693627E-2"/>
                  <c:y val="0.3125125997620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Sheet1!$O$14:$O$23</c:f>
              <c:numCache>
                <c:formatCode>General</c:formatCode>
                <c:ptCount val="10"/>
                <c:pt idx="0">
                  <c:v>75.689291270965441</c:v>
                </c:pt>
                <c:pt idx="1">
                  <c:v>81.193969263213333</c:v>
                </c:pt>
                <c:pt idx="2">
                  <c:v>92.739733010367289</c:v>
                </c:pt>
                <c:pt idx="3">
                  <c:v>109.23232068899016</c:v>
                </c:pt>
                <c:pt idx="4">
                  <c:v>125.15275065166172</c:v>
                </c:pt>
                <c:pt idx="5">
                  <c:v>146.77493605643053</c:v>
                </c:pt>
                <c:pt idx="6">
                  <c:v>172.06952037405532</c:v>
                </c:pt>
                <c:pt idx="7">
                  <c:v>206.07948876794231</c:v>
                </c:pt>
                <c:pt idx="8">
                  <c:v>232.19383907077034</c:v>
                </c:pt>
                <c:pt idx="9">
                  <c:v>271.14834194896866</c:v>
                </c:pt>
              </c:numCache>
            </c:numRef>
          </c:xVal>
          <c:yVal>
            <c:numRef>
              <c:f>Sheet1!$P$14:$P$23</c:f>
              <c:numCache>
                <c:formatCode>0.0000000000_ </c:formatCode>
                <c:ptCount val="10"/>
                <c:pt idx="0">
                  <c:v>24140.552147613205</c:v>
                </c:pt>
                <c:pt idx="1">
                  <c:v>65215.012495373521</c:v>
                </c:pt>
                <c:pt idx="2">
                  <c:v>126289.47284313384</c:v>
                </c:pt>
                <c:pt idx="3">
                  <c:v>207363.93319089417</c:v>
                </c:pt>
                <c:pt idx="4">
                  <c:v>308438.39353865443</c:v>
                </c:pt>
                <c:pt idx="5">
                  <c:v>429512.85388641473</c:v>
                </c:pt>
                <c:pt idx="6">
                  <c:v>570587.31423417502</c:v>
                </c:pt>
                <c:pt idx="7">
                  <c:v>731661.77458193537</c:v>
                </c:pt>
                <c:pt idx="8">
                  <c:v>912736.23492969561</c:v>
                </c:pt>
                <c:pt idx="9">
                  <c:v>1113810.695277456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8-4D91-90FE-F98B0337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40991"/>
        <c:axId val="1786328719"/>
      </c:scatterChart>
      <c:valAx>
        <c:axId val="17834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328719"/>
        <c:crosses val="autoZero"/>
        <c:crossBetween val="midCat"/>
      </c:valAx>
      <c:valAx>
        <c:axId val="17863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4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XR</a:t>
            </a:r>
            <a:r>
              <a:rPr lang="zh-CN" altLang="en-US"/>
              <a:t>与</a:t>
            </a:r>
            <a:r>
              <a:rPr lang="en-US" altLang="zh-CN"/>
              <a:t>XPE</a:t>
            </a:r>
            <a:r>
              <a:rPr lang="zh-CN" altLang="en-US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499125109361328E-2"/>
                  <c:y val="-0.43197914449882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Sheet1!$J$14:$J$23</c:f>
              <c:numCache>
                <c:formatCode>0.00</c:formatCode>
                <c:ptCount val="10"/>
                <c:pt idx="0">
                  <c:v>205.49973684557546</c:v>
                </c:pt>
                <c:pt idx="1">
                  <c:v>234.68243562782638</c:v>
                </c:pt>
                <c:pt idx="2">
                  <c:v>270.48158598086678</c:v>
                </c:pt>
                <c:pt idx="3">
                  <c:v>306.8420400764237</c:v>
                </c:pt>
                <c:pt idx="4">
                  <c:v>339.37104183303273</c:v>
                </c:pt>
                <c:pt idx="5">
                  <c:v>369.57392160525734</c:v>
                </c:pt>
                <c:pt idx="6">
                  <c:v>393.74046659734984</c:v>
                </c:pt>
                <c:pt idx="7">
                  <c:v>413.97547634526268</c:v>
                </c:pt>
                <c:pt idx="8">
                  <c:v>431.51801731161731</c:v>
                </c:pt>
                <c:pt idx="9">
                  <c:v>445.61730194061778</c:v>
                </c:pt>
              </c:numCache>
            </c:numRef>
          </c:xVal>
          <c:yVal>
            <c:numRef>
              <c:f>Sheet1!$K$14:$K$23</c:f>
              <c:numCache>
                <c:formatCode>0.00</c:formatCode>
                <c:ptCount val="10"/>
                <c:pt idx="0">
                  <c:v>328.75719013638172</c:v>
                </c:pt>
                <c:pt idx="1">
                  <c:v>306.46855853284063</c:v>
                </c:pt>
                <c:pt idx="2">
                  <c:v>268.31432347206635</c:v>
                </c:pt>
                <c:pt idx="3">
                  <c:v>227.80252735365374</c:v>
                </c:pt>
                <c:pt idx="4">
                  <c:v>198.8242255331235</c:v>
                </c:pt>
                <c:pt idx="5">
                  <c:v>169.53438638930726</c:v>
                </c:pt>
                <c:pt idx="6">
                  <c:v>144.61247214244392</c:v>
                </c:pt>
                <c:pt idx="7">
                  <c:v>120.74660545027331</c:v>
                </c:pt>
                <c:pt idx="8">
                  <c:v>107.16648995183955</c:v>
                </c:pt>
                <c:pt idx="9">
                  <c:v>91.770425527219075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A-4DD5-AD99-415A7821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41695"/>
        <c:axId val="1971400255"/>
      </c:scatterChart>
      <c:valAx>
        <c:axId val="19730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400255"/>
        <c:crosses val="autoZero"/>
        <c:crossBetween val="midCat"/>
      </c:valAx>
      <c:valAx>
        <c:axId val="19714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4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RR</a:t>
            </a:r>
            <a:r>
              <a:rPr lang="zh-CN" altLang="en-US"/>
              <a:t>与</a:t>
            </a:r>
            <a:r>
              <a:rPr lang="en-US" altLang="zh-CN"/>
              <a:t>RL</a:t>
            </a:r>
            <a:r>
              <a:rPr lang="zh-CN" altLang="en-US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Sheet1!$A$14:$A$23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Sheet1!$M$14:$M$23</c:f>
              <c:numCache>
                <c:formatCode>0.00</c:formatCode>
                <c:ptCount val="10"/>
                <c:pt idx="0">
                  <c:v>81.039900218323197</c:v>
                </c:pt>
                <c:pt idx="1">
                  <c:v>124.16801967086626</c:v>
                </c:pt>
                <c:pt idx="2">
                  <c:v>151.27859093035966</c:v>
                </c:pt>
                <c:pt idx="3">
                  <c:v>164.5792910020437</c:v>
                </c:pt>
                <c:pt idx="4">
                  <c:v>175.18767697693025</c:v>
                </c:pt>
                <c:pt idx="5">
                  <c:v>176.2771090864311</c:v>
                </c:pt>
                <c:pt idx="6">
                  <c:v>173.30729527218173</c:v>
                </c:pt>
                <c:pt idx="7">
                  <c:v>163.86271694059977</c:v>
                </c:pt>
                <c:pt idx="8">
                  <c:v>162.43577713612353</c:v>
                </c:pt>
                <c:pt idx="9">
                  <c:v>153.6591673644007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1-46CE-8FCF-FF755BD1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05839"/>
        <c:axId val="1971398271"/>
      </c:scatterChart>
      <c:valAx>
        <c:axId val="18982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98271"/>
        <c:crosses val="autoZero"/>
        <c:crossBetween val="midCat"/>
      </c:valAx>
      <c:valAx>
        <c:axId val="19713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20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31</xdr:row>
      <xdr:rowOff>57150</xdr:rowOff>
    </xdr:from>
    <xdr:to>
      <xdr:col>14</xdr:col>
      <xdr:colOff>717550</xdr:colOff>
      <xdr:row>52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8D5356-8D59-EE2E-3E07-C5F44E160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53</xdr:row>
      <xdr:rowOff>19050</xdr:rowOff>
    </xdr:from>
    <xdr:to>
      <xdr:col>14</xdr:col>
      <xdr:colOff>857250</xdr:colOff>
      <xdr:row>74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FA69E9-2A06-132F-FB5A-2E0276239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1524000</xdr:colOff>
      <xdr:row>56</xdr:row>
      <xdr:rowOff>146050</xdr:rowOff>
    </xdr:from>
    <xdr:to>
      <xdr:col>6</xdr:col>
      <xdr:colOff>438150</xdr:colOff>
      <xdr:row>72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5555AB-E022-4795-36A7-1D32EDDF0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11" zoomScaleNormal="100" workbookViewId="0">
      <selection activeCell="L29" sqref="L29"/>
    </sheetView>
  </sheetViews>
  <sheetFormatPr defaultColWidth="9" defaultRowHeight="14" x14ac:dyDescent="0.3"/>
  <cols>
    <col min="1" max="1" width="29.25" style="14" customWidth="1"/>
    <col min="2" max="2" width="9" style="3"/>
    <col min="3" max="3" width="17" style="3" bestFit="1" customWidth="1"/>
    <col min="4" max="4" width="9" style="3"/>
    <col min="5" max="5" width="17" style="3" bestFit="1" customWidth="1"/>
    <col min="6" max="6" width="9" style="3"/>
    <col min="7" max="7" width="10.83203125" style="3" bestFit="1" customWidth="1"/>
    <col min="8" max="8" width="12.75" style="3" bestFit="1" customWidth="1"/>
    <col min="9" max="9" width="13.1640625" style="3" bestFit="1" customWidth="1"/>
    <col min="10" max="11" width="12.75" style="3" bestFit="1" customWidth="1"/>
    <col min="12" max="13" width="11.75" style="3" bestFit="1" customWidth="1"/>
    <col min="14" max="14" width="10.58203125" style="3" customWidth="1"/>
    <col min="15" max="15" width="15.83203125" style="3" bestFit="1" customWidth="1"/>
    <col min="16" max="16" width="20.75" style="3" customWidth="1"/>
    <col min="17" max="16384" width="9" style="3"/>
  </cols>
  <sheetData>
    <row r="1" spans="1:19" x14ac:dyDescent="0.3">
      <c r="A1" s="2" t="s">
        <v>29</v>
      </c>
    </row>
    <row r="2" spans="1:19" x14ac:dyDescent="0.3">
      <c r="A2" s="13"/>
    </row>
    <row r="3" spans="1:19" x14ac:dyDescent="0.3">
      <c r="A3" s="13" t="s">
        <v>0</v>
      </c>
    </row>
    <row r="4" spans="1:19" x14ac:dyDescent="0.3">
      <c r="A4" s="14" t="s">
        <v>13</v>
      </c>
      <c r="B4" s="9">
        <v>1</v>
      </c>
    </row>
    <row r="5" spans="1:19" x14ac:dyDescent="0.3">
      <c r="P5" s="26" t="s">
        <v>33</v>
      </c>
      <c r="Q5" s="26" t="s">
        <v>34</v>
      </c>
    </row>
    <row r="6" spans="1:19" ht="16" x14ac:dyDescent="0.3">
      <c r="A6" s="13"/>
      <c r="B6" s="6" t="s">
        <v>1</v>
      </c>
      <c r="C6" s="6" t="s">
        <v>3</v>
      </c>
      <c r="D6" s="6" t="s">
        <v>2</v>
      </c>
      <c r="E6" s="6" t="s">
        <v>4</v>
      </c>
      <c r="F6" s="6" t="s">
        <v>5</v>
      </c>
      <c r="G6" s="15" t="s">
        <v>6</v>
      </c>
      <c r="H6" s="16" t="s">
        <v>7</v>
      </c>
      <c r="I6" s="16" t="s">
        <v>8</v>
      </c>
      <c r="J6" s="17" t="s">
        <v>9</v>
      </c>
      <c r="K6" s="6" t="s">
        <v>11</v>
      </c>
      <c r="L6" s="27" t="s">
        <v>12</v>
      </c>
      <c r="M6" s="6" t="s">
        <v>10</v>
      </c>
      <c r="O6" s="6" t="s">
        <v>10</v>
      </c>
      <c r="P6" s="10">
        <f>AVERAGE(M7,M9)</f>
        <v>75.4591544198517</v>
      </c>
      <c r="Q6" s="10">
        <f>AVERAGE(M8,M10)</f>
        <v>51.669619753548574</v>
      </c>
    </row>
    <row r="7" spans="1:19" ht="14.5" x14ac:dyDescent="0.3">
      <c r="A7" s="13" t="s">
        <v>25</v>
      </c>
      <c r="B7" s="4">
        <v>540</v>
      </c>
      <c r="C7" s="5">
        <v>6.7720000000000002</v>
      </c>
      <c r="D7" s="5">
        <v>4.5</v>
      </c>
      <c r="E7" s="5">
        <v>4.5579999999999998</v>
      </c>
      <c r="F7" s="5">
        <v>4.0049999999999999</v>
      </c>
      <c r="G7" s="18">
        <f>E7/B7</f>
        <v>8.44074074074074E-3</v>
      </c>
      <c r="H7" s="8">
        <f>D7*B7/E7</f>
        <v>533.12856516015802</v>
      </c>
      <c r="I7" s="8">
        <f>(B7/2)*((C7^2-D7^2)/(E7^2)-1)</f>
        <v>62.83150562368013</v>
      </c>
      <c r="J7" s="19">
        <f>SQRT(H7^2-I7^2)</f>
        <v>529.41313630357752</v>
      </c>
      <c r="K7" s="8">
        <f>J7/(2*PI())</f>
        <v>84.258717580497716</v>
      </c>
      <c r="L7" s="8">
        <f>F7*B7/E7</f>
        <v>474.48442299254054</v>
      </c>
      <c r="M7" s="8">
        <f>L7/(2*PI())</f>
        <v>75.516541339368587</v>
      </c>
      <c r="O7" s="1" t="s">
        <v>35</v>
      </c>
      <c r="P7" s="3">
        <f>P6/SQRT(K7*K9)</f>
        <v>0.82076620311553661</v>
      </c>
      <c r="Q7" s="3">
        <f>Q6/SQRT(K8*K10)</f>
        <v>0.77490538065739289</v>
      </c>
    </row>
    <row r="8" spans="1:19" ht="14.5" x14ac:dyDescent="0.3">
      <c r="A8" s="13" t="s">
        <v>28</v>
      </c>
      <c r="B8" s="4">
        <v>450</v>
      </c>
      <c r="C8" s="5">
        <v>6.7080000000000002</v>
      </c>
      <c r="D8" s="5">
        <v>4.3540000000000001</v>
      </c>
      <c r="E8" s="5">
        <v>4.3600000000000003</v>
      </c>
      <c r="F8" s="5">
        <v>3.1469999999999998</v>
      </c>
      <c r="G8" s="18">
        <f t="shared" ref="G8:G10" si="0">E8/B8</f>
        <v>9.6888888888888892E-3</v>
      </c>
      <c r="H8" s="8">
        <f>D8*B8/E8</f>
        <v>449.3807339449541</v>
      </c>
      <c r="I8" s="8">
        <f t="shared" ref="I8:I10" si="1">(B8/2)*((C8^2-D8^2)/(E8^2)-1)</f>
        <v>83.21207705580332</v>
      </c>
      <c r="J8" s="19">
        <f t="shared" ref="J8:J10" si="2">SQRT(H8^2-I8^2)</f>
        <v>441.60932312731427</v>
      </c>
      <c r="K8" s="8">
        <f t="shared" ref="K8:K10" si="3">J8/(2*PI())</f>
        <v>70.284306691178131</v>
      </c>
      <c r="L8" s="8">
        <f t="shared" ref="L8:L10" si="4">F8*B8/E8</f>
        <v>324.80504587155957</v>
      </c>
      <c r="M8" s="8">
        <f t="shared" ref="M8:M10" si="5">L8/(2*PI())</f>
        <v>51.694328591648521</v>
      </c>
      <c r="O8" s="13"/>
    </row>
    <row r="9" spans="1:19" ht="29" x14ac:dyDescent="0.3">
      <c r="A9" s="13" t="s">
        <v>26</v>
      </c>
      <c r="B9" s="4">
        <v>630</v>
      </c>
      <c r="C9" s="5">
        <v>6.8179999999999996</v>
      </c>
      <c r="D9" s="5">
        <v>4.633</v>
      </c>
      <c r="E9" s="5">
        <v>4.6130000000000004</v>
      </c>
      <c r="F9" s="5">
        <v>3.4689999999999999</v>
      </c>
      <c r="G9" s="18">
        <f t="shared" si="0"/>
        <v>7.322222222222223E-3</v>
      </c>
      <c r="H9" s="8">
        <f t="shared" ref="H8:H10" si="6">D9*B9/E9</f>
        <v>632.73141122913501</v>
      </c>
      <c r="I9" s="8">
        <f t="shared" si="1"/>
        <v>55.372301738801575</v>
      </c>
      <c r="J9" s="19">
        <f t="shared" si="2"/>
        <v>630.30385288062439</v>
      </c>
      <c r="K9" s="8">
        <f t="shared" si="3"/>
        <v>100.31597383581816</v>
      </c>
      <c r="L9" s="8">
        <f t="shared" si="4"/>
        <v>473.76327769347489</v>
      </c>
      <c r="M9" s="8">
        <f t="shared" si="5"/>
        <v>75.401767500334813</v>
      </c>
      <c r="O9" s="14"/>
      <c r="P9" s="10"/>
      <c r="S9" s="11"/>
    </row>
    <row r="10" spans="1:19" ht="14.5" x14ac:dyDescent="0.3">
      <c r="A10" s="13" t="s">
        <v>27</v>
      </c>
      <c r="B10" s="4">
        <v>420</v>
      </c>
      <c r="C10" s="5">
        <v>6.6849999999999996</v>
      </c>
      <c r="D10" s="5">
        <v>4.1150000000000002</v>
      </c>
      <c r="E10" s="5">
        <v>4.125</v>
      </c>
      <c r="F10" s="5">
        <v>3.1869999999999998</v>
      </c>
      <c r="G10" s="18">
        <f t="shared" si="0"/>
        <v>9.8214285714285712E-3</v>
      </c>
      <c r="H10" s="8">
        <f t="shared" si="6"/>
        <v>418.9818181818182</v>
      </c>
      <c r="I10" s="8">
        <f t="shared" si="1"/>
        <v>132.55338842975198</v>
      </c>
      <c r="J10" s="19">
        <f t="shared" si="2"/>
        <v>397.46114675869069</v>
      </c>
      <c r="K10" s="8">
        <f t="shared" si="3"/>
        <v>63.257906193618879</v>
      </c>
      <c r="L10" s="8">
        <f t="shared" si="4"/>
        <v>324.49454545454546</v>
      </c>
      <c r="M10" s="8">
        <f t="shared" si="5"/>
        <v>51.644910915448627</v>
      </c>
      <c r="O10" s="14"/>
      <c r="P10" s="10"/>
      <c r="S10" s="11"/>
    </row>
    <row r="11" spans="1:19" x14ac:dyDescent="0.3">
      <c r="G11" s="20"/>
      <c r="J11" s="21"/>
    </row>
    <row r="12" spans="1:19" s="14" customFormat="1" x14ac:dyDescent="0.3">
      <c r="A12" s="2" t="s">
        <v>31</v>
      </c>
      <c r="G12" s="22"/>
      <c r="J12" s="23"/>
    </row>
    <row r="13" spans="1:19" ht="17" x14ac:dyDescent="0.3">
      <c r="A13" s="1" t="s">
        <v>14</v>
      </c>
      <c r="B13" s="6" t="s">
        <v>21</v>
      </c>
      <c r="C13" s="6" t="s">
        <v>3</v>
      </c>
      <c r="D13" s="6" t="s">
        <v>2</v>
      </c>
      <c r="E13" s="6" t="s">
        <v>4</v>
      </c>
      <c r="F13" s="6" t="s">
        <v>15</v>
      </c>
      <c r="G13" s="24" t="s">
        <v>16</v>
      </c>
      <c r="H13" s="6" t="s">
        <v>17</v>
      </c>
      <c r="I13" s="6" t="s">
        <v>18</v>
      </c>
      <c r="J13" s="25" t="s">
        <v>19</v>
      </c>
      <c r="K13" s="6" t="s">
        <v>24</v>
      </c>
      <c r="L13" s="6" t="s">
        <v>20</v>
      </c>
      <c r="M13" s="6" t="s">
        <v>23</v>
      </c>
      <c r="N13" s="3" t="s">
        <v>43</v>
      </c>
      <c r="O13" s="3" t="s">
        <v>38</v>
      </c>
      <c r="P13" s="3" t="s">
        <v>39</v>
      </c>
    </row>
    <row r="14" spans="1:19" x14ac:dyDescent="0.3">
      <c r="A14" s="4">
        <v>100</v>
      </c>
      <c r="B14" s="1">
        <v>300</v>
      </c>
      <c r="C14" s="5">
        <v>6.46</v>
      </c>
      <c r="D14" s="5">
        <v>3.2949999999999999</v>
      </c>
      <c r="E14" s="5">
        <v>4.0750000000000002</v>
      </c>
      <c r="F14" s="5">
        <v>0.98099999999999998</v>
      </c>
      <c r="G14" s="18">
        <f>E14/B14</f>
        <v>1.3583333333333334E-2</v>
      </c>
      <c r="H14" s="8">
        <f>D14*B14/E14</f>
        <v>242.57668711656441</v>
      </c>
      <c r="I14" s="8">
        <f>(B14/2)*((C14^2-D14^2)/(E14^2)-1)</f>
        <v>128.89261921788551</v>
      </c>
      <c r="J14" s="19">
        <f>SQRT(H14^2-I14^2)</f>
        <v>205.49973684557546</v>
      </c>
      <c r="K14" s="8">
        <f>$J$9/N14</f>
        <v>328.75719013638172</v>
      </c>
      <c r="L14" s="7">
        <f>F14/A14</f>
        <v>9.8099999999999993E-3</v>
      </c>
      <c r="M14" s="8">
        <f>($I$9+A14)/N14</f>
        <v>81.039900218323197</v>
      </c>
      <c r="N14" s="3">
        <f>(G14^2/L14^2)</f>
        <v>1.9172321451559706</v>
      </c>
      <c r="O14" s="3">
        <f>(G14^2/L14^2)*(2*PI())^2</f>
        <v>75.689291270965441</v>
      </c>
      <c r="P14" s="28">
        <f>($I$9+A14)^2</f>
        <v>24140.552147613205</v>
      </c>
    </row>
    <row r="15" spans="1:19" x14ac:dyDescent="0.3">
      <c r="A15" s="4">
        <v>200</v>
      </c>
      <c r="B15" s="1">
        <v>300</v>
      </c>
      <c r="C15" s="5">
        <v>6.52</v>
      </c>
      <c r="D15" s="5">
        <v>3.601</v>
      </c>
      <c r="E15" s="5">
        <v>3.7</v>
      </c>
      <c r="F15" s="5">
        <v>1.72</v>
      </c>
      <c r="G15" s="18">
        <f t="shared" ref="G15:G23" si="7">E15/B15</f>
        <v>1.2333333333333333E-2</v>
      </c>
      <c r="H15" s="8">
        <f t="shared" ref="H15:H23" si="8">D15*B15/E15</f>
        <v>291.97297297297297</v>
      </c>
      <c r="I15" s="8">
        <f t="shared" ref="I15:I23" si="9">(B15/2)*((C15^2-D15^2)/(E15^2)-1)</f>
        <v>173.70196128560991</v>
      </c>
      <c r="J15" s="19">
        <f t="shared" ref="J15:J23" si="10">SQRT(H15^2-I15^2)</f>
        <v>234.68243562782638</v>
      </c>
      <c r="K15" s="8">
        <f t="shared" ref="K15:K23" si="11">$J$9/N15</f>
        <v>306.46855853284063</v>
      </c>
      <c r="L15" s="7">
        <f t="shared" ref="L15:L23" si="12">F15/A15</f>
        <v>8.6E-3</v>
      </c>
      <c r="M15" s="8">
        <f t="shared" ref="M15:M23" si="13">($I$9+A15)/N15</f>
        <v>124.16801967086626</v>
      </c>
      <c r="N15" s="3">
        <f t="shared" ref="N15:N23" si="14">(G15^2/L15^2)</f>
        <v>2.0566672675920916</v>
      </c>
      <c r="O15" s="3">
        <f t="shared" ref="O15:O23" si="15">(G15^2/L15^2)*(2*PI())^2</f>
        <v>81.193969263213333</v>
      </c>
      <c r="P15" s="28">
        <f t="shared" ref="P15:P23" si="16">($I$9+A15)^2</f>
        <v>65215.012495373521</v>
      </c>
    </row>
    <row r="16" spans="1:19" x14ac:dyDescent="0.3">
      <c r="A16" s="4">
        <v>300</v>
      </c>
      <c r="B16" s="1">
        <v>300</v>
      </c>
      <c r="C16" s="5">
        <v>6.5679999999999996</v>
      </c>
      <c r="D16" s="5">
        <v>3.8860000000000001</v>
      </c>
      <c r="E16" s="5">
        <v>3.47</v>
      </c>
      <c r="F16" s="5">
        <v>2.2639999999999998</v>
      </c>
      <c r="G16" s="18">
        <f t="shared" si="7"/>
        <v>1.1566666666666668E-2</v>
      </c>
      <c r="H16" s="8">
        <f t="shared" si="8"/>
        <v>335.96541786743512</v>
      </c>
      <c r="I16" s="8">
        <f t="shared" si="9"/>
        <v>199.27988771603438</v>
      </c>
      <c r="J16" s="19">
        <f t="shared" si="10"/>
        <v>270.48158598086678</v>
      </c>
      <c r="K16" s="8">
        <f t="shared" si="11"/>
        <v>268.31432347206635</v>
      </c>
      <c r="L16" s="7">
        <f t="shared" si="12"/>
        <v>7.5466666666666659E-3</v>
      </c>
      <c r="M16" s="8">
        <f t="shared" si="13"/>
        <v>151.27859093035966</v>
      </c>
      <c r="N16" s="3">
        <f t="shared" si="14"/>
        <v>2.3491248798211997</v>
      </c>
      <c r="O16" s="3">
        <f t="shared" si="15"/>
        <v>92.739733010367289</v>
      </c>
      <c r="P16" s="28">
        <f t="shared" si="16"/>
        <v>126289.47284313384</v>
      </c>
    </row>
    <row r="17" spans="1:16" x14ac:dyDescent="0.3">
      <c r="A17" s="4">
        <v>400</v>
      </c>
      <c r="B17" s="1">
        <v>300</v>
      </c>
      <c r="C17" s="5">
        <v>6.6020000000000003</v>
      </c>
      <c r="D17" s="5">
        <v>4.1260000000000003</v>
      </c>
      <c r="E17" s="5">
        <v>3.306</v>
      </c>
      <c r="F17" s="5">
        <v>2.65</v>
      </c>
      <c r="G17" s="18">
        <f t="shared" si="7"/>
        <v>1.102E-2</v>
      </c>
      <c r="H17" s="8">
        <f t="shared" si="8"/>
        <v>374.41016333938296</v>
      </c>
      <c r="I17" s="8">
        <f t="shared" si="9"/>
        <v>214.54820636295665</v>
      </c>
      <c r="J17" s="19">
        <f t="shared" si="10"/>
        <v>306.8420400764237</v>
      </c>
      <c r="K17" s="8">
        <f t="shared" si="11"/>
        <v>227.80252735365374</v>
      </c>
      <c r="L17" s="7">
        <f t="shared" si="12"/>
        <v>6.6249999999999998E-3</v>
      </c>
      <c r="M17" s="8">
        <f t="shared" si="13"/>
        <v>164.5792910020437</v>
      </c>
      <c r="N17" s="3">
        <f t="shared" si="14"/>
        <v>2.7668870060519759</v>
      </c>
      <c r="O17" s="3">
        <f t="shared" si="15"/>
        <v>109.23232068899016</v>
      </c>
      <c r="P17" s="28">
        <f t="shared" si="16"/>
        <v>207363.93319089417</v>
      </c>
    </row>
    <row r="18" spans="1:16" x14ac:dyDescent="0.3">
      <c r="A18" s="4">
        <v>500</v>
      </c>
      <c r="B18" s="1">
        <v>300</v>
      </c>
      <c r="C18" s="5">
        <v>6.6310000000000002</v>
      </c>
      <c r="D18" s="5">
        <v>4.319</v>
      </c>
      <c r="E18" s="5">
        <v>3.1909999999999998</v>
      </c>
      <c r="F18" s="5">
        <v>2.9870000000000001</v>
      </c>
      <c r="G18" s="18">
        <f t="shared" si="7"/>
        <v>1.0636666666666666E-2</v>
      </c>
      <c r="H18" s="8">
        <f t="shared" si="8"/>
        <v>406.04826073331247</v>
      </c>
      <c r="I18" s="8">
        <f t="shared" si="9"/>
        <v>222.94054366514419</v>
      </c>
      <c r="J18" s="19">
        <f t="shared" si="10"/>
        <v>339.37104183303273</v>
      </c>
      <c r="K18" s="8">
        <f t="shared" si="11"/>
        <v>198.8242255331235</v>
      </c>
      <c r="L18" s="7">
        <f t="shared" si="12"/>
        <v>5.9740000000000001E-3</v>
      </c>
      <c r="M18" s="8">
        <f t="shared" si="13"/>
        <v>175.18767697693025</v>
      </c>
      <c r="N18" s="3">
        <f t="shared" si="14"/>
        <v>3.1701562080301815</v>
      </c>
      <c r="O18" s="3">
        <f t="shared" si="15"/>
        <v>125.15275065166172</v>
      </c>
      <c r="P18" s="28">
        <f t="shared" si="16"/>
        <v>308438.39353865443</v>
      </c>
    </row>
    <row r="19" spans="1:16" x14ac:dyDescent="0.3">
      <c r="A19" s="4">
        <v>600</v>
      </c>
      <c r="B19" s="1">
        <v>300</v>
      </c>
      <c r="C19" s="5">
        <v>6.6529999999999996</v>
      </c>
      <c r="D19" s="5">
        <v>4.484</v>
      </c>
      <c r="E19" s="5">
        <v>3.1139999999999999</v>
      </c>
      <c r="F19" s="5">
        <v>3.23</v>
      </c>
      <c r="G19" s="18">
        <f t="shared" si="7"/>
        <v>1.038E-2</v>
      </c>
      <c r="H19" s="8">
        <f t="shared" si="8"/>
        <v>431.9845857418112</v>
      </c>
      <c r="I19" s="8">
        <f t="shared" si="9"/>
        <v>223.66447815385294</v>
      </c>
      <c r="J19" s="19">
        <f t="shared" si="10"/>
        <v>369.57392160525734</v>
      </c>
      <c r="K19" s="8">
        <f t="shared" si="11"/>
        <v>169.53438638930726</v>
      </c>
      <c r="L19" s="7">
        <f t="shared" si="12"/>
        <v>5.3833333333333337E-3</v>
      </c>
      <c r="M19" s="8">
        <f t="shared" si="13"/>
        <v>176.2771090864311</v>
      </c>
      <c r="N19" s="3">
        <f t="shared" si="14"/>
        <v>3.7178525625664958</v>
      </c>
      <c r="O19" s="3">
        <f t="shared" si="15"/>
        <v>146.77493605643053</v>
      </c>
      <c r="P19" s="28">
        <f t="shared" si="16"/>
        <v>429512.85388641473</v>
      </c>
    </row>
    <row r="20" spans="1:16" x14ac:dyDescent="0.3">
      <c r="A20" s="4">
        <v>700</v>
      </c>
      <c r="B20" s="1">
        <v>300</v>
      </c>
      <c r="C20" s="5">
        <v>6.67</v>
      </c>
      <c r="D20" s="5">
        <v>4.6109999999999998</v>
      </c>
      <c r="E20" s="5">
        <v>3.06</v>
      </c>
      <c r="F20" s="5">
        <v>3.42</v>
      </c>
      <c r="G20" s="18">
        <f t="shared" si="7"/>
        <v>1.0200000000000001E-2</v>
      </c>
      <c r="H20" s="8">
        <f t="shared" si="8"/>
        <v>452.05882352941177</v>
      </c>
      <c r="I20" s="8">
        <f t="shared" si="9"/>
        <v>222.0937299756504</v>
      </c>
      <c r="J20" s="19">
        <f t="shared" si="10"/>
        <v>393.74046659734984</v>
      </c>
      <c r="K20" s="8">
        <f t="shared" si="11"/>
        <v>144.61247214244392</v>
      </c>
      <c r="L20" s="7">
        <f t="shared" si="12"/>
        <v>4.8857142857142858E-3</v>
      </c>
      <c r="M20" s="8">
        <f t="shared" si="13"/>
        <v>173.30729527218173</v>
      </c>
      <c r="N20" s="3">
        <f t="shared" si="14"/>
        <v>4.3585718682671599</v>
      </c>
      <c r="O20" s="3">
        <f t="shared" si="15"/>
        <v>172.06952037405532</v>
      </c>
      <c r="P20" s="28">
        <f t="shared" si="16"/>
        <v>570587.31423417502</v>
      </c>
    </row>
    <row r="21" spans="1:16" x14ac:dyDescent="0.3">
      <c r="A21" s="4">
        <v>800</v>
      </c>
      <c r="B21" s="1">
        <v>300</v>
      </c>
      <c r="C21" s="5">
        <v>6.6859999999999999</v>
      </c>
      <c r="D21" s="5">
        <v>4.718</v>
      </c>
      <c r="E21" s="5">
        <v>3.0270000000000001</v>
      </c>
      <c r="F21" s="5">
        <v>3.5329999999999999</v>
      </c>
      <c r="G21" s="18">
        <f t="shared" si="7"/>
        <v>1.009E-2</v>
      </c>
      <c r="H21" s="8">
        <f t="shared" si="8"/>
        <v>467.591674925669</v>
      </c>
      <c r="I21" s="8">
        <f t="shared" si="9"/>
        <v>217.40809424790365</v>
      </c>
      <c r="J21" s="19">
        <f t="shared" si="10"/>
        <v>413.97547634526268</v>
      </c>
      <c r="K21" s="8">
        <f t="shared" si="11"/>
        <v>120.74660545027331</v>
      </c>
      <c r="L21" s="7">
        <f t="shared" si="12"/>
        <v>4.41625E-3</v>
      </c>
      <c r="M21" s="8">
        <f t="shared" si="13"/>
        <v>163.86271694059977</v>
      </c>
      <c r="N21" s="3">
        <f t="shared" si="14"/>
        <v>5.2200544315939421</v>
      </c>
      <c r="O21" s="3">
        <f t="shared" si="15"/>
        <v>206.07948876794231</v>
      </c>
      <c r="P21" s="28">
        <f t="shared" si="16"/>
        <v>731661.77458193537</v>
      </c>
    </row>
    <row r="22" spans="1:16" x14ac:dyDescent="0.3">
      <c r="A22" s="4">
        <v>900</v>
      </c>
      <c r="B22" s="1">
        <v>300</v>
      </c>
      <c r="C22" s="5">
        <v>6.694</v>
      </c>
      <c r="D22" s="5">
        <v>4.8079999999999998</v>
      </c>
      <c r="E22" s="5">
        <v>3.004</v>
      </c>
      <c r="F22" s="5">
        <v>3.7160000000000002</v>
      </c>
      <c r="G22" s="18">
        <f t="shared" si="7"/>
        <v>1.0013333333333334E-2</v>
      </c>
      <c r="H22" s="8">
        <f t="shared" si="8"/>
        <v>480.15978695073233</v>
      </c>
      <c r="I22" s="8">
        <f t="shared" si="9"/>
        <v>210.58400162411058</v>
      </c>
      <c r="J22" s="19">
        <f t="shared" si="10"/>
        <v>431.51801731161731</v>
      </c>
      <c r="K22" s="8">
        <f t="shared" si="11"/>
        <v>107.16648995183955</v>
      </c>
      <c r="L22" s="7">
        <f t="shared" si="12"/>
        <v>4.1288888888888894E-3</v>
      </c>
      <c r="M22" s="8">
        <f t="shared" si="13"/>
        <v>162.43577713612353</v>
      </c>
      <c r="N22" s="3">
        <f t="shared" si="14"/>
        <v>5.8815386522772366</v>
      </c>
      <c r="O22" s="3">
        <f t="shared" si="15"/>
        <v>232.19383907077034</v>
      </c>
      <c r="P22" s="28">
        <f t="shared" si="16"/>
        <v>912736.23492969561</v>
      </c>
    </row>
    <row r="23" spans="1:16" x14ac:dyDescent="0.3">
      <c r="A23" s="4">
        <v>1000</v>
      </c>
      <c r="B23" s="1">
        <v>300</v>
      </c>
      <c r="C23" s="5">
        <v>6.7039999999999997</v>
      </c>
      <c r="D23" s="5">
        <v>4.8840000000000003</v>
      </c>
      <c r="E23" s="5">
        <v>2.99</v>
      </c>
      <c r="F23" s="5">
        <v>3.8029999999999999</v>
      </c>
      <c r="G23" s="18">
        <f t="shared" si="7"/>
        <v>9.9666666666666671E-3</v>
      </c>
      <c r="H23" s="8">
        <f t="shared" si="8"/>
        <v>490.03344481605347</v>
      </c>
      <c r="I23" s="8">
        <f t="shared" si="9"/>
        <v>203.85778682565055</v>
      </c>
      <c r="J23" s="19">
        <f t="shared" si="10"/>
        <v>445.61730194061778</v>
      </c>
      <c r="K23" s="8">
        <f t="shared" si="11"/>
        <v>91.770425527219075</v>
      </c>
      <c r="L23" s="7">
        <f t="shared" si="12"/>
        <v>3.803E-3</v>
      </c>
      <c r="M23" s="8">
        <f t="shared" si="13"/>
        <v>153.6591673644007</v>
      </c>
      <c r="N23" s="3">
        <f t="shared" si="14"/>
        <v>6.8682677372317134</v>
      </c>
      <c r="O23" s="3">
        <f t="shared" si="15"/>
        <v>271.14834194896866</v>
      </c>
      <c r="P23" s="28">
        <f>($I$9+A23)^2</f>
        <v>1113810.695277456</v>
      </c>
    </row>
    <row r="24" spans="1:16" x14ac:dyDescent="0.3">
      <c r="G24" s="20"/>
      <c r="J24" s="21"/>
    </row>
    <row r="25" spans="1:16" x14ac:dyDescent="0.3">
      <c r="G25" s="20"/>
      <c r="J25" s="21"/>
    </row>
    <row r="26" spans="1:16" x14ac:dyDescent="0.3">
      <c r="A26" s="2" t="s">
        <v>32</v>
      </c>
      <c r="G26" s="20"/>
      <c r="J26" s="21"/>
    </row>
    <row r="27" spans="1:16" ht="17" x14ac:dyDescent="0.3">
      <c r="A27" s="1" t="s">
        <v>14</v>
      </c>
      <c r="B27" s="6" t="s">
        <v>1</v>
      </c>
      <c r="C27" s="6" t="s">
        <v>3</v>
      </c>
      <c r="D27" s="6" t="s">
        <v>2</v>
      </c>
      <c r="E27" s="6" t="s">
        <v>4</v>
      </c>
      <c r="F27" s="6" t="s">
        <v>22</v>
      </c>
      <c r="G27" s="24" t="s">
        <v>16</v>
      </c>
      <c r="H27" s="6" t="s">
        <v>17</v>
      </c>
      <c r="I27" s="6" t="s">
        <v>18</v>
      </c>
      <c r="J27" s="25" t="s">
        <v>19</v>
      </c>
      <c r="K27" s="6" t="s">
        <v>20</v>
      </c>
      <c r="L27" s="6" t="s">
        <v>30</v>
      </c>
    </row>
    <row r="28" spans="1:16" x14ac:dyDescent="0.3">
      <c r="A28" s="4">
        <v>1000</v>
      </c>
      <c r="B28" s="1">
        <v>300</v>
      </c>
      <c r="C28" s="4">
        <v>6.6539999999999999</v>
      </c>
      <c r="D28" s="4">
        <v>4.6449999999999996</v>
      </c>
      <c r="E28" s="4">
        <v>3.3559999999999999</v>
      </c>
      <c r="F28" s="4">
        <v>3.0249999999999999</v>
      </c>
      <c r="G28" s="18">
        <f>E28/B28</f>
        <v>1.1186666666666666E-2</v>
      </c>
      <c r="H28" s="8">
        <f>D28*B28/E28</f>
        <v>415.22646007151366</v>
      </c>
      <c r="I28" s="8">
        <f>(B28/2)*((C28^2-D28^2)/(E28^2)-1)</f>
        <v>152.32029322182464</v>
      </c>
      <c r="J28" s="19">
        <f>SQRT(H28^2-I28^2)</f>
        <v>386.2790978247952</v>
      </c>
      <c r="K28" s="7">
        <f>F28/A28</f>
        <v>3.0249999999999999E-3</v>
      </c>
      <c r="L28" s="3">
        <f>G28^2*I28-G28^2*I7-K28^2*(I9+A28)</f>
        <v>1.541445938934443E-3</v>
      </c>
    </row>
    <row r="29" spans="1:16" x14ac:dyDescent="0.3">
      <c r="A29" s="3"/>
    </row>
    <row r="30" spans="1:16" x14ac:dyDescent="0.3">
      <c r="A30" s="3"/>
      <c r="C30" s="12"/>
    </row>
    <row r="32" spans="1:16" ht="14.5" x14ac:dyDescent="0.3">
      <c r="A32" s="14" t="s">
        <v>36</v>
      </c>
      <c r="B32" s="3" t="s">
        <v>37</v>
      </c>
    </row>
    <row r="33" spans="1:5" ht="14.5" x14ac:dyDescent="0.3">
      <c r="A33" s="14" t="s">
        <v>40</v>
      </c>
      <c r="B33" s="3" t="s">
        <v>41</v>
      </c>
      <c r="C33" s="3">
        <f>SQRT(5554.9)</f>
        <v>74.531201519900378</v>
      </c>
    </row>
    <row r="34" spans="1:5" x14ac:dyDescent="0.3">
      <c r="B34" s="3" t="s">
        <v>42</v>
      </c>
      <c r="C34" s="3">
        <f>SQRT(391083)</f>
        <v>625.36629266374757</v>
      </c>
    </row>
    <row r="37" spans="1:5" x14ac:dyDescent="0.3">
      <c r="A37" s="14" t="s">
        <v>44</v>
      </c>
      <c r="B37" s="29" t="s">
        <v>45</v>
      </c>
    </row>
    <row r="38" spans="1:5" x14ac:dyDescent="0.3">
      <c r="A38" s="14" t="s">
        <v>46</v>
      </c>
      <c r="B38" s="30" t="s">
        <v>47</v>
      </c>
    </row>
    <row r="40" spans="1:5" ht="14.5" x14ac:dyDescent="0.3">
      <c r="A40" s="14" t="s">
        <v>48</v>
      </c>
      <c r="B40" s="26" t="s">
        <v>52</v>
      </c>
      <c r="D40" s="26" t="s">
        <v>53</v>
      </c>
    </row>
    <row r="41" spans="1:5" x14ac:dyDescent="0.3">
      <c r="B41" s="3" t="s">
        <v>49</v>
      </c>
      <c r="C41" s="31">
        <f>(J8-J7)/(2*PI())</f>
        <v>-13.974410889319588</v>
      </c>
      <c r="D41" s="3" t="s">
        <v>49</v>
      </c>
      <c r="E41" s="31">
        <f>(J10-J9)/(2*PI())</f>
        <v>-37.058067642199269</v>
      </c>
    </row>
    <row r="42" spans="1:5" x14ac:dyDescent="0.3">
      <c r="B42" s="3" t="s">
        <v>50</v>
      </c>
      <c r="C42" s="31">
        <f>I8-I7</f>
        <v>20.38057143212319</v>
      </c>
      <c r="D42" s="3" t="s">
        <v>50</v>
      </c>
      <c r="E42" s="31">
        <f>I10-I9</f>
        <v>77.181086690950394</v>
      </c>
    </row>
    <row r="43" spans="1:5" x14ac:dyDescent="0.3">
      <c r="B43" s="26" t="s">
        <v>51</v>
      </c>
      <c r="C43" s="3">
        <f>C41/C42</f>
        <v>-0.68567316357448049</v>
      </c>
      <c r="D43" s="26" t="s">
        <v>51</v>
      </c>
      <c r="E43" s="3">
        <f>E41/E42</f>
        <v>-0.48014441401411867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2023-11-02T12:57:53Z</dcterms:modified>
</cp:coreProperties>
</file>