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9935" windowHeight="132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0" i="1"/>
  <c r="H8"/>
  <c r="H18"/>
  <c r="H14"/>
  <c r="H13"/>
  <c r="H15" s="1"/>
  <c r="H16" s="1"/>
  <c r="H25" l="1"/>
  <c r="H24"/>
</calcChain>
</file>

<file path=xl/sharedStrings.xml><?xml version="1.0" encoding="utf-8"?>
<sst xmlns="http://schemas.openxmlformats.org/spreadsheetml/2006/main" count="32" uniqueCount="31">
  <si>
    <t>TS</t>
  </si>
  <si>
    <t>ZPVE</t>
  </si>
  <si>
    <t>q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</si>
  <si>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C=CHF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</si>
  <si>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C=CH–CH=CH</t>
    </r>
    <r>
      <rPr>
        <vertAlign val="subscript"/>
        <sz val="11"/>
        <color theme="1"/>
        <rFont val="Calibri"/>
        <family val="2"/>
        <scheme val="minor"/>
      </rPr>
      <t>2</t>
    </r>
  </si>
  <si>
    <r>
      <t>E</t>
    </r>
    <r>
      <rPr>
        <vertAlign val="superscript"/>
        <sz val="11"/>
        <color theme="1"/>
        <rFont val="Calibri"/>
        <family val="2"/>
        <scheme val="minor"/>
      </rPr>
      <t>elec</t>
    </r>
  </si>
  <si>
    <t>Delta (kJ/mol)</t>
  </si>
  <si>
    <t>kB T/h</t>
  </si>
  <si>
    <t>s-1</t>
  </si>
  <si>
    <t>delta E0</t>
  </si>
  <si>
    <t>Boltzmann</t>
  </si>
  <si>
    <t>kB</t>
  </si>
  <si>
    <t>J/K</t>
  </si>
  <si>
    <t>T</t>
  </si>
  <si>
    <t>K</t>
  </si>
  <si>
    <t>NA</t>
  </si>
  <si>
    <t>R</t>
  </si>
  <si>
    <t>h</t>
  </si>
  <si>
    <t>P</t>
  </si>
  <si>
    <t>atm</t>
  </si>
  <si>
    <t>RT/P</t>
  </si>
  <si>
    <t>J/mol K</t>
  </si>
  <si>
    <t>l/mol</t>
  </si>
  <si>
    <t>cm^3</t>
  </si>
  <si>
    <t>kT/P</t>
  </si>
  <si>
    <t>k(298.15)</t>
  </si>
  <si>
    <t>l/mol s</t>
  </si>
  <si>
    <t>cm3/molecule s</t>
  </si>
  <si>
    <t>4p</t>
  </si>
  <si>
    <t>1*2*3*4:</t>
  </si>
  <si>
    <t>1*2*3*4p:</t>
  </si>
</sst>
</file>

<file path=xl/styles.xml><?xml version="1.0" encoding="utf-8"?>
<styleSheet xmlns="http://schemas.openxmlformats.org/spreadsheetml/2006/main">
  <numFmts count="3">
    <numFmt numFmtId="171" formatCode="0.00000"/>
    <numFmt numFmtId="174" formatCode="0.0"/>
    <numFmt numFmtId="178" formatCode="0.0000E+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right" vertical="top" wrapText="1"/>
    </xf>
    <xf numFmtId="2" fontId="0" fillId="0" borderId="0" xfId="0" applyNumberFormat="1" applyFont="1" applyBorder="1" applyAlignment="1">
      <alignment horizontal="righ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174" fontId="0" fillId="0" borderId="0" xfId="0" applyNumberFormat="1" applyFont="1" applyBorder="1" applyAlignment="1">
      <alignment horizontal="right" vertical="top"/>
    </xf>
    <xf numFmtId="11" fontId="0" fillId="0" borderId="0" xfId="0" applyNumberFormat="1" applyFont="1" applyBorder="1" applyAlignment="1">
      <alignment horizontal="right" vertical="top" wrapText="1"/>
    </xf>
    <xf numFmtId="0" fontId="0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11" fontId="0" fillId="0" borderId="0" xfId="0" applyNumberFormat="1"/>
    <xf numFmtId="11" fontId="0" fillId="0" borderId="0" xfId="0" applyNumberFormat="1" applyFont="1" applyBorder="1" applyAlignment="1">
      <alignment horizontal="right" vertical="top"/>
    </xf>
    <xf numFmtId="178" fontId="0" fillId="0" borderId="0" xfId="0" applyNumberFormat="1" applyFont="1" applyBorder="1" applyAlignment="1">
      <alignment horizontal="left" vertical="top"/>
    </xf>
    <xf numFmtId="171" fontId="0" fillId="0" borderId="0" xfId="0" applyNumberFormat="1" applyFont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2" fontId="0" fillId="0" borderId="0" xfId="0" applyNumberFormat="1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0" xfId="0" quotePrefix="1" applyFont="1"/>
    <xf numFmtId="0" fontId="0" fillId="0" borderId="2" xfId="0" applyBorder="1"/>
    <xf numFmtId="11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I25"/>
  <sheetViews>
    <sheetView tabSelected="1" workbookViewId="0">
      <selection activeCell="C6" sqref="C6:J25"/>
    </sheetView>
  </sheetViews>
  <sheetFormatPr defaultRowHeight="15"/>
  <cols>
    <col min="4" max="4" width="11" customWidth="1"/>
    <col min="5" max="5" width="15.7109375" bestFit="1" customWidth="1"/>
    <col min="6" max="6" width="17.85546875" customWidth="1"/>
    <col min="7" max="7" width="18.85546875" bestFit="1" customWidth="1"/>
    <col min="8" max="8" width="13.7109375" bestFit="1" customWidth="1"/>
  </cols>
  <sheetData>
    <row r="5" spans="3:9">
      <c r="D5" s="1"/>
      <c r="E5" s="10"/>
      <c r="F5" s="10"/>
      <c r="G5" s="10"/>
      <c r="H5" s="11"/>
    </row>
    <row r="6" spans="3:9">
      <c r="D6" s="12"/>
      <c r="E6" s="1"/>
      <c r="F6" s="1"/>
      <c r="G6" s="7" t="s">
        <v>17</v>
      </c>
      <c r="H6" s="18">
        <v>6.6260755E-34</v>
      </c>
    </row>
    <row r="7" spans="3:9">
      <c r="D7" s="12"/>
      <c r="E7" s="1"/>
      <c r="F7" s="1"/>
      <c r="G7" s="7" t="s">
        <v>15</v>
      </c>
      <c r="H7" s="18">
        <v>6.0221366999999997E+23</v>
      </c>
    </row>
    <row r="8" spans="3:9">
      <c r="D8" s="1"/>
      <c r="E8" s="1"/>
      <c r="F8" s="1"/>
      <c r="G8" s="7" t="s">
        <v>16</v>
      </c>
      <c r="H8" s="19">
        <f>H7*H9</f>
        <v>8.3144708636327103</v>
      </c>
      <c r="I8" t="s">
        <v>21</v>
      </c>
    </row>
    <row r="9" spans="3:9">
      <c r="D9" s="12"/>
      <c r="E9" s="1"/>
      <c r="F9" s="1"/>
      <c r="G9" s="7" t="s">
        <v>11</v>
      </c>
      <c r="H9" s="18">
        <v>1.3806513E-23</v>
      </c>
      <c r="I9" t="s">
        <v>12</v>
      </c>
    </row>
    <row r="10" spans="3:9">
      <c r="G10" t="s">
        <v>13</v>
      </c>
      <c r="H10">
        <v>298.14999999999998</v>
      </c>
      <c r="I10" t="s">
        <v>14</v>
      </c>
    </row>
    <row r="11" spans="3:9">
      <c r="G11" s="20" t="s">
        <v>18</v>
      </c>
      <c r="H11" s="21">
        <v>1</v>
      </c>
      <c r="I11" t="s">
        <v>19</v>
      </c>
    </row>
    <row r="12" spans="3:9" ht="18">
      <c r="D12" s="13"/>
      <c r="E12" s="14" t="s">
        <v>3</v>
      </c>
      <c r="F12" s="14" t="s">
        <v>4</v>
      </c>
      <c r="G12" s="14" t="s">
        <v>0</v>
      </c>
      <c r="H12" s="15" t="s">
        <v>6</v>
      </c>
    </row>
    <row r="13" spans="3:9" ht="17.25">
      <c r="D13" s="3" t="s">
        <v>5</v>
      </c>
      <c r="E13" s="5">
        <v>-177.81963853299999</v>
      </c>
      <c r="F13" s="5">
        <v>-155.98648969800001</v>
      </c>
      <c r="G13" s="5">
        <v>-333.773463107</v>
      </c>
      <c r="H13" s="8">
        <f>(G13-E13-F13)*2625.5</f>
        <v>85.762283062012216</v>
      </c>
    </row>
    <row r="14" spans="3:9">
      <c r="D14" s="3" t="s">
        <v>1</v>
      </c>
      <c r="E14" s="5">
        <v>4.4287E-2</v>
      </c>
      <c r="F14" s="5">
        <v>8.5347000000000006E-2</v>
      </c>
      <c r="G14" s="5">
        <v>0.13286400000000001</v>
      </c>
      <c r="H14" s="8">
        <f>(G14-E14-F14)*2625.5</f>
        <v>8.4803650000000275</v>
      </c>
    </row>
    <row r="15" spans="3:9">
      <c r="D15" s="6" t="s">
        <v>9</v>
      </c>
      <c r="E15" s="5"/>
      <c r="F15" s="5"/>
      <c r="G15" s="5"/>
      <c r="H15" s="8">
        <f>H13+H14</f>
        <v>94.24264806201225</v>
      </c>
    </row>
    <row r="16" spans="3:9">
      <c r="C16" s="22">
        <v>1</v>
      </c>
      <c r="D16" s="6" t="s">
        <v>10</v>
      </c>
      <c r="E16" s="5"/>
      <c r="F16" s="5"/>
      <c r="G16" s="5"/>
      <c r="H16" s="17">
        <f>EXP(-H15*1000/(H8*H10))</f>
        <v>3.0861622990775614E-17</v>
      </c>
    </row>
    <row r="17" spans="3:9">
      <c r="C17" s="22"/>
      <c r="D17" s="2"/>
      <c r="E17" s="5"/>
      <c r="F17" s="5"/>
      <c r="G17" s="5"/>
      <c r="H17" s="8"/>
    </row>
    <row r="18" spans="3:9">
      <c r="C18" s="22">
        <v>2</v>
      </c>
      <c r="D18" s="3" t="s">
        <v>2</v>
      </c>
      <c r="E18" s="9">
        <v>159482000000</v>
      </c>
      <c r="F18" s="9">
        <v>1923560000000</v>
      </c>
      <c r="G18" s="9">
        <v>206756000000000</v>
      </c>
      <c r="H18" s="4">
        <f>G18/(E18*F18)</f>
        <v>6.7397022539712897E-10</v>
      </c>
    </row>
    <row r="19" spans="3:9">
      <c r="C19" s="22"/>
    </row>
    <row r="20" spans="3:9">
      <c r="C20" s="22">
        <v>3</v>
      </c>
      <c r="D20" t="s">
        <v>7</v>
      </c>
      <c r="H20" s="16">
        <f>H9*H10/H6</f>
        <v>6212443324785.5381</v>
      </c>
      <c r="I20" t="s">
        <v>8</v>
      </c>
    </row>
    <row r="21" spans="3:9">
      <c r="C21" s="22"/>
    </row>
    <row r="22" spans="3:9">
      <c r="C22" s="22">
        <v>4</v>
      </c>
      <c r="D22" t="s">
        <v>20</v>
      </c>
      <c r="H22">
        <v>24.465427999999999</v>
      </c>
      <c r="I22" t="s">
        <v>22</v>
      </c>
    </row>
    <row r="23" spans="3:9">
      <c r="C23" s="22" t="s">
        <v>28</v>
      </c>
      <c r="D23" s="24" t="s">
        <v>24</v>
      </c>
      <c r="E23" s="24"/>
      <c r="F23" s="24"/>
      <c r="G23" s="24"/>
      <c r="H23" s="25">
        <v>4.0605389999999999E-20</v>
      </c>
      <c r="I23" t="s">
        <v>23</v>
      </c>
    </row>
    <row r="24" spans="3:9">
      <c r="F24" s="23" t="s">
        <v>29</v>
      </c>
      <c r="G24" t="s">
        <v>25</v>
      </c>
      <c r="H24" s="16">
        <f>H22*H18*H16</f>
        <v>5.0887637637445821E-25</v>
      </c>
      <c r="I24" t="s">
        <v>26</v>
      </c>
    </row>
    <row r="25" spans="3:9">
      <c r="F25" s="23" t="s">
        <v>30</v>
      </c>
      <c r="G25" t="s">
        <v>25</v>
      </c>
      <c r="H25" s="16">
        <f>H23*H20*H18*H16</f>
        <v>5.246933961315193E-33</v>
      </c>
      <c r="I25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F. Schneider</dc:creator>
  <cp:lastModifiedBy>William F. Schneider</cp:lastModifiedBy>
  <dcterms:created xsi:type="dcterms:W3CDTF">2007-11-08T16:21:40Z</dcterms:created>
  <dcterms:modified xsi:type="dcterms:W3CDTF">2007-11-08T16:51:56Z</dcterms:modified>
</cp:coreProperties>
</file>