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7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ef6e520eb5a10/Documents/GitHub/Monaco Value Drive Tree/"/>
    </mc:Choice>
  </mc:AlternateContent>
  <xr:revisionPtr revIDLastSave="52" documentId="8_{ADB867AF-6659-4211-9854-8CCC056816B4}" xr6:coauthVersionLast="47" xr6:coauthVersionMax="47" xr10:uidLastSave="{3D0BA8B7-B6DD-4FC5-8387-D84245CFD439}"/>
  <bookViews>
    <workbookView xWindow="28680" yWindow="-120" windowWidth="19440" windowHeight="14880" tabRatio="742" activeTab="4" xr2:uid="{00000000-000D-0000-FFFF-FFFF00000000}"/>
  </bookViews>
  <sheets>
    <sheet name="Copyright" sheetId="33" r:id="rId1"/>
    <sheet name="V2-Benefit" sheetId="40" state="hidden" r:id="rId2"/>
    <sheet name="V2-Revenue" sheetId="37" state="hidden" r:id="rId3"/>
    <sheet name="V2- Cost" sheetId="34" state="hidden" r:id="rId4"/>
    <sheet name="V2-Profit" sheetId="38" r:id="rId5"/>
    <sheet name="V2-Financial" sheetId="43" state="hidden" r:id="rId6"/>
    <sheet name="V2-Reporting" sheetId="39" state="hidden" r:id="rId7"/>
    <sheet name="V2-Table" sheetId="14" state="hidden" r:id="rId8"/>
    <sheet name="V2-Longitudinal " sheetId="41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38" l="1"/>
  <c r="O33" i="38"/>
  <c r="R36" i="38"/>
  <c r="L18" i="38"/>
  <c r="O51" i="38" s="1"/>
  <c r="O46" i="38"/>
  <c r="L43" i="38" s="1"/>
  <c r="R60" i="38"/>
  <c r="E11" i="41"/>
  <c r="E10" i="41"/>
  <c r="G34" i="14"/>
  <c r="E19" i="14"/>
  <c r="E10" i="14"/>
  <c r="H8" i="39"/>
  <c r="H23" i="39"/>
  <c r="D6" i="39"/>
  <c r="D8" i="39" s="1"/>
  <c r="L34" i="43"/>
  <c r="L33" i="43"/>
  <c r="L32" i="43"/>
  <c r="L30" i="43"/>
  <c r="L29" i="43"/>
  <c r="F7" i="43"/>
  <c r="L30" i="34"/>
  <c r="L33" i="37"/>
  <c r="L36" i="34"/>
  <c r="I36" i="34" s="1"/>
  <c r="I27" i="34"/>
  <c r="L21" i="34"/>
  <c r="L15" i="34"/>
  <c r="F9" i="34"/>
  <c r="I13" i="38" l="1"/>
  <c r="O60" i="38"/>
  <c r="L60" i="38" s="1"/>
  <c r="O43" i="38"/>
  <c r="I15" i="34"/>
  <c r="F15" i="34" s="1"/>
  <c r="C9" i="34"/>
  <c r="L31" i="43" l="1"/>
  <c r="I23" i="43"/>
  <c r="L10" i="43"/>
  <c r="I10" i="43" s="1"/>
  <c r="C3" i="43"/>
  <c r="C2" i="43"/>
  <c r="P15" i="41"/>
  <c r="O15" i="41"/>
  <c r="N15" i="41"/>
  <c r="M15" i="41"/>
  <c r="L15" i="41"/>
  <c r="K15" i="41"/>
  <c r="J15" i="41"/>
  <c r="I15" i="41"/>
  <c r="H15" i="41"/>
  <c r="K14" i="41"/>
  <c r="J14" i="41"/>
  <c r="I14" i="41"/>
  <c r="H14" i="41"/>
  <c r="G14" i="41"/>
  <c r="F14" i="41"/>
  <c r="E14" i="41"/>
  <c r="P11" i="41"/>
  <c r="O11" i="41"/>
  <c r="N11" i="41"/>
  <c r="M11" i="41"/>
  <c r="L11" i="41"/>
  <c r="K11" i="41"/>
  <c r="J11" i="41"/>
  <c r="I11" i="41"/>
  <c r="H11" i="41"/>
  <c r="G11" i="41"/>
  <c r="G15" i="41" s="1"/>
  <c r="F11" i="41"/>
  <c r="F15" i="41" s="1"/>
  <c r="E15" i="41"/>
  <c r="P10" i="41"/>
  <c r="P14" i="41" s="1"/>
  <c r="O10" i="41"/>
  <c r="O14" i="41" s="1"/>
  <c r="N10" i="41"/>
  <c r="N14" i="41" s="1"/>
  <c r="M10" i="41"/>
  <c r="M14" i="41" s="1"/>
  <c r="L10" i="41"/>
  <c r="L14" i="41" s="1"/>
  <c r="K10" i="41"/>
  <c r="J10" i="41"/>
  <c r="I10" i="41"/>
  <c r="H10" i="41"/>
  <c r="G10" i="41"/>
  <c r="F10" i="41"/>
  <c r="C2" i="41"/>
  <c r="C1" i="41"/>
  <c r="I27" i="37"/>
  <c r="L21" i="37"/>
  <c r="L15" i="37"/>
  <c r="F19" i="43" l="1"/>
  <c r="L33" i="40"/>
  <c r="F45" i="40"/>
  <c r="C3" i="40"/>
  <c r="C2" i="40"/>
  <c r="H7" i="39"/>
  <c r="D7" i="39" s="1"/>
  <c r="H6" i="39"/>
  <c r="C2" i="39"/>
  <c r="C1" i="39"/>
  <c r="L13" i="39"/>
  <c r="L8" i="39"/>
  <c r="H18" i="39"/>
  <c r="F7" i="38" l="1"/>
  <c r="I30" i="40"/>
  <c r="F24" i="40" s="1"/>
  <c r="C24" i="40" s="1"/>
  <c r="C7" i="43"/>
  <c r="O54" i="38"/>
  <c r="I24" i="38"/>
  <c r="C3" i="38"/>
  <c r="C2" i="38"/>
  <c r="I15" i="37"/>
  <c r="F9" i="37"/>
  <c r="L51" i="38" l="1"/>
  <c r="I30" i="38"/>
  <c r="F24" i="38" l="1"/>
  <c r="C7" i="38" s="1"/>
  <c r="I33" i="37" l="1"/>
  <c r="F15" i="37" s="1"/>
  <c r="C3" i="37"/>
  <c r="C2" i="37"/>
  <c r="C3" i="34"/>
  <c r="C2" i="34"/>
  <c r="O10" i="14"/>
  <c r="O15" i="14" s="1"/>
  <c r="O19" i="14" s="1"/>
  <c r="O22" i="14" s="1"/>
  <c r="M10" i="14"/>
  <c r="M15" i="14" s="1"/>
  <c r="M19" i="14" s="1"/>
  <c r="M22" i="14" s="1"/>
  <c r="K10" i="14"/>
  <c r="K15" i="14" s="1"/>
  <c r="K19" i="14" s="1"/>
  <c r="K22" i="14" s="1"/>
  <c r="I10" i="14"/>
  <c r="I15" i="14" s="1"/>
  <c r="I19" i="14" s="1"/>
  <c r="I22" i="14" s="1"/>
  <c r="E15" i="14" l="1"/>
  <c r="O25" i="14"/>
  <c r="O28" i="14" s="1"/>
  <c r="O31" i="14" s="1"/>
  <c r="O34" i="14" s="1"/>
  <c r="O37" i="14" s="1"/>
  <c r="M25" i="14"/>
  <c r="M28" i="14" s="1"/>
  <c r="M31" i="14" s="1"/>
  <c r="M34" i="14" s="1"/>
  <c r="M37" i="14" s="1"/>
  <c r="K25" i="14"/>
  <c r="K28" i="14" s="1"/>
  <c r="K31" i="14" s="1"/>
  <c r="K34" i="14" s="1"/>
  <c r="K37" i="14" s="1"/>
  <c r="I25" i="14"/>
  <c r="I28" i="14" s="1"/>
  <c r="I31" i="14" s="1"/>
  <c r="I34" i="14" s="1"/>
  <c r="I37" i="14" s="1"/>
  <c r="C9" i="37" l="1"/>
  <c r="G10" i="14"/>
  <c r="G15" i="14" s="1"/>
  <c r="G19" i="14" s="1"/>
  <c r="G22" i="14" s="1"/>
  <c r="G25" i="14" s="1"/>
  <c r="G28" i="14" s="1"/>
  <c r="G31" i="14" s="1"/>
  <c r="G37" i="14" s="1"/>
  <c r="C3" i="14" l="1"/>
  <c r="C2" i="14"/>
</calcChain>
</file>

<file path=xl/sharedStrings.xml><?xml version="1.0" encoding="utf-8"?>
<sst xmlns="http://schemas.openxmlformats.org/spreadsheetml/2006/main" count="293" uniqueCount="180">
  <si>
    <t>Year 0</t>
  </si>
  <si>
    <t>Year 1</t>
  </si>
  <si>
    <t>Year 2</t>
  </si>
  <si>
    <t>Year 3</t>
  </si>
  <si>
    <t>Year 4</t>
  </si>
  <si>
    <t>Parameter</t>
  </si>
  <si>
    <t>Baseline</t>
  </si>
  <si>
    <t>Improvement</t>
  </si>
  <si>
    <t>Cotton Gin Calendar Time (Hrs)</t>
  </si>
  <si>
    <t>Cotton Gin Down Time Maintenance (Hrs)</t>
  </si>
  <si>
    <t>Cotton Gin Scheduled Loss (Hrs)</t>
  </si>
  <si>
    <t>Cotton Gin Unscheduled Loss Other (Hrs)</t>
  </si>
  <si>
    <t>Cotton Gin Unscheduled Loss Failures (Hrs)</t>
  </si>
  <si>
    <t>Cotton Gin Available Time (Hrs)</t>
  </si>
  <si>
    <t>Cotton Gin No Scheduled Production (Hrs)</t>
  </si>
  <si>
    <t>Cotton Gin Operating Standby (Hrs)</t>
  </si>
  <si>
    <t>Cotton Gin Utilised Time (Hrs)</t>
  </si>
  <si>
    <t>Cotton Gin Operating Delay (Hrs)</t>
  </si>
  <si>
    <t>Cotton Gin Operating Time (Hrs)</t>
  </si>
  <si>
    <t>Total Metres Rolled</t>
  </si>
  <si>
    <t>Number of Cotton Gins</t>
  </si>
  <si>
    <t>Average Metres per Hour</t>
  </si>
  <si>
    <t>Amount of Processed Tonnes</t>
  </si>
  <si>
    <t>Total Processed Tonnes with Factory</t>
  </si>
  <si>
    <t>m/hr</t>
  </si>
  <si>
    <t>m</t>
  </si>
  <si>
    <t>m/sep</t>
  </si>
  <si>
    <t>sep</t>
  </si>
  <si>
    <t>sep/t</t>
  </si>
  <si>
    <t>t</t>
  </si>
  <si>
    <t>#</t>
  </si>
  <si>
    <t>Average Separations per Processed Tonne</t>
  </si>
  <si>
    <t>Number of Separations</t>
  </si>
  <si>
    <t>Average Metres per Separations</t>
  </si>
  <si>
    <t>Units</t>
  </si>
  <si>
    <t>hrs</t>
  </si>
  <si>
    <t>Value Driver Tree Version</t>
  </si>
  <si>
    <t>Total General &amp; Admin Cost ($)</t>
  </si>
  <si>
    <t>Consumables ($)</t>
  </si>
  <si>
    <t>Reagents ($)</t>
  </si>
  <si>
    <t>Total hours of work a year per person (hrs)</t>
  </si>
  <si>
    <t>Average days worked a year (#)</t>
  </si>
  <si>
    <t>Average shift (Hrs)</t>
  </si>
  <si>
    <t>Total Cost ($)</t>
  </si>
  <si>
    <t>Total  Fixed Cost ($)</t>
  </si>
  <si>
    <t>Total  External Services Cost ($)</t>
  </si>
  <si>
    <t>Total  Variable Cost ($)</t>
  </si>
  <si>
    <t>Total  Materials Cost ($)</t>
  </si>
  <si>
    <t>Total  Electricity Cost ($)</t>
  </si>
  <si>
    <t xml:space="preserve"> Operating Time (UtilHr)</t>
  </si>
  <si>
    <t xml:space="preserve"> Power Cost ($/UtilHr)</t>
  </si>
  <si>
    <t xml:space="preserve"> Power Consumption (Kwh/UtilHr)</t>
  </si>
  <si>
    <t>Total  Labour Cost ($)</t>
  </si>
  <si>
    <t>No. of  Employees (#)</t>
  </si>
  <si>
    <t>Average cost per  Employees ($/Hr)</t>
  </si>
  <si>
    <t>Input</t>
  </si>
  <si>
    <t>Legend</t>
  </si>
  <si>
    <t>Calculation</t>
  </si>
  <si>
    <t>X</t>
  </si>
  <si>
    <t>+</t>
  </si>
  <si>
    <t>Foregin Exchange (USD/AUD)</t>
  </si>
  <si>
    <t>Total Revenue ($USD)</t>
  </si>
  <si>
    <t>Average Price ($USD/L)</t>
  </si>
  <si>
    <t>Domestic Price ($AUD/L)</t>
  </si>
  <si>
    <t>÷</t>
  </si>
  <si>
    <t>Total Litres produced from Consumable (L)</t>
  </si>
  <si>
    <t>Total  Chemical Input Contrained (L)</t>
  </si>
  <si>
    <t>Total Litres Constrained (L)</t>
  </si>
  <si>
    <t>Min</t>
  </si>
  <si>
    <t>Litres per hour (L/hr)</t>
  </si>
  <si>
    <t>Number of Employees (#)</t>
  </si>
  <si>
    <t>Gross Profit ($)</t>
  </si>
  <si>
    <t>-</t>
  </si>
  <si>
    <t>Linked value</t>
  </si>
  <si>
    <t>Planned</t>
  </si>
  <si>
    <t>Actual</t>
  </si>
  <si>
    <t>Variance</t>
  </si>
  <si>
    <t>Total Labour Costs ($)</t>
  </si>
  <si>
    <t>Margaret Gold
(CFO)</t>
  </si>
  <si>
    <t>Luke King
(Supervisor)</t>
  </si>
  <si>
    <t>Matthew Wallace
(Superintendent)</t>
  </si>
  <si>
    <t>Susan Grace
(IR)</t>
  </si>
  <si>
    <t>David O'Sullivan
(HR)</t>
  </si>
  <si>
    <t>Increase revenue from accurate timesheets ($)</t>
  </si>
  <si>
    <t>Increased hours from recording at least planned capacity (hrs)</t>
  </si>
  <si>
    <t>Recoverable Chargeable Rate ($/hr)</t>
  </si>
  <si>
    <t>Average Chargeout Rate ($/hr)</t>
  </si>
  <si>
    <t>% of increase that is chargeable</t>
  </si>
  <si>
    <t>FTEs charging less than planned capacity (#)</t>
  </si>
  <si>
    <t>Days worked per year (#)</t>
  </si>
  <si>
    <t>Additional hours per resource day</t>
  </si>
  <si>
    <t>Gap from planned capacity</t>
  </si>
  <si>
    <t>% of improvement</t>
  </si>
  <si>
    <t>Planned hours (hrs)</t>
  </si>
  <si>
    <t>x</t>
  </si>
  <si>
    <t>Chargeable hours</t>
  </si>
  <si>
    <t>Value Driver Tree</t>
  </si>
  <si>
    <t>Benefit Dependency Network</t>
  </si>
  <si>
    <t>Assumption</t>
  </si>
  <si>
    <t>Investment Objective</t>
  </si>
  <si>
    <t>Business Benefit</t>
  </si>
  <si>
    <t>Consumable (L)</t>
  </si>
  <si>
    <t>Litres Produced per Consumnable Litres (L/L)</t>
  </si>
  <si>
    <t>Litres Produced per Reagent Litres (L/L)</t>
  </si>
  <si>
    <t>Total Production Input (L)</t>
  </si>
  <si>
    <t>Total Labour (L)</t>
  </si>
  <si>
    <t>Total Revenue ($)</t>
  </si>
  <si>
    <t>Total Cost</t>
  </si>
  <si>
    <t>J</t>
  </si>
  <si>
    <t>A</t>
  </si>
  <si>
    <t>S</t>
  </si>
  <si>
    <t>O</t>
  </si>
  <si>
    <t>N</t>
  </si>
  <si>
    <t>D</t>
  </si>
  <si>
    <t>F</t>
  </si>
  <si>
    <t>M</t>
  </si>
  <si>
    <t>Production</t>
  </si>
  <si>
    <t>Variable Cost</t>
  </si>
  <si>
    <t>Total Variable Cost</t>
  </si>
  <si>
    <t>Fixed Cost</t>
  </si>
  <si>
    <t>Economic Value Added</t>
  </si>
  <si>
    <t>Cost of Capital</t>
  </si>
  <si>
    <t>NOPAT</t>
  </si>
  <si>
    <t>EBIT</t>
  </si>
  <si>
    <t>Contribution Margin</t>
  </si>
  <si>
    <t>Sales</t>
  </si>
  <si>
    <t>Cost of Goods Sold</t>
  </si>
  <si>
    <t>Cost of Organisation</t>
  </si>
  <si>
    <t>WACC</t>
  </si>
  <si>
    <t>Net Assets</t>
  </si>
  <si>
    <t>Fixed Assets</t>
  </si>
  <si>
    <t>Current Assets</t>
  </si>
  <si>
    <t>Ratio</t>
  </si>
  <si>
    <t>Definition</t>
  </si>
  <si>
    <t>Name</t>
  </si>
  <si>
    <t>Asset turnover</t>
  </si>
  <si>
    <t>sales / assets</t>
  </si>
  <si>
    <t>Current asset turnover</t>
  </si>
  <si>
    <t>Fixed asset turnover</t>
  </si>
  <si>
    <t>sales / fixed assets</t>
  </si>
  <si>
    <t>EBIT margin</t>
  </si>
  <si>
    <t>EBIT / sales</t>
  </si>
  <si>
    <t>Gross profit margin</t>
  </si>
  <si>
    <t>(sales – cost of goods sold) / sales</t>
  </si>
  <si>
    <t>ROA</t>
  </si>
  <si>
    <t>net income / assets</t>
  </si>
  <si>
    <t>sales / current assets</t>
  </si>
  <si>
    <t>Tax</t>
  </si>
  <si>
    <t xml:space="preserve"> </t>
  </si>
  <si>
    <t>Cost per Consumable L ($/L)</t>
  </si>
  <si>
    <t>Cost per Reagent ($/L)</t>
  </si>
  <si>
    <t>Reagents (L)</t>
  </si>
  <si>
    <t>Electricity Cost ($/Kwh)</t>
  </si>
  <si>
    <t>This work is licensed under a Creative Commons Attribution-NonCommercial-ShareAlike 4.0 International License</t>
  </si>
  <si>
    <t>Copyright</t>
  </si>
  <si>
    <t>Value Driver Modelling</t>
  </si>
  <si>
    <t>Benefits Realisation VDT</t>
  </si>
  <si>
    <t>Revenue VDT</t>
  </si>
  <si>
    <t>Cost VDT</t>
  </si>
  <si>
    <t>Profit VDT</t>
  </si>
  <si>
    <t>Financial VDT</t>
  </si>
  <si>
    <t>Reporting</t>
  </si>
  <si>
    <t>Value Driver Table</t>
  </si>
  <si>
    <t>Longitudinal VDT</t>
  </si>
  <si>
    <t>Monaco Value Drive Tree</t>
  </si>
  <si>
    <t>Tone Produce per Hour (T/Hr)</t>
  </si>
  <si>
    <t>Operating Time(UtilHr)
(Year)</t>
  </si>
  <si>
    <t>:</t>
  </si>
  <si>
    <t>Cost per Maintenance
($)</t>
  </si>
  <si>
    <t>Iron production
Ore-crusher  (T)</t>
  </si>
  <si>
    <t>Standard Maintenance
Ore-crusher (T)</t>
  </si>
  <si>
    <t>Iron production
Ore-crushers (T)</t>
  </si>
  <si>
    <t>Maintenance
Ore-crushers ($)</t>
  </si>
  <si>
    <t>Number of Maintenance (#)</t>
  </si>
  <si>
    <t>Total Fuel Cost ($)</t>
  </si>
  <si>
    <t>Fuel Cost ($/UtilHr)</t>
  </si>
  <si>
    <t xml:space="preserve"> Fuel Consumption (Gal/UtilHr)</t>
  </si>
  <si>
    <t>Fuel Cost ($/Gal)</t>
  </si>
  <si>
    <t>Number of  Employees (#)</t>
  </si>
  <si>
    <t>Iron Price ($/T)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</si>
</sst>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1">
    <numFmt numFmtId="43" formatCode="_-* #,##0.00_-;\-* #,##0.00_-;_-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#,##0_);[Red]\(#,##0\);&quot;-  &quot;"/>
    <numFmt numFmtId="167" formatCode="&quot;$&quot;0.00\/\b\c\m"/>
    <numFmt numFmtId="168" formatCode="#,##0_)\ \ ;[Red]\(#,##0\)\ \ "/>
    <numFmt numFmtId="169" formatCode="#,##0.00\ ;\(#,##0.00\)"/>
    <numFmt numFmtId="170" formatCode="\ #,##0.0;\(#,##0.0\);\ &quot;-&quot;;@"/>
    <numFmt numFmtId="171" formatCode="#,##0.000_);[Red]\(#,##0.000\)"/>
    <numFmt numFmtId="172" formatCode="#,##0.0000_);[Red]\(#,##0.0000\)"/>
    <numFmt numFmtId="173" formatCode="#,##0.000000_);[Red]\(#,##0.000000\)"/>
    <numFmt numFmtId="174" formatCode="0.0%;[Black]\(0.0%\)"/>
    <numFmt numFmtId="175" formatCode="_(* #,##0.00_);_(* \(#,##0.00\);_(* &quot;-&quot;??_);_(@_)"/>
    <numFmt numFmtId="176" formatCode="* #,##0.00;* \-#,##0.00;* &quot;-&quot;??;@"/>
    <numFmt numFmtId="177" formatCode="#,##0.0"/>
    <numFmt numFmtId="178" formatCode="#,##0.0_);[Red]\(#,##0.0\)"/>
    <numFmt numFmtId="179" formatCode="#,##0.000"/>
    <numFmt numFmtId="180" formatCode="_(&quot;$&quot;* #,##0.00_);_(&quot;$&quot;* \(#,##0.00\);_(&quot;$&quot;* &quot;-&quot;??_);_(@_)"/>
    <numFmt numFmtId="181" formatCode="&quot;$&quot;#,##0.00_);&quot;$&quot;\(#,##0.00\)"/>
    <numFmt numFmtId="182" formatCode="&quot;$&quot;#,##0\ ;\(&quot;$&quot;#,##0\)"/>
    <numFmt numFmtId="183" formatCode="d\ mmm\ yy"/>
    <numFmt numFmtId="184" formatCode="_-[$€-2]* #,##0.00_-;\-[$€-2]* #,##0.00_-;_-[$€-2]* &quot;-&quot;??_-"/>
    <numFmt numFmtId="185" formatCode="#,##0.0_);\(#,##0.0\)"/>
    <numFmt numFmtId="186" formatCode="_ * #,##0_ ;_ * \-#,##0_ ;_ * &quot;-&quot;_ ;_ @_ "/>
    <numFmt numFmtId="187" formatCode="_ * #,##0.00_ ;_ * \-#,##0.00_ ;_ * &quot;-&quot;??_ ;_ @_ "/>
    <numFmt numFmtId="188" formatCode="mmmm"/>
    <numFmt numFmtId="189" formatCode="0.00_)"/>
    <numFmt numFmtId="190" formatCode="0.0000%"/>
    <numFmt numFmtId="191" formatCode="\£0.00"/>
    <numFmt numFmtId="192" formatCode="#,##0.0,,;\(#,##0.0,,\)"/>
    <numFmt numFmtId="193" formatCode="_(#,##0.0_);_(\(#,##0.0\)"/>
    <numFmt numFmtId="194" formatCode="0.0%"/>
    <numFmt numFmtId="195" formatCode="#,##0;[Red]\-#,##0;&quot;-&quot;"/>
    <numFmt numFmtId="196" formatCode="&quot;R&quot;\ #,##0;[Red]&quot;R&quot;\ \-#,##0"/>
    <numFmt numFmtId="197" formatCode="#,##0__;\(#,##0\)_)"/>
    <numFmt numFmtId="198" formatCode="yyyy"/>
    <numFmt numFmtId="199" formatCode="_-* #,##0_-;\-* #,##0_-;_-* &quot;-&quot;??_-;_-@_-"/>
    <numFmt numFmtId="200" formatCode="_(* #,##0_);_(* \(#,##0\);_(* &quot;-&quot;??_);_(@_)"/>
    <numFmt numFmtId="201" formatCode="_(* #,##0_);\(* #,##0\)"/>
    <numFmt numFmtId="202" formatCode="0.0"/>
    <numFmt numFmtId="203" formatCode="_-&quot;$&quot;* #,##0_-;\-&quot;$&quot;* #,##0_-;_-&quot;$&quot;* &quot;-&quot;??_-;_-@_-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sz val="12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4"/>
      <name val="Helv"/>
    </font>
    <font>
      <sz val="10"/>
      <name val="Book Antiqua"/>
      <family val="1"/>
    </font>
    <font>
      <sz val="12"/>
      <name val="Book Antiqua"/>
      <family val="1"/>
    </font>
    <font>
      <sz val="12"/>
      <name val="Palatino"/>
    </font>
    <font>
      <sz val="12"/>
      <name val="Palatino"/>
      <family val="1"/>
    </font>
    <font>
      <b/>
      <sz val="10"/>
      <name val="Arial"/>
      <family val="2"/>
    </font>
    <font>
      <sz val="12"/>
      <color indexed="24"/>
      <name val="Times New Roman"/>
      <family val="1"/>
    </font>
    <font>
      <i/>
      <sz val="11"/>
      <color indexed="23"/>
      <name val="Calibri"/>
      <family val="2"/>
    </font>
    <font>
      <sz val="10"/>
      <name val="Times"/>
    </font>
    <font>
      <sz val="10"/>
      <name val="Times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color indexed="24"/>
      <name val="Times New Roman"/>
      <family val="1"/>
    </font>
    <font>
      <b/>
      <sz val="15"/>
      <color indexed="56"/>
      <name val="Calibri"/>
      <family val="2"/>
    </font>
    <font>
      <sz val="10"/>
      <color indexed="24"/>
      <name val="Times New Roman"/>
      <family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2"/>
      <color indexed="16"/>
      <name val="Times New Roman"/>
      <family val="1"/>
    </font>
    <font>
      <b/>
      <sz val="18"/>
      <name val="Avant Garde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Arial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b/>
      <sz val="12"/>
      <name val="Avant Garde"/>
    </font>
    <font>
      <sz val="12"/>
      <name val="Helv"/>
    </font>
    <font>
      <b/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  <font>
      <b/>
      <sz val="14"/>
      <name val="Arial"/>
      <family val="2"/>
    </font>
    <font>
      <b/>
      <sz val="7"/>
      <color indexed="14"/>
      <name val="Helv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7"/>
      <name val="Arial"/>
      <family val="2"/>
    </font>
    <font>
      <sz val="11"/>
      <color indexed="10"/>
      <name val="Calibri"/>
      <family val="2"/>
    </font>
    <font>
      <sz val="12"/>
      <color indexed="9"/>
      <name val="Palatino"/>
    </font>
    <font>
      <sz val="12"/>
      <color indexed="9"/>
      <name val="Palatino"/>
      <family val="1"/>
    </font>
    <font>
      <sz val="8"/>
      <color theme="1"/>
      <name val="Tahoma"/>
      <family val="2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color indexed="8"/>
      <name val="Arial"/>
      <family val="2"/>
    </font>
    <font>
      <sz val="9"/>
      <name val="Helvetica-Narrow"/>
      <family val="2"/>
    </font>
    <font>
      <b/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b/>
      <sz val="10"/>
      <color indexed="8"/>
      <name val="Helv"/>
    </font>
    <font>
      <sz val="10"/>
      <color indexed="8"/>
      <name val="Helv"/>
    </font>
    <font>
      <b/>
      <sz val="12"/>
      <color indexed="8"/>
      <name val="Helv"/>
    </font>
    <font>
      <b/>
      <sz val="14"/>
      <color indexed="8"/>
      <name val="Helv"/>
    </font>
    <font>
      <sz val="9"/>
      <color rgb="FF1E1E1E"/>
      <name val="Verdana"/>
      <family val="2"/>
    </font>
    <font>
      <b/>
      <sz val="11"/>
      <color rgb="FFFFFFFF"/>
      <name val="Georgia"/>
      <family val="1"/>
    </font>
    <font>
      <b/>
      <sz val="12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A4245"/>
        <bgColor indexed="64"/>
      </patternFill>
    </fill>
  </fills>
  <borders count="6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ck">
        <color theme="0" tint="-0.14999847407452621"/>
      </right>
      <top style="thick">
        <color theme="0" tint="-0.14999847407452621"/>
      </top>
      <bottom/>
      <diagonal/>
    </border>
    <border>
      <left style="thick">
        <color theme="0" tint="-0.14999847407452621"/>
      </left>
      <right/>
      <top/>
      <bottom style="thick">
        <color theme="0" tint="-0.14999847407452621"/>
      </bottom>
      <diagonal/>
    </border>
    <border>
      <left/>
      <right style="thick">
        <color theme="0" tint="-0.14999847407452621"/>
      </right>
      <top/>
      <bottom style="thick">
        <color theme="0" tint="-0.14999847407452621"/>
      </bottom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/>
      <diagonal/>
    </border>
    <border>
      <left/>
      <right/>
      <top/>
      <bottom style="thick">
        <color theme="0" tint="-0.14999847407452621"/>
      </bottom>
      <diagonal/>
    </border>
    <border>
      <left style="thick">
        <color theme="0" tint="-0.14999847407452621"/>
      </left>
      <right style="thick">
        <color theme="0" tint="-0.14999847407452621"/>
      </right>
      <top/>
      <bottom style="thick">
        <color theme="0" tint="-0.14999847407452621"/>
      </bottom>
      <diagonal/>
    </border>
    <border>
      <left/>
      <right style="thick">
        <color theme="0" tint="-0.14999847407452621"/>
      </right>
      <top/>
      <bottom/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ck">
        <color theme="0" tint="-0.1499984740745262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/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 style="thick">
        <color theme="0" tint="-0.249977111117893"/>
      </left>
      <right/>
      <top/>
      <bottom style="thick">
        <color theme="0" tint="-0.249977111117893"/>
      </bottom>
      <diagonal/>
    </border>
    <border>
      <left/>
      <right style="thick">
        <color theme="0" tint="-0.249977111117893"/>
      </right>
      <top/>
      <bottom style="thick">
        <color theme="0" tint="-0.249977111117893"/>
      </bottom>
      <diagonal/>
    </border>
    <border>
      <left style="thick">
        <color theme="0" tint="-0.249977111117893"/>
      </left>
      <right style="thick">
        <color theme="0" tint="-0.249977111117893"/>
      </right>
      <top/>
      <bottom/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/>
      <diagonal/>
    </border>
    <border>
      <left/>
      <right style="thick">
        <color theme="0" tint="-0.249977111117893"/>
      </right>
      <top style="thick">
        <color theme="0" tint="-0.249977111117893"/>
      </top>
      <bottom/>
      <diagonal/>
    </border>
    <border>
      <left style="thick">
        <color theme="0" tint="-0.249977111117893"/>
      </left>
      <right style="thick">
        <color theme="0" tint="-0.249977111117893"/>
      </right>
      <top/>
      <bottom style="thick">
        <color theme="0" tint="-0.249977111117893"/>
      </bottom>
      <diagonal/>
    </border>
    <border>
      <left/>
      <right style="thick">
        <color theme="0" tint="-0.249977111117893"/>
      </right>
      <top/>
      <bottom/>
      <diagonal/>
    </border>
    <border>
      <left/>
      <right/>
      <top/>
      <bottom style="thick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0" tint="-0.14996795556505021"/>
      </left>
      <right style="thick">
        <color theme="0" tint="-0.14999847407452621"/>
      </right>
      <top/>
      <bottom style="thick">
        <color theme="0" tint="-0.14993743705557422"/>
      </bottom>
      <diagonal/>
    </border>
    <border>
      <left style="thick">
        <color theme="0" tint="-0.14999847407452621"/>
      </left>
      <right style="thick">
        <color theme="0" tint="-0.14999847407452621"/>
      </right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98474074526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9847407452621"/>
      </right>
      <top style="thick">
        <color theme="0" tint="-0.14993743705557422"/>
      </top>
      <bottom/>
      <diagonal/>
    </border>
  </borders>
  <cellStyleXfs count="117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166" fontId="8" fillId="0" borderId="0"/>
    <xf numFmtId="167" fontId="5" fillId="0" borderId="0"/>
    <xf numFmtId="167" fontId="5" fillId="0" borderId="0"/>
    <xf numFmtId="166" fontId="8" fillId="0" borderId="0"/>
    <xf numFmtId="166" fontId="8" fillId="0" borderId="0"/>
    <xf numFmtId="0" fontId="9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168" fontId="10" fillId="0" borderId="0"/>
    <xf numFmtId="169" fontId="5" fillId="0" borderId="0"/>
    <xf numFmtId="169" fontId="5" fillId="0" borderId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2" fillId="23" borderId="3" applyNumberFormat="0" applyAlignment="0" applyProtection="0"/>
    <xf numFmtId="0" fontId="12" fillId="23" borderId="3" applyNumberFormat="0" applyAlignment="0" applyProtection="0"/>
    <xf numFmtId="0" fontId="13" fillId="0" borderId="0"/>
    <xf numFmtId="38" fontId="14" fillId="0" borderId="0" applyFill="0" applyBorder="0" applyAlignment="0" applyProtection="0"/>
    <xf numFmtId="170" fontId="5" fillId="0" borderId="0" applyFont="0" applyFill="0" applyBorder="0" applyProtection="0">
      <protection locked="0"/>
    </xf>
    <xf numFmtId="170" fontId="5" fillId="0" borderId="0" applyFont="0" applyFill="0" applyBorder="0" applyProtection="0">
      <protection locked="0"/>
    </xf>
    <xf numFmtId="170" fontId="5" fillId="0" borderId="0" applyFont="0" applyFill="0" applyBorder="0" applyProtection="0">
      <protection locked="0"/>
    </xf>
    <xf numFmtId="40" fontId="15" fillId="0" borderId="0" applyFill="0" applyBorder="0" applyAlignment="0" applyProtection="0"/>
    <xf numFmtId="171" fontId="16" fillId="0" borderId="0" applyBorder="0" applyAlignment="0"/>
    <xf numFmtId="171" fontId="17" fillId="0" borderId="0" applyBorder="0" applyAlignment="0"/>
    <xf numFmtId="172" fontId="16" fillId="0" borderId="0"/>
    <xf numFmtId="172" fontId="17" fillId="0" borderId="0"/>
    <xf numFmtId="173" fontId="16" fillId="0" borderId="0"/>
    <xf numFmtId="173" fontId="17" fillId="0" borderId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6" fillId="0" borderId="0">
      <alignment horizontal="center"/>
    </xf>
    <xf numFmtId="178" fontId="17" fillId="0" borderId="0">
      <alignment horizontal="center"/>
    </xf>
    <xf numFmtId="179" fontId="16" fillId="0" borderId="0">
      <alignment horizontal="center"/>
    </xf>
    <xf numFmtId="179" fontId="17" fillId="0" borderId="0">
      <alignment horizontal="center"/>
    </xf>
    <xf numFmtId="172" fontId="16" fillId="0" borderId="0"/>
    <xf numFmtId="172" fontId="17" fillId="0" borderId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0" fontId="18" fillId="0" borderId="4">
      <alignment horizontal="center"/>
    </xf>
    <xf numFmtId="0" fontId="13" fillId="0" borderId="0"/>
    <xf numFmtId="0" fontId="1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81" fontId="15" fillId="0" borderId="0" applyFill="0" applyBorder="0" applyAlignment="0" applyProtection="0">
      <alignment horizontal="left"/>
    </xf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6" fillId="0" borderId="0"/>
    <xf numFmtId="183" fontId="17" fillId="0" borderId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37" fontId="21" fillId="0" borderId="0" applyFill="0" applyBorder="0" applyAlignment="0"/>
    <xf numFmtId="37" fontId="22" fillId="0" borderId="0" applyFill="0" applyBorder="0" applyAlignment="0"/>
    <xf numFmtId="185" fontId="21" fillId="0" borderId="0" applyFill="0" applyBorder="0" applyAlignment="0"/>
    <xf numFmtId="185" fontId="22" fillId="0" borderId="0" applyFill="0" applyBorder="0" applyAlignment="0"/>
    <xf numFmtId="0" fontId="23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38" fontId="24" fillId="24" borderId="0" applyNumberFormat="0" applyBorder="0" applyAlignment="0" applyProtection="0"/>
    <xf numFmtId="38" fontId="24" fillId="24" borderId="0" applyNumberFormat="0" applyBorder="0" applyAlignment="0" applyProtection="0"/>
    <xf numFmtId="38" fontId="24" fillId="24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" fillId="0" borderId="0" applyNumberFormat="0" applyFont="0" applyFill="0" applyBorder="0" applyAlignment="0"/>
    <xf numFmtId="0" fontId="5" fillId="0" borderId="0" applyNumberFormat="0" applyFont="0" applyFill="0" applyBorder="0" applyAlignment="0"/>
    <xf numFmtId="0" fontId="5" fillId="0" borderId="0" applyNumberFormat="0" applyFont="0" applyFill="0" applyBorder="0" applyAlignment="0"/>
    <xf numFmtId="0" fontId="5" fillId="0" borderId="0" applyNumberFormat="0" applyFont="0" applyFill="0" applyBorder="0" applyAlignment="0"/>
    <xf numFmtId="0" fontId="5" fillId="0" borderId="0" applyNumberFormat="0" applyFont="0" applyFill="0" applyBorder="0" applyAlignment="0"/>
    <xf numFmtId="0" fontId="33" fillId="0" borderId="0"/>
    <xf numFmtId="0" fontId="33" fillId="0" borderId="0"/>
    <xf numFmtId="0" fontId="33" fillId="0" borderId="0"/>
    <xf numFmtId="38" fontId="34" fillId="0" borderId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8" fontId="16" fillId="0" borderId="0">
      <alignment horizontal="left"/>
    </xf>
    <xf numFmtId="188" fontId="17" fillId="0" borderId="0">
      <alignment horizontal="left"/>
    </xf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189" fontId="36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5" fillId="26" borderId="10" applyNumberFormat="0" applyFont="0" applyAlignment="0" applyProtection="0"/>
    <xf numFmtId="0" fontId="5" fillId="26" borderId="10" applyNumberFormat="0" applyFon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10" fontId="16" fillId="0" borderId="0" applyFont="0" applyFill="0" applyBorder="0" applyAlignment="0" applyProtection="0"/>
    <xf numFmtId="10" fontId="17" fillId="0" borderId="0" applyFont="0" applyFill="0" applyBorder="0" applyAlignment="0" applyProtection="0"/>
    <xf numFmtId="190" fontId="16" fillId="0" borderId="0" applyFont="0" applyFill="0" applyBorder="0" applyAlignment="0" applyProtection="0"/>
    <xf numFmtId="190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91" fontId="5" fillId="0" borderId="0"/>
    <xf numFmtId="191" fontId="5" fillId="0" borderId="0"/>
    <xf numFmtId="191" fontId="5" fillId="0" borderId="0"/>
    <xf numFmtId="4" fontId="39" fillId="5" borderId="12" applyNumberFormat="0" applyProtection="0">
      <alignment horizontal="right" vertical="center"/>
    </xf>
    <xf numFmtId="4" fontId="39" fillId="5" borderId="12" applyNumberFormat="0" applyProtection="0">
      <alignment horizontal="right" vertical="center"/>
    </xf>
    <xf numFmtId="38" fontId="40" fillId="0" borderId="0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 applyNumberFormat="0" applyFill="0" applyBorder="0" applyProtection="0">
      <alignment horizontal="left" vertical="top" wrapText="1"/>
    </xf>
    <xf numFmtId="0" fontId="24" fillId="0" borderId="0" applyNumberFormat="0" applyFill="0" applyBorder="0" applyProtection="0">
      <alignment horizontal="left" vertical="top" wrapText="1"/>
    </xf>
    <xf numFmtId="0" fontId="42" fillId="0" borderId="0" applyNumberFormat="0" applyFill="0" applyBorder="0" applyProtection="0">
      <alignment horizontal="left" vertical="top" wrapText="1"/>
    </xf>
    <xf numFmtId="0" fontId="42" fillId="0" borderId="0" applyNumberFormat="0" applyFill="0" applyBorder="0" applyProtection="0">
      <alignment horizontal="left" wrapText="1"/>
    </xf>
    <xf numFmtId="0" fontId="42" fillId="0" borderId="0" applyNumberFormat="0" applyFill="0" applyBorder="0" applyProtection="0">
      <alignment horizontal="left" wrapText="1"/>
    </xf>
    <xf numFmtId="0" fontId="42" fillId="0" borderId="0" applyNumberFormat="0" applyFill="0" applyBorder="0" applyProtection="0">
      <alignment horizontal="left" wrapText="1"/>
    </xf>
    <xf numFmtId="0" fontId="42" fillId="0" borderId="0" applyNumberFormat="0" applyFill="0" applyBorder="0" applyProtection="0">
      <alignment horizontal="left" wrapText="1"/>
    </xf>
    <xf numFmtId="0" fontId="42" fillId="0" borderId="0" applyNumberFormat="0" applyFill="0" applyBorder="0" applyProtection="0">
      <alignment horizontal="right" wrapText="1"/>
    </xf>
    <xf numFmtId="0" fontId="42" fillId="0" borderId="0" applyNumberFormat="0" applyFill="0" applyBorder="0" applyProtection="0">
      <alignment horizontal="right" wrapText="1"/>
    </xf>
    <xf numFmtId="0" fontId="43" fillId="0" borderId="0" applyNumberFormat="0" applyFill="0" applyBorder="0" applyProtection="0">
      <alignment horizontal="left" vertical="top" wrapText="1"/>
    </xf>
    <xf numFmtId="0" fontId="44" fillId="27" borderId="0" applyNumberFormat="0" applyBorder="0" applyProtection="0">
      <alignment horizontal="left" wrapText="1"/>
    </xf>
    <xf numFmtId="0" fontId="44" fillId="27" borderId="0" applyNumberFormat="0" applyBorder="0" applyProtection="0">
      <alignment horizontal="left" wrapText="1"/>
    </xf>
    <xf numFmtId="174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80" fontId="24" fillId="0" borderId="0" applyFill="0" applyBorder="0" applyProtection="0">
      <alignment horizontal="right" wrapText="1"/>
    </xf>
    <xf numFmtId="180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80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74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80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2" fontId="24" fillId="0" borderId="0" applyFill="0" applyBorder="0" applyProtection="0">
      <alignment horizontal="right" wrapText="1"/>
    </xf>
    <xf numFmtId="193" fontId="42" fillId="0" borderId="0" applyFill="0" applyBorder="0" applyProtection="0">
      <alignment horizontal="right" wrapText="1"/>
    </xf>
    <xf numFmtId="0" fontId="42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80" fontId="43" fillId="0" borderId="0" applyFill="0" applyBorder="0" applyProtection="0">
      <alignment horizontal="right" wrapText="1"/>
    </xf>
    <xf numFmtId="180" fontId="43" fillId="0" borderId="0" applyFill="0" applyBorder="0" applyProtection="0">
      <alignment horizontal="right" wrapText="1"/>
    </xf>
    <xf numFmtId="174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80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192" fontId="43" fillId="0" borderId="0" applyFill="0" applyBorder="0" applyProtection="0">
      <alignment horizontal="right" wrapText="1"/>
    </xf>
    <xf numFmtId="0" fontId="45" fillId="0" borderId="14" applyNumberFormat="0" applyFill="0" applyProtection="0">
      <alignment horizontal="left" vertical="top"/>
    </xf>
    <xf numFmtId="0" fontId="45" fillId="0" borderId="14" applyNumberFormat="0" applyFill="0" applyProtection="0">
      <alignment horizontal="left" vertical="top"/>
    </xf>
    <xf numFmtId="194" fontId="24" fillId="0" borderId="0" applyFill="0" applyBorder="0" applyProtection="0">
      <alignment horizontal="right" wrapText="1"/>
    </xf>
    <xf numFmtId="0" fontId="46" fillId="0" borderId="0"/>
    <xf numFmtId="195" fontId="5" fillId="0" borderId="13"/>
    <xf numFmtId="195" fontId="5" fillId="0" borderId="13"/>
    <xf numFmtId="195" fontId="5" fillId="0" borderId="13"/>
    <xf numFmtId="195" fontId="5" fillId="0" borderId="13"/>
    <xf numFmtId="18" fontId="16" fillId="0" borderId="0"/>
    <xf numFmtId="18" fontId="17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15" applyNumberFormat="0" applyFont="0" applyFill="0" applyAlignment="0" applyProtection="0"/>
    <xf numFmtId="0" fontId="48" fillId="0" borderId="16" applyNumberFormat="0" applyFill="0" applyAlignment="0" applyProtection="0"/>
    <xf numFmtId="0" fontId="19" fillId="0" borderId="15" applyNumberFormat="0" applyFont="0" applyFill="0" applyAlignment="0" applyProtection="0"/>
    <xf numFmtId="0" fontId="48" fillId="0" borderId="16" applyNumberFormat="0" applyFill="0" applyAlignment="0" applyProtection="0"/>
    <xf numFmtId="196" fontId="5" fillId="0" borderId="0" applyNumberFormat="0" applyFill="0" applyBorder="0" applyAlignment="0">
      <alignment horizontal="center"/>
      <protection locked="0"/>
    </xf>
    <xf numFmtId="197" fontId="49" fillId="0" borderId="0" applyNumberFormat="0" applyFill="0" applyBorder="0" applyAlignment="0">
      <alignment horizontal="center"/>
      <protection locked="0"/>
    </xf>
    <xf numFmtId="196" fontId="5" fillId="0" borderId="0" applyNumberFormat="0" applyFill="0" applyBorder="0" applyAlignment="0">
      <alignment horizontal="center"/>
      <protection locked="0"/>
    </xf>
    <xf numFmtId="196" fontId="5" fillId="0" borderId="0" applyNumberFormat="0" applyFill="0" applyBorder="0" applyAlignment="0">
      <alignment horizontal="center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5" fontId="51" fillId="0" borderId="0" applyNumberFormat="0" applyFill="0" applyBorder="0" applyAlignment="0" applyProtection="0">
      <alignment horizontal="center"/>
    </xf>
    <xf numFmtId="15" fontId="52" fillId="0" borderId="0" applyNumberFormat="0" applyFill="0" applyBorder="0" applyAlignment="0" applyProtection="0">
      <alignment horizontal="center"/>
    </xf>
    <xf numFmtId="198" fontId="40" fillId="0" borderId="0">
      <alignment horizontal="center"/>
    </xf>
    <xf numFmtId="0" fontId="1" fillId="0" borderId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/>
    <xf numFmtId="0" fontId="1" fillId="0" borderId="0"/>
    <xf numFmtId="9" fontId="1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9" fontId="53" fillId="0" borderId="0" applyFont="0" applyFill="0" applyBorder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10" fontId="24" fillId="24" borderId="8" applyNumberFormat="0" applyBorder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31" fillId="9" borderId="2" applyNumberFormat="0" applyAlignment="0" applyProtection="0"/>
    <xf numFmtId="0" fontId="53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5" fillId="26" borderId="10" applyNumberFormat="0" applyFont="0" applyAlignment="0" applyProtection="0"/>
    <xf numFmtId="0" fontId="5" fillId="26" borderId="10" applyNumberFormat="0" applyFont="0" applyAlignment="0" applyProtection="0"/>
    <xf numFmtId="0" fontId="37" fillId="26" borderId="10" applyNumberFormat="0" applyFont="0" applyAlignment="0" applyProtection="0"/>
    <xf numFmtId="0" fontId="37" fillId="26" borderId="10" applyNumberFormat="0" applyFont="0" applyAlignment="0" applyProtection="0"/>
    <xf numFmtId="0" fontId="5" fillId="26" borderId="10" applyNumberFormat="0" applyFont="0" applyAlignment="0" applyProtection="0"/>
    <xf numFmtId="0" fontId="5" fillId="26" borderId="10" applyNumberFormat="0" applyFon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0" fontId="38" fillId="22" borderId="11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39" fillId="5" borderId="12" applyNumberFormat="0" applyProtection="0">
      <alignment horizontal="right" vertical="center"/>
    </xf>
    <xf numFmtId="4" fontId="39" fillId="5" borderId="12" applyNumberFormat="0" applyProtection="0">
      <alignment horizontal="right" vertical="center"/>
    </xf>
    <xf numFmtId="4" fontId="39" fillId="5" borderId="12" applyNumberFormat="0" applyProtection="0">
      <alignment horizontal="right" vertical="center"/>
    </xf>
    <xf numFmtId="4" fontId="39" fillId="5" borderId="12" applyNumberFormat="0" applyProtection="0">
      <alignment horizontal="right" vertical="center"/>
    </xf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0" fontId="41" fillId="0" borderId="13"/>
    <xf numFmtId="195" fontId="5" fillId="0" borderId="13"/>
    <xf numFmtId="195" fontId="5" fillId="0" borderId="13"/>
    <xf numFmtId="195" fontId="5" fillId="0" borderId="13"/>
    <xf numFmtId="195" fontId="5" fillId="0" borderId="13"/>
    <xf numFmtId="195" fontId="5" fillId="0" borderId="13"/>
    <xf numFmtId="195" fontId="5" fillId="0" borderId="13"/>
    <xf numFmtId="195" fontId="5" fillId="0" borderId="13"/>
    <xf numFmtId="195" fontId="5" fillId="0" borderId="13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53" fillId="0" borderId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9" fillId="5" borderId="0" applyNumberFormat="0" applyBorder="0" applyAlignment="0" applyProtection="0"/>
    <xf numFmtId="39" fontId="68" fillId="0" borderId="39">
      <protection locked="0"/>
    </xf>
    <xf numFmtId="0" fontId="12" fillId="23" borderId="3" applyNumberFormat="0" applyAlignment="0" applyProtection="0"/>
    <xf numFmtId="43" fontId="5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0" fillId="0" borderId="40" applyNumberFormat="0" applyFill="0" applyBorder="0" applyAlignment="0" applyProtection="0">
      <alignment horizontal="left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6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200" fontId="71" fillId="0" borderId="39" applyNumberFormat="0" applyFill="0" applyBorder="0" applyAlignment="0" applyProtection="0"/>
    <xf numFmtId="200" fontId="72" fillId="0" borderId="39" applyNumberFormat="0" applyFill="0" applyBorder="0" applyAlignment="0" applyProtection="0"/>
    <xf numFmtId="0" fontId="32" fillId="0" borderId="9" applyNumberFormat="0" applyFill="0" applyAlignment="0" applyProtection="0"/>
    <xf numFmtId="0" fontId="35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6" borderId="10" applyNumberFormat="0" applyFont="0" applyAlignment="0" applyProtection="0"/>
    <xf numFmtId="0" fontId="5" fillId="26" borderId="10" applyNumberFormat="0" applyFont="0" applyAlignment="0" applyProtection="0"/>
    <xf numFmtId="201" fontId="73" fillId="0" borderId="41"/>
    <xf numFmtId="201" fontId="74" fillId="0" borderId="41"/>
    <xf numFmtId="0" fontId="38" fillId="22" borderId="11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3" fillId="0" borderId="0"/>
    <xf numFmtId="0" fontId="75" fillId="0" borderId="0"/>
    <xf numFmtId="0" fontId="76" fillId="0" borderId="0"/>
    <xf numFmtId="0" fontId="74" fillId="0" borderId="0"/>
    <xf numFmtId="0" fontId="47" fillId="0" borderId="0" applyNumberFormat="0" applyFill="0" applyBorder="0" applyAlignment="0" applyProtection="0"/>
    <xf numFmtId="0" fontId="48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17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3" fontId="57" fillId="0" borderId="0" xfId="0" applyNumberFormat="1" applyFont="1" applyAlignment="1">
      <alignment horizontal="center"/>
    </xf>
    <xf numFmtId="3" fontId="58" fillId="0" borderId="0" xfId="0" applyNumberFormat="1" applyFont="1" applyAlignment="1">
      <alignment horizontal="center"/>
    </xf>
    <xf numFmtId="3" fontId="58" fillId="0" borderId="0" xfId="0" applyNumberFormat="1" applyFont="1" applyAlignment="1">
      <alignment horizontal="right"/>
    </xf>
    <xf numFmtId="3" fontId="58" fillId="0" borderId="0" xfId="1002" applyNumberFormat="1" applyFont="1" applyBorder="1" applyAlignment="1">
      <alignment horizontal="right"/>
    </xf>
    <xf numFmtId="3" fontId="58" fillId="0" borderId="0" xfId="0" applyNumberFormat="1" applyFont="1" applyAlignment="1">
      <alignment horizontal="left"/>
    </xf>
    <xf numFmtId="3" fontId="58" fillId="0" borderId="18" xfId="0" applyNumberFormat="1" applyFont="1" applyBorder="1" applyAlignment="1">
      <alignment horizontal="right"/>
    </xf>
    <xf numFmtId="3" fontId="58" fillId="0" borderId="18" xfId="1003" applyNumberFormat="1" applyFont="1" applyBorder="1" applyAlignment="1">
      <alignment horizontal="right"/>
    </xf>
    <xf numFmtId="3" fontId="0" fillId="33" borderId="1" xfId="0" applyNumberFormat="1" applyFill="1" applyBorder="1" applyAlignment="1">
      <alignment horizontal="left"/>
    </xf>
    <xf numFmtId="3" fontId="0" fillId="0" borderId="0" xfId="0" applyNumberFormat="1" applyAlignment="1">
      <alignment horizontal="right" wrapText="1"/>
    </xf>
    <xf numFmtId="3" fontId="0" fillId="33" borderId="1" xfId="1002" applyNumberFormat="1" applyFont="1" applyFill="1" applyBorder="1" applyAlignment="1">
      <alignment horizontal="right"/>
    </xf>
    <xf numFmtId="3" fontId="59" fillId="34" borderId="1" xfId="1002" applyNumberFormat="1" applyFont="1" applyFill="1" applyBorder="1" applyAlignment="1">
      <alignment horizontal="right"/>
    </xf>
    <xf numFmtId="3" fontId="61" fillId="0" borderId="0" xfId="0" applyNumberFormat="1" applyFont="1" applyAlignment="1">
      <alignment horizontal="right" wrapText="1"/>
    </xf>
    <xf numFmtId="3" fontId="0" fillId="35" borderId="1" xfId="1002" applyNumberFormat="1" applyFont="1" applyFill="1" applyBorder="1" applyAlignment="1">
      <alignment horizontal="right"/>
    </xf>
    <xf numFmtId="3" fontId="0" fillId="36" borderId="1" xfId="1002" applyNumberFormat="1" applyFont="1" applyFill="1" applyBorder="1" applyAlignment="1">
      <alignment horizontal="right"/>
    </xf>
    <xf numFmtId="3" fontId="0" fillId="37" borderId="1" xfId="0" applyNumberFormat="1" applyFill="1" applyBorder="1" applyAlignment="1">
      <alignment horizontal="left"/>
    </xf>
    <xf numFmtId="3" fontId="0" fillId="37" borderId="1" xfId="1002" applyNumberFormat="1" applyFont="1" applyFill="1" applyBorder="1" applyAlignment="1">
      <alignment horizontal="right"/>
    </xf>
    <xf numFmtId="3" fontId="59" fillId="38" borderId="1" xfId="1002" applyNumberFormat="1" applyFont="1" applyFill="1" applyBorder="1" applyAlignment="1">
      <alignment horizontal="right"/>
    </xf>
    <xf numFmtId="3" fontId="0" fillId="39" borderId="1" xfId="0" applyNumberFormat="1" applyFill="1" applyBorder="1" applyAlignment="1">
      <alignment horizontal="left"/>
    </xf>
    <xf numFmtId="3" fontId="0" fillId="39" borderId="1" xfId="1002" applyNumberFormat="1" applyFont="1" applyFill="1" applyBorder="1" applyAlignment="1">
      <alignment horizontal="right"/>
    </xf>
    <xf numFmtId="3" fontId="0" fillId="40" borderId="1" xfId="1002" applyNumberFormat="1" applyFont="1" applyFill="1" applyBorder="1" applyAlignment="1">
      <alignment horizontal="right"/>
    </xf>
    <xf numFmtId="3" fontId="59" fillId="41" borderId="1" xfId="0" applyNumberFormat="1" applyFont="1" applyFill="1" applyBorder="1" applyAlignment="1">
      <alignment horizontal="left"/>
    </xf>
    <xf numFmtId="3" fontId="59" fillId="41" borderId="1" xfId="1002" applyNumberFormat="1" applyFont="1" applyFill="1" applyBorder="1" applyAlignment="1">
      <alignment horizontal="right"/>
    </xf>
    <xf numFmtId="3" fontId="0" fillId="0" borderId="1" xfId="1002" applyNumberFormat="1" applyFont="1" applyBorder="1" applyAlignment="1">
      <alignment horizontal="right"/>
    </xf>
    <xf numFmtId="3" fontId="0" fillId="29" borderId="1" xfId="0" applyNumberFormat="1" applyFill="1" applyBorder="1" applyAlignment="1">
      <alignment horizontal="left" wrapText="1"/>
    </xf>
    <xf numFmtId="3" fontId="58" fillId="30" borderId="1" xfId="0" applyNumberFormat="1" applyFont="1" applyFill="1" applyBorder="1" applyAlignment="1">
      <alignment horizontal="left"/>
    </xf>
    <xf numFmtId="3" fontId="0" fillId="30" borderId="1" xfId="1002" applyNumberFormat="1" applyFont="1" applyFill="1" applyBorder="1" applyAlignment="1">
      <alignment horizontal="right"/>
    </xf>
    <xf numFmtId="3" fontId="59" fillId="34" borderId="1" xfId="0" applyNumberFormat="1" applyFont="1" applyFill="1" applyBorder="1" applyAlignment="1">
      <alignment horizontal="left" indent="1"/>
    </xf>
    <xf numFmtId="3" fontId="0" fillId="35" borderId="1" xfId="0" applyNumberFormat="1" applyFill="1" applyBorder="1" applyAlignment="1">
      <alignment horizontal="left" indent="2"/>
    </xf>
    <xf numFmtId="3" fontId="0" fillId="36" borderId="1" xfId="0" applyNumberFormat="1" applyFill="1" applyBorder="1" applyAlignment="1">
      <alignment horizontal="left" indent="2"/>
    </xf>
    <xf numFmtId="3" fontId="59" fillId="38" borderId="1" xfId="0" applyNumberFormat="1" applyFont="1" applyFill="1" applyBorder="1" applyAlignment="1">
      <alignment horizontal="left" indent="1"/>
    </xf>
    <xf numFmtId="3" fontId="0" fillId="40" borderId="1" xfId="0" applyNumberFormat="1" applyFill="1" applyBorder="1" applyAlignment="1">
      <alignment horizontal="left" indent="1"/>
    </xf>
    <xf numFmtId="199" fontId="4" fillId="0" borderId="0" xfId="1002" applyNumberFormat="1" applyFont="1"/>
    <xf numFmtId="0" fontId="4" fillId="0" borderId="0" xfId="0" applyFont="1" applyAlignment="1">
      <alignment horizontal="center"/>
    </xf>
    <xf numFmtId="3" fontId="60" fillId="28" borderId="17" xfId="0" applyNumberFormat="1" applyFont="1" applyFill="1" applyBorder="1" applyAlignment="1">
      <alignment horizontal="center"/>
    </xf>
    <xf numFmtId="3" fontId="60" fillId="29" borderId="17" xfId="0" applyNumberFormat="1" applyFont="1" applyFill="1" applyBorder="1" applyAlignment="1">
      <alignment horizontal="center"/>
    </xf>
    <xf numFmtId="3" fontId="60" fillId="30" borderId="17" xfId="0" applyNumberFormat="1" applyFont="1" applyFill="1" applyBorder="1" applyAlignment="1">
      <alignment horizontal="center"/>
    </xf>
    <xf numFmtId="3" fontId="60" fillId="31" borderId="17" xfId="0" applyNumberFormat="1" applyFont="1" applyFill="1" applyBorder="1" applyAlignment="1">
      <alignment horizontal="center"/>
    </xf>
    <xf numFmtId="3" fontId="0" fillId="29" borderId="1" xfId="0" applyNumberFormat="1" applyFill="1" applyBorder="1" applyAlignment="1">
      <alignment horizontal="left" wrapText="1" indent="1"/>
    </xf>
    <xf numFmtId="3" fontId="61" fillId="29" borderId="1" xfId="0" applyNumberFormat="1" applyFont="1" applyFill="1" applyBorder="1" applyAlignment="1">
      <alignment horizontal="left" wrapText="1" indent="1"/>
    </xf>
    <xf numFmtId="3" fontId="58" fillId="35" borderId="1" xfId="0" applyNumberFormat="1" applyFont="1" applyFill="1" applyBorder="1" applyAlignment="1">
      <alignment horizontal="left"/>
    </xf>
    <xf numFmtId="3" fontId="60" fillId="32" borderId="17" xfId="0" applyNumberFormat="1" applyFont="1" applyFill="1" applyBorder="1" applyAlignment="1">
      <alignment horizontal="center"/>
    </xf>
    <xf numFmtId="199" fontId="62" fillId="42" borderId="0" xfId="1002" applyNumberFormat="1" applyFont="1" applyFill="1"/>
    <xf numFmtId="0" fontId="62" fillId="42" borderId="0" xfId="0" applyFont="1" applyFill="1"/>
    <xf numFmtId="3" fontId="57" fillId="42" borderId="17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/>
    <xf numFmtId="3" fontId="4" fillId="40" borderId="22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23" xfId="0" applyFont="1" applyBorder="1"/>
    <xf numFmtId="3" fontId="4" fillId="0" borderId="19" xfId="0" applyNumberFormat="1" applyFont="1" applyBorder="1" applyAlignment="1">
      <alignment horizontal="center"/>
    </xf>
    <xf numFmtId="3" fontId="4" fillId="30" borderId="24" xfId="0" applyNumberFormat="1" applyFont="1" applyFill="1" applyBorder="1" applyAlignment="1">
      <alignment horizontal="center"/>
    </xf>
    <xf numFmtId="0" fontId="4" fillId="0" borderId="19" xfId="0" applyFont="1" applyBorder="1"/>
    <xf numFmtId="0" fontId="4" fillId="0" borderId="0" xfId="0" applyFont="1" applyAlignment="1">
      <alignment horizontal="center" vertical="center" wrapText="1"/>
    </xf>
    <xf numFmtId="0" fontId="4" fillId="0" borderId="25" xfId="0" applyFont="1" applyBorder="1"/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3" fontId="4" fillId="0" borderId="25" xfId="0" applyNumberFormat="1" applyFont="1" applyBorder="1" applyAlignment="1">
      <alignment horizontal="center"/>
    </xf>
    <xf numFmtId="0" fontId="4" fillId="28" borderId="23" xfId="0" applyFont="1" applyFill="1" applyBorder="1"/>
    <xf numFmtId="0" fontId="4" fillId="28" borderId="0" xfId="0" applyFont="1" applyFill="1"/>
    <xf numFmtId="0" fontId="4" fillId="28" borderId="20" xfId="0" applyFont="1" applyFill="1" applyBorder="1"/>
    <xf numFmtId="3" fontId="4" fillId="40" borderId="26" xfId="0" applyNumberFormat="1" applyFont="1" applyFill="1" applyBorder="1" applyAlignment="1">
      <alignment horizontal="center" vertical="center" wrapText="1"/>
    </xf>
    <xf numFmtId="0" fontId="4" fillId="40" borderId="26" xfId="0" applyFont="1" applyFill="1" applyBorder="1" applyAlignment="1">
      <alignment horizontal="center" vertical="center" wrapText="1"/>
    </xf>
    <xf numFmtId="0" fontId="4" fillId="28" borderId="25" xfId="0" applyFont="1" applyFill="1" applyBorder="1"/>
    <xf numFmtId="0" fontId="4" fillId="40" borderId="22" xfId="0" applyFont="1" applyFill="1" applyBorder="1" applyAlignment="1">
      <alignment horizontal="center" vertical="center" wrapText="1"/>
    </xf>
    <xf numFmtId="0" fontId="4" fillId="0" borderId="27" xfId="0" applyFont="1" applyBorder="1"/>
    <xf numFmtId="3" fontId="4" fillId="0" borderId="0" xfId="0" applyNumberFormat="1" applyFont="1"/>
    <xf numFmtId="0" fontId="4" fillId="0" borderId="24" xfId="0" applyFont="1" applyBorder="1"/>
    <xf numFmtId="43" fontId="4" fillId="0" borderId="0" xfId="1002" applyFont="1" applyBorder="1"/>
    <xf numFmtId="3" fontId="63" fillId="55" borderId="24" xfId="0" applyNumberFormat="1" applyFont="1" applyFill="1" applyBorder="1" applyAlignment="1">
      <alignment horizontal="center"/>
    </xf>
    <xf numFmtId="4" fontId="63" fillId="55" borderId="24" xfId="0" applyNumberFormat="1" applyFont="1" applyFill="1" applyBorder="1" applyAlignment="1">
      <alignment horizontal="center"/>
    </xf>
    <xf numFmtId="0" fontId="0" fillId="30" borderId="28" xfId="0" applyFill="1" applyBorder="1"/>
    <xf numFmtId="0" fontId="59" fillId="55" borderId="28" xfId="0" applyFont="1" applyFill="1" applyBorder="1"/>
    <xf numFmtId="0" fontId="58" fillId="0" borderId="28" xfId="0" applyFont="1" applyBorder="1" applyAlignment="1">
      <alignment horizontal="center"/>
    </xf>
    <xf numFmtId="4" fontId="4" fillId="30" borderId="24" xfId="0" applyNumberFormat="1" applyFont="1" applyFill="1" applyBorder="1" applyAlignment="1">
      <alignment horizontal="center"/>
    </xf>
    <xf numFmtId="0" fontId="59" fillId="56" borderId="28" xfId="0" applyFont="1" applyFill="1" applyBorder="1"/>
    <xf numFmtId="3" fontId="63" fillId="56" borderId="24" xfId="0" applyNumberFormat="1" applyFont="1" applyFill="1" applyBorder="1" applyAlignment="1">
      <alignment horizontal="center"/>
    </xf>
    <xf numFmtId="0" fontId="4" fillId="0" borderId="31" xfId="0" applyFont="1" applyBorder="1" applyAlignment="1">
      <alignment vertical="center"/>
    </xf>
    <xf numFmtId="0" fontId="4" fillId="40" borderId="33" xfId="0" applyFont="1" applyFill="1" applyBorder="1" applyAlignment="1">
      <alignment vertical="center" wrapText="1"/>
    </xf>
    <xf numFmtId="0" fontId="4" fillId="40" borderId="36" xfId="0" applyFont="1" applyFill="1" applyBorder="1" applyAlignment="1">
      <alignment vertical="center" wrapText="1"/>
    </xf>
    <xf numFmtId="0" fontId="0" fillId="0" borderId="37" xfId="0" applyBorder="1"/>
    <xf numFmtId="0" fontId="0" fillId="0" borderId="31" xfId="0" applyBorder="1"/>
    <xf numFmtId="0" fontId="4" fillId="31" borderId="29" xfId="0" applyFont="1" applyFill="1" applyBorder="1" applyAlignment="1">
      <alignment horizontal="center" vertical="center"/>
    </xf>
    <xf numFmtId="0" fontId="0" fillId="0" borderId="38" xfId="0" applyBorder="1"/>
    <xf numFmtId="1" fontId="4" fillId="0" borderId="35" xfId="0" applyNumberFormat="1" applyFont="1" applyBorder="1" applyAlignment="1">
      <alignment horizontal="center"/>
    </xf>
    <xf numFmtId="1" fontId="4" fillId="0" borderId="37" xfId="0" applyNumberFormat="1" applyFont="1" applyBorder="1" applyAlignment="1">
      <alignment horizontal="center"/>
    </xf>
    <xf numFmtId="0" fontId="4" fillId="31" borderId="29" xfId="0" applyFont="1" applyFill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28" borderId="0" xfId="0" applyFont="1" applyFill="1" applyAlignment="1">
      <alignment horizontal="center" vertical="center" wrapText="1"/>
    </xf>
    <xf numFmtId="0" fontId="4" fillId="40" borderId="34" xfId="0" applyFont="1" applyFill="1" applyBorder="1" applyAlignment="1">
      <alignment vertical="center" wrapText="1"/>
    </xf>
    <xf numFmtId="0" fontId="4" fillId="28" borderId="30" xfId="0" applyFont="1" applyFill="1" applyBorder="1" applyAlignment="1">
      <alignment horizontal="center" vertical="center" wrapText="1"/>
    </xf>
    <xf numFmtId="199" fontId="4" fillId="30" borderId="37" xfId="1002" applyNumberFormat="1" applyFont="1" applyFill="1" applyBorder="1" applyAlignment="1">
      <alignment horizontal="right"/>
    </xf>
    <xf numFmtId="199" fontId="4" fillId="30" borderId="33" xfId="1002" applyNumberFormat="1" applyFont="1" applyFill="1" applyBorder="1" applyAlignment="1">
      <alignment horizontal="right"/>
    </xf>
    <xf numFmtId="1" fontId="4" fillId="30" borderId="35" xfId="0" applyNumberFormat="1" applyFont="1" applyFill="1" applyBorder="1" applyAlignment="1">
      <alignment horizontal="right"/>
    </xf>
    <xf numFmtId="1" fontId="4" fillId="30" borderId="37" xfId="0" applyNumberFormat="1" applyFont="1" applyFill="1" applyBorder="1" applyAlignment="1">
      <alignment horizontal="right"/>
    </xf>
    <xf numFmtId="9" fontId="4" fillId="30" borderId="32" xfId="1004" applyFont="1" applyFill="1" applyBorder="1" applyAlignment="1">
      <alignment horizontal="right"/>
    </xf>
    <xf numFmtId="9" fontId="4" fillId="30" borderId="36" xfId="1004" applyFont="1" applyFill="1" applyBorder="1" applyAlignment="1">
      <alignment horizontal="right"/>
    </xf>
    <xf numFmtId="1" fontId="4" fillId="30" borderId="34" xfId="0" applyNumberFormat="1" applyFont="1" applyFill="1" applyBorder="1" applyAlignment="1">
      <alignment horizontal="right"/>
    </xf>
    <xf numFmtId="1" fontId="4" fillId="30" borderId="33" xfId="0" applyNumberFormat="1" applyFont="1" applyFill="1" applyBorder="1" applyAlignment="1">
      <alignment horizontal="right"/>
    </xf>
    <xf numFmtId="4" fontId="65" fillId="30" borderId="24" xfId="0" applyNumberFormat="1" applyFont="1" applyFill="1" applyBorder="1" applyAlignment="1">
      <alignment horizontal="center"/>
    </xf>
    <xf numFmtId="3" fontId="65" fillId="30" borderId="24" xfId="0" applyNumberFormat="1" applyFont="1" applyFill="1" applyBorder="1" applyAlignment="1">
      <alignment horizontal="center"/>
    </xf>
    <xf numFmtId="202" fontId="65" fillId="30" borderId="24" xfId="1004" applyNumberFormat="1" applyFont="1" applyFill="1" applyBorder="1" applyAlignment="1">
      <alignment horizontal="center"/>
    </xf>
    <xf numFmtId="0" fontId="65" fillId="30" borderId="24" xfId="1004" applyNumberFormat="1" applyFont="1" applyFill="1" applyBorder="1" applyAlignment="1">
      <alignment horizontal="center"/>
    </xf>
    <xf numFmtId="9" fontId="65" fillId="30" borderId="24" xfId="1004" applyFont="1" applyFill="1" applyBorder="1" applyAlignment="1">
      <alignment horizontal="center"/>
    </xf>
    <xf numFmtId="3" fontId="63" fillId="58" borderId="24" xfId="0" applyNumberFormat="1" applyFont="1" applyFill="1" applyBorder="1" applyAlignment="1">
      <alignment horizontal="center"/>
    </xf>
    <xf numFmtId="9" fontId="63" fillId="59" borderId="24" xfId="1004" applyFont="1" applyFill="1" applyBorder="1" applyAlignment="1">
      <alignment horizontal="center"/>
    </xf>
    <xf numFmtId="4" fontId="65" fillId="30" borderId="42" xfId="0" applyNumberFormat="1" applyFont="1" applyFill="1" applyBorder="1" applyAlignment="1">
      <alignment horizontal="center" vertical="center"/>
    </xf>
    <xf numFmtId="3" fontId="63" fillId="58" borderId="42" xfId="0" applyNumberFormat="1" applyFont="1" applyFill="1" applyBorder="1" applyAlignment="1">
      <alignment horizontal="center" vertical="center"/>
    </xf>
    <xf numFmtId="9" fontId="63" fillId="59" borderId="42" xfId="1004" applyFont="1" applyFill="1" applyBorder="1" applyAlignment="1">
      <alignment horizontal="center" vertical="center"/>
    </xf>
    <xf numFmtId="0" fontId="59" fillId="42" borderId="43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99" fontId="0" fillId="0" borderId="45" xfId="1002" applyNumberFormat="1" applyFont="1" applyBorder="1" applyAlignment="1">
      <alignment horizontal="right"/>
    </xf>
    <xf numFmtId="199" fontId="0" fillId="0" borderId="45" xfId="1002" applyNumberFormat="1" applyFont="1" applyFill="1" applyBorder="1" applyAlignment="1">
      <alignment horizontal="right"/>
    </xf>
    <xf numFmtId="203" fontId="0" fillId="0" borderId="44" xfId="1003" applyNumberFormat="1" applyFont="1" applyFill="1" applyBorder="1" applyAlignment="1">
      <alignment horizontal="right"/>
    </xf>
    <xf numFmtId="203" fontId="0" fillId="0" borderId="45" xfId="1003" applyNumberFormat="1" applyFont="1" applyFill="1" applyBorder="1" applyAlignment="1">
      <alignment horizontal="right"/>
    </xf>
    <xf numFmtId="0" fontId="0" fillId="0" borderId="47" xfId="0" applyBorder="1" applyAlignment="1">
      <alignment horizontal="center"/>
    </xf>
    <xf numFmtId="199" fontId="0" fillId="0" borderId="47" xfId="1002" applyNumberFormat="1" applyFont="1" applyFill="1" applyBorder="1" applyAlignment="1">
      <alignment horizontal="right"/>
    </xf>
    <xf numFmtId="199" fontId="0" fillId="0" borderId="47" xfId="1002" applyNumberFormat="1" applyFont="1" applyBorder="1" applyAlignment="1">
      <alignment horizontal="right"/>
    </xf>
    <xf numFmtId="199" fontId="0" fillId="0" borderId="48" xfId="1002" applyNumberFormat="1" applyFont="1" applyBorder="1" applyAlignment="1">
      <alignment horizontal="right"/>
    </xf>
    <xf numFmtId="199" fontId="0" fillId="0" borderId="50" xfId="1002" applyNumberFormat="1" applyFont="1" applyBorder="1" applyAlignment="1">
      <alignment horizontal="right"/>
    </xf>
    <xf numFmtId="203" fontId="0" fillId="0" borderId="0" xfId="1003" applyNumberFormat="1" applyFont="1" applyFill="1" applyBorder="1" applyAlignment="1">
      <alignment horizontal="right"/>
    </xf>
    <xf numFmtId="203" fontId="0" fillId="0" borderId="0" xfId="1003" applyNumberFormat="1" applyFont="1" applyBorder="1" applyAlignment="1">
      <alignment horizontal="right"/>
    </xf>
    <xf numFmtId="203" fontId="0" fillId="0" borderId="52" xfId="1003" applyNumberFormat="1" applyFont="1" applyBorder="1" applyAlignment="1">
      <alignment horizontal="right"/>
    </xf>
    <xf numFmtId="203" fontId="0" fillId="0" borderId="54" xfId="1003" applyNumberFormat="1" applyFont="1" applyFill="1" applyBorder="1" applyAlignment="1">
      <alignment horizontal="right"/>
    </xf>
    <xf numFmtId="203" fontId="0" fillId="0" borderId="50" xfId="1003" applyNumberFormat="1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203" fontId="0" fillId="0" borderId="4" xfId="1003" applyNumberFormat="1" applyFont="1" applyFill="1" applyBorder="1" applyAlignment="1">
      <alignment horizontal="right"/>
    </xf>
    <xf numFmtId="203" fontId="0" fillId="0" borderId="56" xfId="1003" applyNumberFormat="1" applyFont="1" applyFill="1" applyBorder="1" applyAlignment="1">
      <alignment horizontal="right"/>
    </xf>
    <xf numFmtId="9" fontId="4" fillId="30" borderId="24" xfId="1004" applyFont="1" applyFill="1" applyBorder="1" applyAlignment="1">
      <alignment horizontal="center"/>
    </xf>
    <xf numFmtId="0" fontId="77" fillId="0" borderId="0" xfId="0" applyFont="1"/>
    <xf numFmtId="0" fontId="62" fillId="42" borderId="0" xfId="0" applyFont="1" applyFill="1" applyAlignment="1">
      <alignment horizontal="center" vertical="center"/>
    </xf>
    <xf numFmtId="9" fontId="77" fillId="0" borderId="0" xfId="1004" applyFont="1"/>
    <xf numFmtId="43" fontId="77" fillId="0" borderId="0" xfId="1002" applyFont="1"/>
    <xf numFmtId="0" fontId="78" fillId="0" borderId="0" xfId="0" applyFont="1" applyAlignment="1">
      <alignment horizontal="left" vertical="center" indent="4"/>
    </xf>
    <xf numFmtId="9" fontId="63" fillId="57" borderId="36" xfId="1004" applyFont="1" applyFill="1" applyBorder="1" applyAlignment="1">
      <alignment horizontal="right"/>
    </xf>
    <xf numFmtId="9" fontId="63" fillId="56" borderId="36" xfId="1004" applyFont="1" applyFill="1" applyBorder="1" applyAlignment="1">
      <alignment horizontal="right"/>
    </xf>
    <xf numFmtId="0" fontId="30" fillId="0" borderId="0" xfId="1174" applyAlignment="1" applyProtection="1"/>
    <xf numFmtId="0" fontId="66" fillId="28" borderId="0" xfId="0" applyFont="1" applyFill="1"/>
    <xf numFmtId="4" fontId="63" fillId="0" borderId="0" xfId="0" applyNumberFormat="1" applyFont="1" applyAlignment="1">
      <alignment horizontal="center"/>
    </xf>
    <xf numFmtId="0" fontId="66" fillId="0" borderId="0" xfId="0" applyFont="1"/>
    <xf numFmtId="3" fontId="63" fillId="0" borderId="0" xfId="0" applyNumberFormat="1" applyFont="1" applyAlignment="1">
      <alignment horizontal="center"/>
    </xf>
    <xf numFmtId="3" fontId="63" fillId="60" borderId="24" xfId="0" applyNumberFormat="1" applyFont="1" applyFill="1" applyBorder="1" applyAlignment="1">
      <alignment horizontal="center"/>
    </xf>
    <xf numFmtId="0" fontId="4" fillId="0" borderId="57" xfId="0" applyFont="1" applyBorder="1"/>
    <xf numFmtId="0" fontId="4" fillId="0" borderId="58" xfId="0" applyFont="1" applyBorder="1"/>
    <xf numFmtId="43" fontId="4" fillId="0" borderId="0" xfId="1002" applyFont="1"/>
    <xf numFmtId="0" fontId="4" fillId="0" borderId="59" xfId="0" applyFont="1" applyBorder="1"/>
    <xf numFmtId="0" fontId="4" fillId="28" borderId="60" xfId="0" applyFont="1" applyFill="1" applyBorder="1"/>
    <xf numFmtId="0" fontId="4" fillId="0" borderId="61" xfId="0" applyFont="1" applyBorder="1"/>
    <xf numFmtId="3" fontId="4" fillId="30" borderId="21" xfId="0" applyNumberFormat="1" applyFont="1" applyFill="1" applyBorder="1" applyAlignment="1">
      <alignment horizontal="center"/>
    </xf>
    <xf numFmtId="0" fontId="4" fillId="28" borderId="58" xfId="0" applyFont="1" applyFill="1" applyBorder="1"/>
    <xf numFmtId="0" fontId="66" fillId="28" borderId="0" xfId="0" applyFont="1" applyFill="1" applyAlignment="1">
      <alignment horizontal="center"/>
    </xf>
    <xf numFmtId="0" fontId="66" fillId="28" borderId="0" xfId="0" quotePrefix="1" applyFont="1" applyFill="1" applyAlignment="1">
      <alignment horizontal="center"/>
    </xf>
    <xf numFmtId="0" fontId="64" fillId="28" borderId="0" xfId="0" applyFont="1" applyFill="1" applyAlignment="1">
      <alignment horizontal="center"/>
    </xf>
    <xf numFmtId="0" fontId="79" fillId="0" borderId="0" xfId="0" applyFont="1" applyAlignment="1">
      <alignment horizontal="center"/>
    </xf>
    <xf numFmtId="0" fontId="4" fillId="0" borderId="59" xfId="0" applyFont="1" applyBorder="1" applyAlignment="1">
      <alignment horizontal="center"/>
    </xf>
    <xf numFmtId="0" fontId="67" fillId="28" borderId="0" xfId="0" quotePrefix="1" applyFont="1" applyFill="1" applyAlignment="1">
      <alignment horizontal="center"/>
    </xf>
    <xf numFmtId="0" fontId="67" fillId="28" borderId="0" xfId="0" applyFont="1" applyFill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175">
    <cellStyle name=" Writer Import]_x000d__x000a_Display Dialog=No_x000d__x000a__x000d__x000a_[Horizontal Arrange]_x000d__x000a_Dimensions Interlocking=Yes_x000d__x000a_Sum Hierarchy=Yes_x000d__x000a_Generate" xfId="1" xr:uid="{00000000-0005-0000-0000-000000000000}"/>
    <cellStyle name="_Book2 Chart 1" xfId="2" xr:uid="{00000000-0005-0000-0000-000001000000}"/>
    <cellStyle name="_Book2 Chart 1 2" xfId="3" xr:uid="{00000000-0005-0000-0000-000002000000}"/>
    <cellStyle name="_Book2 Chart 1 3" xfId="4" xr:uid="{00000000-0005-0000-0000-000003000000}"/>
    <cellStyle name="_Book2 Chart 1 4" xfId="5" xr:uid="{00000000-0005-0000-0000-000004000000}"/>
    <cellStyle name="_Book2 Chart 1-1" xfId="6" xr:uid="{00000000-0005-0000-0000-000005000000}"/>
    <cellStyle name="_Book2 Chart 1-1 2" xfId="7" xr:uid="{00000000-0005-0000-0000-000006000000}"/>
    <cellStyle name="_Book2 Chart 1-1 3" xfId="8" xr:uid="{00000000-0005-0000-0000-000007000000}"/>
    <cellStyle name="_Book2 Chart 1-1 4" xfId="9" xr:uid="{00000000-0005-0000-0000-000008000000}"/>
    <cellStyle name="_Book2 Chart 1-2" xfId="10" xr:uid="{00000000-0005-0000-0000-000009000000}"/>
    <cellStyle name="_Book2 Chart 1-2 2" xfId="11" xr:uid="{00000000-0005-0000-0000-00000A000000}"/>
    <cellStyle name="_Book2 Chart 1-2 3" xfId="12" xr:uid="{00000000-0005-0000-0000-00000B000000}"/>
    <cellStyle name="_Book2 Chart 1-2 4" xfId="13" xr:uid="{00000000-0005-0000-0000-00000C000000}"/>
    <cellStyle name="_BPR data file" xfId="14" xr:uid="{00000000-0005-0000-0000-00000D000000}"/>
    <cellStyle name="_BPR data file 2" xfId="15" xr:uid="{00000000-0005-0000-0000-00000E000000}"/>
    <cellStyle name="_BPR data file 3" xfId="16" xr:uid="{00000000-0005-0000-0000-00000F000000}"/>
    <cellStyle name="_BPR data file 4" xfId="17" xr:uid="{00000000-0005-0000-0000-000010000000}"/>
    <cellStyle name="_BPR data file Mar06 - corrected" xfId="18" xr:uid="{00000000-0005-0000-0000-000011000000}"/>
    <cellStyle name="_December Review Data File contract labour" xfId="19" xr:uid="{00000000-0005-0000-0000-000012000000}"/>
    <cellStyle name="_December Review Data File contract labour 2" xfId="20" xr:uid="{00000000-0005-0000-0000-000013000000}"/>
    <cellStyle name="_December Review Data File contract labour 3" xfId="21" xr:uid="{00000000-0005-0000-0000-000014000000}"/>
    <cellStyle name="_December Review Data File contract labour 4" xfId="22" xr:uid="{00000000-0005-0000-0000-000015000000}"/>
    <cellStyle name="_March Review Data File.xls Chart 1" xfId="23" xr:uid="{00000000-0005-0000-0000-000016000000}"/>
    <cellStyle name="_March Review Data File.xls Chart 1 2" xfId="24" xr:uid="{00000000-0005-0000-0000-000017000000}"/>
    <cellStyle name="_March Review Data File.xls Chart 1 3" xfId="25" xr:uid="{00000000-0005-0000-0000-000018000000}"/>
    <cellStyle name="_March Review Data File.xls Chart 1 4" xfId="26" xr:uid="{00000000-0005-0000-0000-000019000000}"/>
    <cellStyle name="_March Review Data File.xls Chart 1-1" xfId="27" xr:uid="{00000000-0005-0000-0000-00001A000000}"/>
    <cellStyle name="_March Review Data File.xls Chart 1-1 2" xfId="28" xr:uid="{00000000-0005-0000-0000-00001B000000}"/>
    <cellStyle name="_March Review Data File.xls Chart 1-1 3" xfId="29" xr:uid="{00000000-0005-0000-0000-00001C000000}"/>
    <cellStyle name="_March Review Data File.xls Chart 1-1 4" xfId="30" xr:uid="{00000000-0005-0000-0000-00001D000000}"/>
    <cellStyle name="_New BPR data file Feb05" xfId="31" xr:uid="{00000000-0005-0000-0000-00001E000000}"/>
    <cellStyle name="_New BPR data file Feb05 2" xfId="32" xr:uid="{00000000-0005-0000-0000-00001F000000}"/>
    <cellStyle name="_New BPR data file Feb05 3" xfId="33" xr:uid="{00000000-0005-0000-0000-000020000000}"/>
    <cellStyle name="_New BPR data file Feb05 4" xfId="34" xr:uid="{00000000-0005-0000-0000-000021000000}"/>
    <cellStyle name="_New BPR data file Feb05.xls Chart 1" xfId="35" xr:uid="{00000000-0005-0000-0000-000022000000}"/>
    <cellStyle name="_New BPR data file Feb05.xls Chart 1 2" xfId="36" xr:uid="{00000000-0005-0000-0000-000023000000}"/>
    <cellStyle name="_New BPR data file Feb05.xls Chart 1 3" xfId="37" xr:uid="{00000000-0005-0000-0000-000024000000}"/>
    <cellStyle name="_New BPR data file Feb05.xls Chart 1 4" xfId="38" xr:uid="{00000000-0005-0000-0000-000025000000}"/>
    <cellStyle name="_New BPR data file Feb05.xls Chart 1-1" xfId="39" xr:uid="{00000000-0005-0000-0000-000026000000}"/>
    <cellStyle name="_New BPR data file Feb05.xls Chart 1-1 2" xfId="40" xr:uid="{00000000-0005-0000-0000-000027000000}"/>
    <cellStyle name="_New BPR data file Feb05.xls Chart 1-1 3" xfId="41" xr:uid="{00000000-0005-0000-0000-000028000000}"/>
    <cellStyle name="_New BPR data file Feb05.xls Chart 1-1 4" xfId="42" xr:uid="{00000000-0005-0000-0000-000029000000}"/>
    <cellStyle name="_New BPR data file Feb05.xls Chart 1-2" xfId="43" xr:uid="{00000000-0005-0000-0000-00002A000000}"/>
    <cellStyle name="_New BPR data file Feb05.xls Chart 1-2 2" xfId="44" xr:uid="{00000000-0005-0000-0000-00002B000000}"/>
    <cellStyle name="_New BPR data file Feb05.xls Chart 1-2 3" xfId="45" xr:uid="{00000000-0005-0000-0000-00002C000000}"/>
    <cellStyle name="_New BPR data file Feb05.xls Chart 1-2 4" xfId="46" xr:uid="{00000000-0005-0000-0000-00002D000000}"/>
    <cellStyle name="_PL February v Plan" xfId="47" xr:uid="{00000000-0005-0000-0000-00002E000000}"/>
    <cellStyle name="_PL February v Plan 2" xfId="48" xr:uid="{00000000-0005-0000-0000-00002F000000}"/>
    <cellStyle name="_PL February v Plan 3" xfId="49" xr:uid="{00000000-0005-0000-0000-000030000000}"/>
    <cellStyle name="_PL February v Plan 4" xfId="50" xr:uid="{00000000-0005-0000-0000-000031000000}"/>
    <cellStyle name="_Product graphs (v2)060309" xfId="51" xr:uid="{00000000-0005-0000-0000-000032000000}"/>
    <cellStyle name="_Product graphs (v2)060309 2" xfId="52" xr:uid="{00000000-0005-0000-0000-000033000000}"/>
    <cellStyle name="_Product graphs (v2)060309 3" xfId="53" xr:uid="{00000000-0005-0000-0000-000034000000}"/>
    <cellStyle name="_Product graphs (v2)060309 4" xfId="54" xr:uid="{00000000-0005-0000-0000-000035000000}"/>
    <cellStyle name="_Product Profitability" xfId="55" xr:uid="{00000000-0005-0000-0000-000036000000}"/>
    <cellStyle name="_Product Profitability 2" xfId="56" xr:uid="{00000000-0005-0000-0000-000037000000}"/>
    <cellStyle name="_Product Profitability 3" xfId="57" xr:uid="{00000000-0005-0000-0000-000038000000}"/>
    <cellStyle name="_Product Profitability 4" xfId="58" xr:uid="{00000000-0005-0000-0000-000039000000}"/>
    <cellStyle name="_Revised BPR data file" xfId="59" xr:uid="{00000000-0005-0000-0000-00003A000000}"/>
    <cellStyle name="_Revised BPR data file 2" xfId="60" xr:uid="{00000000-0005-0000-0000-00003B000000}"/>
    <cellStyle name="_Revised BPR data file 3" xfId="61" xr:uid="{00000000-0005-0000-0000-00003C000000}"/>
    <cellStyle name="_Revised BPR data file 4" xfId="62" xr:uid="{00000000-0005-0000-0000-00003D000000}"/>
    <cellStyle name="_Tradings Days v Paid Days 0304  0405" xfId="63" xr:uid="{00000000-0005-0000-0000-00003E000000}"/>
    <cellStyle name="20% - Accent1 10" xfId="64" xr:uid="{00000000-0005-0000-0000-00003F000000}"/>
    <cellStyle name="20% - Accent1 10 2" xfId="65" xr:uid="{00000000-0005-0000-0000-000040000000}"/>
    <cellStyle name="20% - Accent1 10_MinePlan_Blair_Athol_2009LOM 20090930_Option4 (Calendar Chgd)" xfId="66" xr:uid="{00000000-0005-0000-0000-000041000000}"/>
    <cellStyle name="20% - Accent1 11" xfId="67" xr:uid="{00000000-0005-0000-0000-000042000000}"/>
    <cellStyle name="20% - Accent1 11 2" xfId="68" xr:uid="{00000000-0005-0000-0000-000043000000}"/>
    <cellStyle name="20% - Accent1 11_MinePlan_Blair_Athol_2009LOM 20090930_Option4 (Calendar Chgd)" xfId="69" xr:uid="{00000000-0005-0000-0000-000044000000}"/>
    <cellStyle name="20% - Accent1 12" xfId="70" xr:uid="{00000000-0005-0000-0000-000045000000}"/>
    <cellStyle name="20% - Accent1 12 2" xfId="71" xr:uid="{00000000-0005-0000-0000-000046000000}"/>
    <cellStyle name="20% - Accent1 12_MinePlan_Blair_Athol_2009LOM 20090930_Option4 (Calendar Chgd)" xfId="72" xr:uid="{00000000-0005-0000-0000-000047000000}"/>
    <cellStyle name="20% - Accent1 13" xfId="73" xr:uid="{00000000-0005-0000-0000-000048000000}"/>
    <cellStyle name="20% - Accent1 13 2" xfId="74" xr:uid="{00000000-0005-0000-0000-000049000000}"/>
    <cellStyle name="20% - Accent1 13_MinePlan_Blair_Athol_2009LOM 20090930_Option4 (Calendar Chgd)" xfId="75" xr:uid="{00000000-0005-0000-0000-00004A000000}"/>
    <cellStyle name="20% - Accent1 2" xfId="76" xr:uid="{00000000-0005-0000-0000-00004B000000}"/>
    <cellStyle name="20% - Accent1 2 2" xfId="77" xr:uid="{00000000-0005-0000-0000-00004C000000}"/>
    <cellStyle name="20% - Accent1 2 2 2" xfId="1005" xr:uid="{00000000-0005-0000-0000-00004D000000}"/>
    <cellStyle name="20% - Accent1 2 3" xfId="1006" xr:uid="{00000000-0005-0000-0000-00004E000000}"/>
    <cellStyle name="20% - Accent1 2_MinePlan_Blair_Athol_2009LOM 20090930_Option4 (Calendar Chgd)" xfId="78" xr:uid="{00000000-0005-0000-0000-00004F000000}"/>
    <cellStyle name="20% - Accent1 3" xfId="79" xr:uid="{00000000-0005-0000-0000-000050000000}"/>
    <cellStyle name="20% - Accent1 3 2" xfId="80" xr:uid="{00000000-0005-0000-0000-000051000000}"/>
    <cellStyle name="20% - Accent1 3_MinePlan_Blair_Athol_2009LOM 20090930_Option4 (Calendar Chgd)" xfId="81" xr:uid="{00000000-0005-0000-0000-000052000000}"/>
    <cellStyle name="20% - Accent1 4" xfId="82" xr:uid="{00000000-0005-0000-0000-000053000000}"/>
    <cellStyle name="20% - Accent1 4 2" xfId="83" xr:uid="{00000000-0005-0000-0000-000054000000}"/>
    <cellStyle name="20% - Accent1 4_MinePlan_Blair_Athol_2009LOM 20090930_Option4 (Calendar Chgd)" xfId="84" xr:uid="{00000000-0005-0000-0000-000055000000}"/>
    <cellStyle name="20% - Accent1 5" xfId="85" xr:uid="{00000000-0005-0000-0000-000056000000}"/>
    <cellStyle name="20% - Accent1 5 2" xfId="86" xr:uid="{00000000-0005-0000-0000-000057000000}"/>
    <cellStyle name="20% - Accent1 5_MinePlan_Blair_Athol_2009LOM 20090930_Option4 (Calendar Chgd)" xfId="87" xr:uid="{00000000-0005-0000-0000-000058000000}"/>
    <cellStyle name="20% - Accent1 6" xfId="88" xr:uid="{00000000-0005-0000-0000-000059000000}"/>
    <cellStyle name="20% - Accent1 6 2" xfId="89" xr:uid="{00000000-0005-0000-0000-00005A000000}"/>
    <cellStyle name="20% - Accent1 6_MinePlan_Blair_Athol_2009LOM 20090930_Option4 (Calendar Chgd)" xfId="90" xr:uid="{00000000-0005-0000-0000-00005B000000}"/>
    <cellStyle name="20% - Accent1 7" xfId="91" xr:uid="{00000000-0005-0000-0000-00005C000000}"/>
    <cellStyle name="20% - Accent1 7 2" xfId="92" xr:uid="{00000000-0005-0000-0000-00005D000000}"/>
    <cellStyle name="20% - Accent1 7_MinePlan_Blair_Athol_2009LOM 20090930_Option4 (Calendar Chgd)" xfId="93" xr:uid="{00000000-0005-0000-0000-00005E000000}"/>
    <cellStyle name="20% - Accent1 8" xfId="94" xr:uid="{00000000-0005-0000-0000-00005F000000}"/>
    <cellStyle name="20% - Accent1 8 2" xfId="95" xr:uid="{00000000-0005-0000-0000-000060000000}"/>
    <cellStyle name="20% - Accent1 8_MinePlan_Blair_Athol_2009LOM 20090930_Option4 (Calendar Chgd)" xfId="96" xr:uid="{00000000-0005-0000-0000-000061000000}"/>
    <cellStyle name="20% - Accent1 9" xfId="97" xr:uid="{00000000-0005-0000-0000-000062000000}"/>
    <cellStyle name="20% - Accent1 9 2" xfId="98" xr:uid="{00000000-0005-0000-0000-000063000000}"/>
    <cellStyle name="20% - Accent1 9_MinePlan_Blair_Athol_2009LOM 20090930_Option4 (Calendar Chgd)" xfId="99" xr:uid="{00000000-0005-0000-0000-000064000000}"/>
    <cellStyle name="20% - Accent2 10" xfId="100" xr:uid="{00000000-0005-0000-0000-000065000000}"/>
    <cellStyle name="20% - Accent2 10 2" xfId="101" xr:uid="{00000000-0005-0000-0000-000066000000}"/>
    <cellStyle name="20% - Accent2 10_MinePlan_Blair_Athol_2009LOM 20090930_Option4 (Calendar Chgd)" xfId="102" xr:uid="{00000000-0005-0000-0000-000067000000}"/>
    <cellStyle name="20% - Accent2 11" xfId="103" xr:uid="{00000000-0005-0000-0000-000068000000}"/>
    <cellStyle name="20% - Accent2 11 2" xfId="104" xr:uid="{00000000-0005-0000-0000-000069000000}"/>
    <cellStyle name="20% - Accent2 11_MinePlan_Blair_Athol_2009LOM 20090930_Option4 (Calendar Chgd)" xfId="105" xr:uid="{00000000-0005-0000-0000-00006A000000}"/>
    <cellStyle name="20% - Accent2 12" xfId="106" xr:uid="{00000000-0005-0000-0000-00006B000000}"/>
    <cellStyle name="20% - Accent2 12 2" xfId="107" xr:uid="{00000000-0005-0000-0000-00006C000000}"/>
    <cellStyle name="20% - Accent2 12_MinePlan_Blair_Athol_2009LOM 20090930_Option4 (Calendar Chgd)" xfId="108" xr:uid="{00000000-0005-0000-0000-00006D000000}"/>
    <cellStyle name="20% - Accent2 13" xfId="109" xr:uid="{00000000-0005-0000-0000-00006E000000}"/>
    <cellStyle name="20% - Accent2 13 2" xfId="110" xr:uid="{00000000-0005-0000-0000-00006F000000}"/>
    <cellStyle name="20% - Accent2 13_MinePlan_Blair_Athol_2009LOM 20090930_Option4 (Calendar Chgd)" xfId="111" xr:uid="{00000000-0005-0000-0000-000070000000}"/>
    <cellStyle name="20% - Accent2 2" xfId="112" xr:uid="{00000000-0005-0000-0000-000071000000}"/>
    <cellStyle name="20% - Accent2 2 2" xfId="113" xr:uid="{00000000-0005-0000-0000-000072000000}"/>
    <cellStyle name="20% - Accent2 2 2 2" xfId="1007" xr:uid="{00000000-0005-0000-0000-000073000000}"/>
    <cellStyle name="20% - Accent2 2 3" xfId="1008" xr:uid="{00000000-0005-0000-0000-000074000000}"/>
    <cellStyle name="20% - Accent2 2_MinePlan_Blair_Athol_2009LOM 20090930_Option4 (Calendar Chgd)" xfId="114" xr:uid="{00000000-0005-0000-0000-000075000000}"/>
    <cellStyle name="20% - Accent2 3" xfId="115" xr:uid="{00000000-0005-0000-0000-000076000000}"/>
    <cellStyle name="20% - Accent2 3 2" xfId="116" xr:uid="{00000000-0005-0000-0000-000077000000}"/>
    <cellStyle name="20% - Accent2 3_MinePlan_Blair_Athol_2009LOM 20090930_Option4 (Calendar Chgd)" xfId="117" xr:uid="{00000000-0005-0000-0000-000078000000}"/>
    <cellStyle name="20% - Accent2 4" xfId="118" xr:uid="{00000000-0005-0000-0000-000079000000}"/>
    <cellStyle name="20% - Accent2 4 2" xfId="119" xr:uid="{00000000-0005-0000-0000-00007A000000}"/>
    <cellStyle name="20% - Accent2 4_MinePlan_Blair_Athol_2009LOM 20090930_Option4 (Calendar Chgd)" xfId="120" xr:uid="{00000000-0005-0000-0000-00007B000000}"/>
    <cellStyle name="20% - Accent2 5" xfId="121" xr:uid="{00000000-0005-0000-0000-00007C000000}"/>
    <cellStyle name="20% - Accent2 5 2" xfId="122" xr:uid="{00000000-0005-0000-0000-00007D000000}"/>
    <cellStyle name="20% - Accent2 5_MinePlan_Blair_Athol_2009LOM 20090930_Option4 (Calendar Chgd)" xfId="123" xr:uid="{00000000-0005-0000-0000-00007E000000}"/>
    <cellStyle name="20% - Accent2 6" xfId="124" xr:uid="{00000000-0005-0000-0000-00007F000000}"/>
    <cellStyle name="20% - Accent2 6 2" xfId="125" xr:uid="{00000000-0005-0000-0000-000080000000}"/>
    <cellStyle name="20% - Accent2 6_MinePlan_Blair_Athol_2009LOM 20090930_Option4 (Calendar Chgd)" xfId="126" xr:uid="{00000000-0005-0000-0000-000081000000}"/>
    <cellStyle name="20% - Accent2 7" xfId="127" xr:uid="{00000000-0005-0000-0000-000082000000}"/>
    <cellStyle name="20% - Accent2 7 2" xfId="128" xr:uid="{00000000-0005-0000-0000-000083000000}"/>
    <cellStyle name="20% - Accent2 7_MinePlan_Blair_Athol_2009LOM 20090930_Option4 (Calendar Chgd)" xfId="129" xr:uid="{00000000-0005-0000-0000-000084000000}"/>
    <cellStyle name="20% - Accent2 8" xfId="130" xr:uid="{00000000-0005-0000-0000-000085000000}"/>
    <cellStyle name="20% - Accent2 8 2" xfId="131" xr:uid="{00000000-0005-0000-0000-000086000000}"/>
    <cellStyle name="20% - Accent2 8_MinePlan_Blair_Athol_2009LOM 20090930_Option4 (Calendar Chgd)" xfId="132" xr:uid="{00000000-0005-0000-0000-000087000000}"/>
    <cellStyle name="20% - Accent2 9" xfId="133" xr:uid="{00000000-0005-0000-0000-000088000000}"/>
    <cellStyle name="20% - Accent2 9 2" xfId="134" xr:uid="{00000000-0005-0000-0000-000089000000}"/>
    <cellStyle name="20% - Accent2 9_MinePlan_Blair_Athol_2009LOM 20090930_Option4 (Calendar Chgd)" xfId="135" xr:uid="{00000000-0005-0000-0000-00008A000000}"/>
    <cellStyle name="20% - Accent3 2" xfId="136" xr:uid="{00000000-0005-0000-0000-00008B000000}"/>
    <cellStyle name="20% - Accent3 2 2" xfId="1009" xr:uid="{00000000-0005-0000-0000-00008C000000}"/>
    <cellStyle name="20% - Accent3 2 2 2" xfId="1010" xr:uid="{00000000-0005-0000-0000-00008D000000}"/>
    <cellStyle name="20% - Accent3 2 3" xfId="1011" xr:uid="{00000000-0005-0000-0000-00008E000000}"/>
    <cellStyle name="20% - Accent3 3" xfId="137" xr:uid="{00000000-0005-0000-0000-00008F000000}"/>
    <cellStyle name="20% - Accent3 3 2" xfId="1012" xr:uid="{00000000-0005-0000-0000-000090000000}"/>
    <cellStyle name="20% - Accent3 4" xfId="1013" xr:uid="{00000000-0005-0000-0000-000091000000}"/>
    <cellStyle name="20% - Accent3 5" xfId="1014" xr:uid="{00000000-0005-0000-0000-000092000000}"/>
    <cellStyle name="20% - Accent4 2" xfId="138" xr:uid="{00000000-0005-0000-0000-000093000000}"/>
    <cellStyle name="20% - Accent4 2 2" xfId="1015" xr:uid="{00000000-0005-0000-0000-000094000000}"/>
    <cellStyle name="20% - Accent4 2 2 2" xfId="1016" xr:uid="{00000000-0005-0000-0000-000095000000}"/>
    <cellStyle name="20% - Accent4 2 3" xfId="1017" xr:uid="{00000000-0005-0000-0000-000096000000}"/>
    <cellStyle name="20% - Accent4 3" xfId="139" xr:uid="{00000000-0005-0000-0000-000097000000}"/>
    <cellStyle name="20% - Accent4 3 2" xfId="1018" xr:uid="{00000000-0005-0000-0000-000098000000}"/>
    <cellStyle name="20% - Accent4 4" xfId="1019" xr:uid="{00000000-0005-0000-0000-000099000000}"/>
    <cellStyle name="20% - Accent4 5" xfId="1020" xr:uid="{00000000-0005-0000-0000-00009A000000}"/>
    <cellStyle name="20% - Accent5 2" xfId="140" xr:uid="{00000000-0005-0000-0000-00009B000000}"/>
    <cellStyle name="20% - Accent5 2 2" xfId="1021" xr:uid="{00000000-0005-0000-0000-00009C000000}"/>
    <cellStyle name="20% - Accent5 2 2 2" xfId="1022" xr:uid="{00000000-0005-0000-0000-00009D000000}"/>
    <cellStyle name="20% - Accent5 2 3" xfId="1023" xr:uid="{00000000-0005-0000-0000-00009E000000}"/>
    <cellStyle name="20% - Accent5 3" xfId="141" xr:uid="{00000000-0005-0000-0000-00009F000000}"/>
    <cellStyle name="20% - Accent5 3 2" xfId="1024" xr:uid="{00000000-0005-0000-0000-0000A0000000}"/>
    <cellStyle name="20% - Accent5 4" xfId="1025" xr:uid="{00000000-0005-0000-0000-0000A1000000}"/>
    <cellStyle name="20% - Accent5 5" xfId="1026" xr:uid="{00000000-0005-0000-0000-0000A2000000}"/>
    <cellStyle name="20% - Accent6 2" xfId="142" xr:uid="{00000000-0005-0000-0000-0000A3000000}"/>
    <cellStyle name="20% - Accent6 2 2" xfId="1027" xr:uid="{00000000-0005-0000-0000-0000A4000000}"/>
    <cellStyle name="20% - Accent6 2 2 2" xfId="1028" xr:uid="{00000000-0005-0000-0000-0000A5000000}"/>
    <cellStyle name="20% - Accent6 2 3" xfId="1029" xr:uid="{00000000-0005-0000-0000-0000A6000000}"/>
    <cellStyle name="20% - Accent6 3" xfId="143" xr:uid="{00000000-0005-0000-0000-0000A7000000}"/>
    <cellStyle name="20% - Accent6 3 2" xfId="1030" xr:uid="{00000000-0005-0000-0000-0000A8000000}"/>
    <cellStyle name="20% - Accent6 4" xfId="1031" xr:uid="{00000000-0005-0000-0000-0000A9000000}"/>
    <cellStyle name="20% - Accent6 5" xfId="1032" xr:uid="{00000000-0005-0000-0000-0000AA000000}"/>
    <cellStyle name="40% - Accent1 2" xfId="144" xr:uid="{00000000-0005-0000-0000-0000AB000000}"/>
    <cellStyle name="40% - Accent1 2 2" xfId="1033" xr:uid="{00000000-0005-0000-0000-0000AC000000}"/>
    <cellStyle name="40% - Accent1 2 2 2" xfId="1034" xr:uid="{00000000-0005-0000-0000-0000AD000000}"/>
    <cellStyle name="40% - Accent1 2 3" xfId="1035" xr:uid="{00000000-0005-0000-0000-0000AE000000}"/>
    <cellStyle name="40% - Accent1 3" xfId="145" xr:uid="{00000000-0005-0000-0000-0000AF000000}"/>
    <cellStyle name="40% - Accent1 3 2" xfId="1036" xr:uid="{00000000-0005-0000-0000-0000B0000000}"/>
    <cellStyle name="40% - Accent1 4" xfId="1037" xr:uid="{00000000-0005-0000-0000-0000B1000000}"/>
    <cellStyle name="40% - Accent1 5" xfId="1038" xr:uid="{00000000-0005-0000-0000-0000B2000000}"/>
    <cellStyle name="40% - Accent2 2" xfId="146" xr:uid="{00000000-0005-0000-0000-0000B3000000}"/>
    <cellStyle name="40% - Accent2 2 2" xfId="1039" xr:uid="{00000000-0005-0000-0000-0000B4000000}"/>
    <cellStyle name="40% - Accent2 2 2 2" xfId="1040" xr:uid="{00000000-0005-0000-0000-0000B5000000}"/>
    <cellStyle name="40% - Accent2 2 3" xfId="1041" xr:uid="{00000000-0005-0000-0000-0000B6000000}"/>
    <cellStyle name="40% - Accent2 3" xfId="147" xr:uid="{00000000-0005-0000-0000-0000B7000000}"/>
    <cellStyle name="40% - Accent2 3 2" xfId="1042" xr:uid="{00000000-0005-0000-0000-0000B8000000}"/>
    <cellStyle name="40% - Accent2 4" xfId="1043" xr:uid="{00000000-0005-0000-0000-0000B9000000}"/>
    <cellStyle name="40% - Accent2 5" xfId="1044" xr:uid="{00000000-0005-0000-0000-0000BA000000}"/>
    <cellStyle name="40% - Accent3 2" xfId="148" xr:uid="{00000000-0005-0000-0000-0000BB000000}"/>
    <cellStyle name="40% - Accent3 2 2" xfId="1045" xr:uid="{00000000-0005-0000-0000-0000BC000000}"/>
    <cellStyle name="40% - Accent3 2 2 2" xfId="1046" xr:uid="{00000000-0005-0000-0000-0000BD000000}"/>
    <cellStyle name="40% - Accent3 2 3" xfId="1047" xr:uid="{00000000-0005-0000-0000-0000BE000000}"/>
    <cellStyle name="40% - Accent3 3" xfId="149" xr:uid="{00000000-0005-0000-0000-0000BF000000}"/>
    <cellStyle name="40% - Accent3 3 2" xfId="1048" xr:uid="{00000000-0005-0000-0000-0000C0000000}"/>
    <cellStyle name="40% - Accent3 4" xfId="1049" xr:uid="{00000000-0005-0000-0000-0000C1000000}"/>
    <cellStyle name="40% - Accent3 5" xfId="1050" xr:uid="{00000000-0005-0000-0000-0000C2000000}"/>
    <cellStyle name="40% - Accent4 2" xfId="150" xr:uid="{00000000-0005-0000-0000-0000C3000000}"/>
    <cellStyle name="40% - Accent4 2 2" xfId="1051" xr:uid="{00000000-0005-0000-0000-0000C4000000}"/>
    <cellStyle name="40% - Accent4 2 2 2" xfId="1052" xr:uid="{00000000-0005-0000-0000-0000C5000000}"/>
    <cellStyle name="40% - Accent4 2 3" xfId="1053" xr:uid="{00000000-0005-0000-0000-0000C6000000}"/>
    <cellStyle name="40% - Accent4 3" xfId="151" xr:uid="{00000000-0005-0000-0000-0000C7000000}"/>
    <cellStyle name="40% - Accent4 3 2" xfId="1054" xr:uid="{00000000-0005-0000-0000-0000C8000000}"/>
    <cellStyle name="40% - Accent4 4" xfId="1055" xr:uid="{00000000-0005-0000-0000-0000C9000000}"/>
    <cellStyle name="40% - Accent4 5" xfId="1056" xr:uid="{00000000-0005-0000-0000-0000CA000000}"/>
    <cellStyle name="40% - Accent5 2" xfId="152" xr:uid="{00000000-0005-0000-0000-0000CB000000}"/>
    <cellStyle name="40% - Accent5 2 2" xfId="1057" xr:uid="{00000000-0005-0000-0000-0000CC000000}"/>
    <cellStyle name="40% - Accent5 2 2 2" xfId="1058" xr:uid="{00000000-0005-0000-0000-0000CD000000}"/>
    <cellStyle name="40% - Accent5 2 3" xfId="1059" xr:uid="{00000000-0005-0000-0000-0000CE000000}"/>
    <cellStyle name="40% - Accent5 3" xfId="153" xr:uid="{00000000-0005-0000-0000-0000CF000000}"/>
    <cellStyle name="40% - Accent5 3 2" xfId="1060" xr:uid="{00000000-0005-0000-0000-0000D0000000}"/>
    <cellStyle name="40% - Accent5 3 3" xfId="1061" xr:uid="{00000000-0005-0000-0000-0000D1000000}"/>
    <cellStyle name="40% - Accent5 4" xfId="1062" xr:uid="{00000000-0005-0000-0000-0000D2000000}"/>
    <cellStyle name="40% - Accent5 5" xfId="1063" xr:uid="{00000000-0005-0000-0000-0000D3000000}"/>
    <cellStyle name="40% - Accent6 2" xfId="154" xr:uid="{00000000-0005-0000-0000-0000D4000000}"/>
    <cellStyle name="40% - Accent6 2 2" xfId="1064" xr:uid="{00000000-0005-0000-0000-0000D5000000}"/>
    <cellStyle name="40% - Accent6 2 2 2" xfId="1065" xr:uid="{00000000-0005-0000-0000-0000D6000000}"/>
    <cellStyle name="40% - Accent6 2 3" xfId="1066" xr:uid="{00000000-0005-0000-0000-0000D7000000}"/>
    <cellStyle name="40% - Accent6 3" xfId="155" xr:uid="{00000000-0005-0000-0000-0000D8000000}"/>
    <cellStyle name="40% - Accent6 3 2" xfId="1067" xr:uid="{00000000-0005-0000-0000-0000D9000000}"/>
    <cellStyle name="40% - Accent6 4" xfId="1068" xr:uid="{00000000-0005-0000-0000-0000DA000000}"/>
    <cellStyle name="40% - Accent6 5" xfId="1069" xr:uid="{00000000-0005-0000-0000-0000DB000000}"/>
    <cellStyle name="60% - Accent1 2" xfId="156" xr:uid="{00000000-0005-0000-0000-0000DC000000}"/>
    <cellStyle name="60% - Accent1 3" xfId="157" xr:uid="{00000000-0005-0000-0000-0000DD000000}"/>
    <cellStyle name="60% - Accent1 4" xfId="1070" xr:uid="{00000000-0005-0000-0000-0000DE000000}"/>
    <cellStyle name="60% - Accent2 2" xfId="158" xr:uid="{00000000-0005-0000-0000-0000DF000000}"/>
    <cellStyle name="60% - Accent2 3" xfId="159" xr:uid="{00000000-0005-0000-0000-0000E0000000}"/>
    <cellStyle name="60% - Accent2 4" xfId="1071" xr:uid="{00000000-0005-0000-0000-0000E1000000}"/>
    <cellStyle name="60% - Accent3 2" xfId="160" xr:uid="{00000000-0005-0000-0000-0000E2000000}"/>
    <cellStyle name="60% - Accent3 3" xfId="161" xr:uid="{00000000-0005-0000-0000-0000E3000000}"/>
    <cellStyle name="60% - Accent3 4" xfId="1072" xr:uid="{00000000-0005-0000-0000-0000E4000000}"/>
    <cellStyle name="60% - Accent4 2" xfId="162" xr:uid="{00000000-0005-0000-0000-0000E5000000}"/>
    <cellStyle name="60% - Accent4 3" xfId="163" xr:uid="{00000000-0005-0000-0000-0000E6000000}"/>
    <cellStyle name="60% - Accent4 4" xfId="1073" xr:uid="{00000000-0005-0000-0000-0000E7000000}"/>
    <cellStyle name="60% - Accent5 2" xfId="164" xr:uid="{00000000-0005-0000-0000-0000E8000000}"/>
    <cellStyle name="60% - Accent5 3" xfId="165" xr:uid="{00000000-0005-0000-0000-0000E9000000}"/>
    <cellStyle name="60% - Accent5 4" xfId="1074" xr:uid="{00000000-0005-0000-0000-0000EA000000}"/>
    <cellStyle name="60% - Accent6 2" xfId="166" xr:uid="{00000000-0005-0000-0000-0000EB000000}"/>
    <cellStyle name="60% - Accent6 3" xfId="167" xr:uid="{00000000-0005-0000-0000-0000EC000000}"/>
    <cellStyle name="60% - Accent6 4" xfId="1075" xr:uid="{00000000-0005-0000-0000-0000ED000000}"/>
    <cellStyle name="Accent1 2" xfId="168" xr:uid="{00000000-0005-0000-0000-0000EE000000}"/>
    <cellStyle name="Accent1 3" xfId="169" xr:uid="{00000000-0005-0000-0000-0000EF000000}"/>
    <cellStyle name="Accent1 4" xfId="1076" xr:uid="{00000000-0005-0000-0000-0000F0000000}"/>
    <cellStyle name="Accent2 2" xfId="170" xr:uid="{00000000-0005-0000-0000-0000F1000000}"/>
    <cellStyle name="Accent2 3" xfId="171" xr:uid="{00000000-0005-0000-0000-0000F2000000}"/>
    <cellStyle name="Accent2 4" xfId="1077" xr:uid="{00000000-0005-0000-0000-0000F3000000}"/>
    <cellStyle name="Accent3 2" xfId="172" xr:uid="{00000000-0005-0000-0000-0000F4000000}"/>
    <cellStyle name="Accent3 3" xfId="173" xr:uid="{00000000-0005-0000-0000-0000F5000000}"/>
    <cellStyle name="Accent3 4" xfId="1078" xr:uid="{00000000-0005-0000-0000-0000F6000000}"/>
    <cellStyle name="Accent4 2" xfId="174" xr:uid="{00000000-0005-0000-0000-0000F7000000}"/>
    <cellStyle name="Accent4 3" xfId="175" xr:uid="{00000000-0005-0000-0000-0000F8000000}"/>
    <cellStyle name="Accent4 4" xfId="1079" xr:uid="{00000000-0005-0000-0000-0000F9000000}"/>
    <cellStyle name="Accent5 2" xfId="176" xr:uid="{00000000-0005-0000-0000-0000FA000000}"/>
    <cellStyle name="Accent5 3" xfId="177" xr:uid="{00000000-0005-0000-0000-0000FB000000}"/>
    <cellStyle name="Accent5 4" xfId="1080" xr:uid="{00000000-0005-0000-0000-0000FC000000}"/>
    <cellStyle name="Accent6 2" xfId="178" xr:uid="{00000000-0005-0000-0000-0000FD000000}"/>
    <cellStyle name="Accent6 3" xfId="179" xr:uid="{00000000-0005-0000-0000-0000FE000000}"/>
    <cellStyle name="Accent6 4" xfId="1081" xr:uid="{00000000-0005-0000-0000-0000FF000000}"/>
    <cellStyle name="AMN" xfId="180" xr:uid="{00000000-0005-0000-0000-000000010000}"/>
    <cellStyle name="AMN 2" xfId="181" xr:uid="{00000000-0005-0000-0000-000001010000}"/>
    <cellStyle name="AMN 2 2" xfId="182" xr:uid="{00000000-0005-0000-0000-000002010000}"/>
    <cellStyle name="AMN 3" xfId="183" xr:uid="{00000000-0005-0000-0000-000003010000}"/>
    <cellStyle name="AMN 4" xfId="184" xr:uid="{00000000-0005-0000-0000-000004010000}"/>
    <cellStyle name="Bad 2" xfId="185" xr:uid="{00000000-0005-0000-0000-000005010000}"/>
    <cellStyle name="Bad 2 2" xfId="186" xr:uid="{00000000-0005-0000-0000-000006010000}"/>
    <cellStyle name="Bad 3" xfId="187" xr:uid="{00000000-0005-0000-0000-000007010000}"/>
    <cellStyle name="Bad 4" xfId="1082" xr:uid="{00000000-0005-0000-0000-000008010000}"/>
    <cellStyle name="Bridget" xfId="188" xr:uid="{00000000-0005-0000-0000-000009010000}"/>
    <cellStyle name="Bridget 2" xfId="189" xr:uid="{00000000-0005-0000-0000-00000A010000}"/>
    <cellStyle name="Bridget 2 2" xfId="190" xr:uid="{00000000-0005-0000-0000-00000B010000}"/>
    <cellStyle name="Calculation 2" xfId="191" xr:uid="{00000000-0005-0000-0000-00000C010000}"/>
    <cellStyle name="Calculation 2 2" xfId="192" xr:uid="{00000000-0005-0000-0000-00000D010000}"/>
    <cellStyle name="Calculation 2 2 2" xfId="825" xr:uid="{00000000-0005-0000-0000-00000E010000}"/>
    <cellStyle name="Calculation 2 2 3" xfId="826" xr:uid="{00000000-0005-0000-0000-00000F010000}"/>
    <cellStyle name="Calculation 2 3" xfId="193" xr:uid="{00000000-0005-0000-0000-000010010000}"/>
    <cellStyle name="Calculation 2 3 2" xfId="827" xr:uid="{00000000-0005-0000-0000-000011010000}"/>
    <cellStyle name="Calculation 2 3 3" xfId="828" xr:uid="{00000000-0005-0000-0000-000012010000}"/>
    <cellStyle name="Calculation 2 4" xfId="829" xr:uid="{00000000-0005-0000-0000-000013010000}"/>
    <cellStyle name="Calculation 2 5" xfId="830" xr:uid="{00000000-0005-0000-0000-000014010000}"/>
    <cellStyle name="Calculation 3" xfId="194" xr:uid="{00000000-0005-0000-0000-000015010000}"/>
    <cellStyle name="Calculation 3 2" xfId="831" xr:uid="{00000000-0005-0000-0000-000016010000}"/>
    <cellStyle name="Calculation 3 3" xfId="832" xr:uid="{00000000-0005-0000-0000-000017010000}"/>
    <cellStyle name="Calculation 4" xfId="1083" xr:uid="{00000000-0005-0000-0000-000018010000}"/>
    <cellStyle name="Check Cell 2" xfId="195" xr:uid="{00000000-0005-0000-0000-000019010000}"/>
    <cellStyle name="Check Cell 3" xfId="196" xr:uid="{00000000-0005-0000-0000-00001A010000}"/>
    <cellStyle name="Check Cell 4" xfId="1084" xr:uid="{00000000-0005-0000-0000-00001B010000}"/>
    <cellStyle name="Comma" xfId="1002" builtinId="3"/>
    <cellStyle name="Comma  - Style1" xfId="197" xr:uid="{00000000-0005-0000-0000-00001D010000}"/>
    <cellStyle name="Comma (0)" xfId="198" xr:uid="{00000000-0005-0000-0000-00001E010000}"/>
    <cellStyle name="Comma [1]" xfId="199" xr:uid="{00000000-0005-0000-0000-00001F010000}"/>
    <cellStyle name="Comma [1] 2" xfId="200" xr:uid="{00000000-0005-0000-0000-000020010000}"/>
    <cellStyle name="Comma [1] 3" xfId="201" xr:uid="{00000000-0005-0000-0000-000021010000}"/>
    <cellStyle name="Comma [2]" xfId="202" xr:uid="{00000000-0005-0000-0000-000022010000}"/>
    <cellStyle name="Comma [3]" xfId="203" xr:uid="{00000000-0005-0000-0000-000023010000}"/>
    <cellStyle name="Comma [3] 2" xfId="204" xr:uid="{00000000-0005-0000-0000-000024010000}"/>
    <cellStyle name="Comma [4]" xfId="205" xr:uid="{00000000-0005-0000-0000-000025010000}"/>
    <cellStyle name="Comma [4] 2" xfId="206" xr:uid="{00000000-0005-0000-0000-000026010000}"/>
    <cellStyle name="Comma [6]" xfId="207" xr:uid="{00000000-0005-0000-0000-000027010000}"/>
    <cellStyle name="Comma [6] 2" xfId="208" xr:uid="{00000000-0005-0000-0000-000028010000}"/>
    <cellStyle name="Comma 10" xfId="209" xr:uid="{00000000-0005-0000-0000-000029010000}"/>
    <cellStyle name="Comma 10 2" xfId="210" xr:uid="{00000000-0005-0000-0000-00002A010000}"/>
    <cellStyle name="Comma 100" xfId="833" xr:uid="{00000000-0005-0000-0000-00002B010000}"/>
    <cellStyle name="Comma 100 2" xfId="834" xr:uid="{00000000-0005-0000-0000-00002C010000}"/>
    <cellStyle name="Comma 101" xfId="835" xr:uid="{00000000-0005-0000-0000-00002D010000}"/>
    <cellStyle name="Comma 101 2" xfId="836" xr:uid="{00000000-0005-0000-0000-00002E010000}"/>
    <cellStyle name="Comma 102" xfId="837" xr:uid="{00000000-0005-0000-0000-00002F010000}"/>
    <cellStyle name="Comma 102 2" xfId="838" xr:uid="{00000000-0005-0000-0000-000030010000}"/>
    <cellStyle name="Comma 103" xfId="839" xr:uid="{00000000-0005-0000-0000-000031010000}"/>
    <cellStyle name="Comma 103 2" xfId="840" xr:uid="{00000000-0005-0000-0000-000032010000}"/>
    <cellStyle name="Comma 104" xfId="841" xr:uid="{00000000-0005-0000-0000-000033010000}"/>
    <cellStyle name="Comma 105" xfId="842" xr:uid="{00000000-0005-0000-0000-000034010000}"/>
    <cellStyle name="Comma 106" xfId="843" xr:uid="{00000000-0005-0000-0000-000035010000}"/>
    <cellStyle name="Comma 107" xfId="844" xr:uid="{00000000-0005-0000-0000-000036010000}"/>
    <cellStyle name="Comma 11" xfId="211" xr:uid="{00000000-0005-0000-0000-000037010000}"/>
    <cellStyle name="Comma 11 2" xfId="212" xr:uid="{00000000-0005-0000-0000-000038010000}"/>
    <cellStyle name="Comma 12" xfId="213" xr:uid="{00000000-0005-0000-0000-000039010000}"/>
    <cellStyle name="Comma 12 2" xfId="214" xr:uid="{00000000-0005-0000-0000-00003A010000}"/>
    <cellStyle name="Comma 13" xfId="215" xr:uid="{00000000-0005-0000-0000-00003B010000}"/>
    <cellStyle name="Comma 13 2" xfId="216" xr:uid="{00000000-0005-0000-0000-00003C010000}"/>
    <cellStyle name="Comma 14" xfId="217" xr:uid="{00000000-0005-0000-0000-00003D010000}"/>
    <cellStyle name="Comma 14 2" xfId="218" xr:uid="{00000000-0005-0000-0000-00003E010000}"/>
    <cellStyle name="Comma 15" xfId="219" xr:uid="{00000000-0005-0000-0000-00003F010000}"/>
    <cellStyle name="Comma 15 2" xfId="220" xr:uid="{00000000-0005-0000-0000-000040010000}"/>
    <cellStyle name="Comma 16" xfId="221" xr:uid="{00000000-0005-0000-0000-000041010000}"/>
    <cellStyle name="Comma 16 2" xfId="222" xr:uid="{00000000-0005-0000-0000-000042010000}"/>
    <cellStyle name="Comma 17" xfId="223" xr:uid="{00000000-0005-0000-0000-000043010000}"/>
    <cellStyle name="Comma 17 2" xfId="224" xr:uid="{00000000-0005-0000-0000-000044010000}"/>
    <cellStyle name="Comma 18" xfId="225" xr:uid="{00000000-0005-0000-0000-000045010000}"/>
    <cellStyle name="Comma 18 2" xfId="226" xr:uid="{00000000-0005-0000-0000-000046010000}"/>
    <cellStyle name="Comma 19" xfId="227" xr:uid="{00000000-0005-0000-0000-000047010000}"/>
    <cellStyle name="Comma 19 2" xfId="228" xr:uid="{00000000-0005-0000-0000-000048010000}"/>
    <cellStyle name="Comma 2" xfId="229" xr:uid="{00000000-0005-0000-0000-000049010000}"/>
    <cellStyle name="Comma 2 2" xfId="230" xr:uid="{00000000-0005-0000-0000-00004A010000}"/>
    <cellStyle name="Comma 2 2 2" xfId="231" xr:uid="{00000000-0005-0000-0000-00004B010000}"/>
    <cellStyle name="Comma 2 2 3" xfId="232" xr:uid="{00000000-0005-0000-0000-00004C010000}"/>
    <cellStyle name="Comma 2 2 4" xfId="233" xr:uid="{00000000-0005-0000-0000-00004D010000}"/>
    <cellStyle name="Comma 2 2 5" xfId="234" xr:uid="{00000000-0005-0000-0000-00004E010000}"/>
    <cellStyle name="Comma 2 2 6" xfId="235" xr:uid="{00000000-0005-0000-0000-00004F010000}"/>
    <cellStyle name="Comma 2 2 7" xfId="236" xr:uid="{00000000-0005-0000-0000-000050010000}"/>
    <cellStyle name="Comma 2 3" xfId="237" xr:uid="{00000000-0005-0000-0000-000051010000}"/>
    <cellStyle name="Comma 2 4" xfId="238" xr:uid="{00000000-0005-0000-0000-000052010000}"/>
    <cellStyle name="Comma 2 4 2" xfId="239" xr:uid="{00000000-0005-0000-0000-000053010000}"/>
    <cellStyle name="Comma 2 5" xfId="845" xr:uid="{00000000-0005-0000-0000-000054010000}"/>
    <cellStyle name="Comma 2 6" xfId="846" xr:uid="{00000000-0005-0000-0000-000055010000}"/>
    <cellStyle name="Comma 2 7" xfId="1000" xr:uid="{00000000-0005-0000-0000-000056010000}"/>
    <cellStyle name="Comma 2 8" xfId="1085" xr:uid="{00000000-0005-0000-0000-000057010000}"/>
    <cellStyle name="Comma 2 9" xfId="1086" xr:uid="{00000000-0005-0000-0000-000058010000}"/>
    <cellStyle name="Comma 2 9 2" xfId="1087" xr:uid="{00000000-0005-0000-0000-000059010000}"/>
    <cellStyle name="Comma 20" xfId="240" xr:uid="{00000000-0005-0000-0000-00005A010000}"/>
    <cellStyle name="Comma 20 2" xfId="241" xr:uid="{00000000-0005-0000-0000-00005B010000}"/>
    <cellStyle name="Comma 21" xfId="242" xr:uid="{00000000-0005-0000-0000-00005C010000}"/>
    <cellStyle name="Comma 21 2" xfId="243" xr:uid="{00000000-0005-0000-0000-00005D010000}"/>
    <cellStyle name="Comma 22" xfId="244" xr:uid="{00000000-0005-0000-0000-00005E010000}"/>
    <cellStyle name="Comma 22 2" xfId="245" xr:uid="{00000000-0005-0000-0000-00005F010000}"/>
    <cellStyle name="Comma 23" xfId="246" xr:uid="{00000000-0005-0000-0000-000060010000}"/>
    <cellStyle name="Comma 23 2" xfId="247" xr:uid="{00000000-0005-0000-0000-000061010000}"/>
    <cellStyle name="Comma 24" xfId="248" xr:uid="{00000000-0005-0000-0000-000062010000}"/>
    <cellStyle name="Comma 25" xfId="249" xr:uid="{00000000-0005-0000-0000-000063010000}"/>
    <cellStyle name="Comma 26" xfId="250" xr:uid="{00000000-0005-0000-0000-000064010000}"/>
    <cellStyle name="Comma 27" xfId="251" xr:uid="{00000000-0005-0000-0000-000065010000}"/>
    <cellStyle name="Comma 28" xfId="252" xr:uid="{00000000-0005-0000-0000-000066010000}"/>
    <cellStyle name="Comma 29" xfId="253" xr:uid="{00000000-0005-0000-0000-000067010000}"/>
    <cellStyle name="Comma 3" xfId="254" xr:uid="{00000000-0005-0000-0000-000068010000}"/>
    <cellStyle name="Comma 3 2" xfId="255" xr:uid="{00000000-0005-0000-0000-000069010000}"/>
    <cellStyle name="Comma 3 2 2" xfId="256" xr:uid="{00000000-0005-0000-0000-00006A010000}"/>
    <cellStyle name="Comma 3 3" xfId="1088" xr:uid="{00000000-0005-0000-0000-00006B010000}"/>
    <cellStyle name="Comma 3 3 2 2" xfId="257" xr:uid="{00000000-0005-0000-0000-00006C010000}"/>
    <cellStyle name="Comma 3 4" xfId="1089" xr:uid="{00000000-0005-0000-0000-00006D010000}"/>
    <cellStyle name="Comma 3 5" xfId="1090" xr:uid="{00000000-0005-0000-0000-00006E010000}"/>
    <cellStyle name="Comma 3 6" xfId="1091" xr:uid="{00000000-0005-0000-0000-00006F010000}"/>
    <cellStyle name="Comma 3 7" xfId="1092" xr:uid="{00000000-0005-0000-0000-000070010000}"/>
    <cellStyle name="Comma 3 8" xfId="1093" xr:uid="{00000000-0005-0000-0000-000071010000}"/>
    <cellStyle name="Comma 30" xfId="258" xr:uid="{00000000-0005-0000-0000-000072010000}"/>
    <cellStyle name="Comma 31" xfId="259" xr:uid="{00000000-0005-0000-0000-000073010000}"/>
    <cellStyle name="Comma 32" xfId="260" xr:uid="{00000000-0005-0000-0000-000074010000}"/>
    <cellStyle name="Comma 33" xfId="261" xr:uid="{00000000-0005-0000-0000-000075010000}"/>
    <cellStyle name="Comma 34" xfId="262" xr:uid="{00000000-0005-0000-0000-000076010000}"/>
    <cellStyle name="Comma 35" xfId="263" xr:uid="{00000000-0005-0000-0000-000077010000}"/>
    <cellStyle name="Comma 36" xfId="264" xr:uid="{00000000-0005-0000-0000-000078010000}"/>
    <cellStyle name="Comma 37" xfId="265" xr:uid="{00000000-0005-0000-0000-000079010000}"/>
    <cellStyle name="Comma 38" xfId="266" xr:uid="{00000000-0005-0000-0000-00007A010000}"/>
    <cellStyle name="Comma 39" xfId="267" xr:uid="{00000000-0005-0000-0000-00007B010000}"/>
    <cellStyle name="Comma 4" xfId="268" xr:uid="{00000000-0005-0000-0000-00007C010000}"/>
    <cellStyle name="Comma 4 2" xfId="269" xr:uid="{00000000-0005-0000-0000-00007D010000}"/>
    <cellStyle name="Comma 4 2 2" xfId="270" xr:uid="{00000000-0005-0000-0000-00007E010000}"/>
    <cellStyle name="Comma 4 2 2 2" xfId="1094" xr:uid="{00000000-0005-0000-0000-00007F010000}"/>
    <cellStyle name="Comma 4 2 3" xfId="1095" xr:uid="{00000000-0005-0000-0000-000080010000}"/>
    <cellStyle name="Comma 4 3" xfId="271" xr:uid="{00000000-0005-0000-0000-000081010000}"/>
    <cellStyle name="Comma 4 3 2" xfId="1096" xr:uid="{00000000-0005-0000-0000-000082010000}"/>
    <cellStyle name="Comma 4 4" xfId="272" xr:uid="{00000000-0005-0000-0000-000083010000}"/>
    <cellStyle name="Comma 4 5" xfId="273" xr:uid="{00000000-0005-0000-0000-000084010000}"/>
    <cellStyle name="Comma 4 6" xfId="274" xr:uid="{00000000-0005-0000-0000-000085010000}"/>
    <cellStyle name="Comma 4 7" xfId="275" xr:uid="{00000000-0005-0000-0000-000086010000}"/>
    <cellStyle name="Comma 40" xfId="276" xr:uid="{00000000-0005-0000-0000-000087010000}"/>
    <cellStyle name="Comma 41" xfId="277" xr:uid="{00000000-0005-0000-0000-000088010000}"/>
    <cellStyle name="Comma 42" xfId="278" xr:uid="{00000000-0005-0000-0000-000089010000}"/>
    <cellStyle name="Comma 43" xfId="279" xr:uid="{00000000-0005-0000-0000-00008A010000}"/>
    <cellStyle name="Comma 44" xfId="280" xr:uid="{00000000-0005-0000-0000-00008B010000}"/>
    <cellStyle name="Comma 45" xfId="281" xr:uid="{00000000-0005-0000-0000-00008C010000}"/>
    <cellStyle name="Comma 46" xfId="282" xr:uid="{00000000-0005-0000-0000-00008D010000}"/>
    <cellStyle name="Comma 47" xfId="283" xr:uid="{00000000-0005-0000-0000-00008E010000}"/>
    <cellStyle name="Comma 47 2" xfId="284" xr:uid="{00000000-0005-0000-0000-00008F010000}"/>
    <cellStyle name="Comma 48" xfId="285" xr:uid="{00000000-0005-0000-0000-000090010000}"/>
    <cellStyle name="Comma 48 2" xfId="286" xr:uid="{00000000-0005-0000-0000-000091010000}"/>
    <cellStyle name="Comma 49" xfId="287" xr:uid="{00000000-0005-0000-0000-000092010000}"/>
    <cellStyle name="Comma 49 2" xfId="288" xr:uid="{00000000-0005-0000-0000-000093010000}"/>
    <cellStyle name="Comma 5" xfId="289" xr:uid="{00000000-0005-0000-0000-000094010000}"/>
    <cellStyle name="Comma 5 2" xfId="290" xr:uid="{00000000-0005-0000-0000-000095010000}"/>
    <cellStyle name="Comma 5 3" xfId="291" xr:uid="{00000000-0005-0000-0000-000096010000}"/>
    <cellStyle name="Comma 50" xfId="292" xr:uid="{00000000-0005-0000-0000-000097010000}"/>
    <cellStyle name="Comma 51" xfId="293" xr:uid="{00000000-0005-0000-0000-000098010000}"/>
    <cellStyle name="Comma 51 2" xfId="847" xr:uid="{00000000-0005-0000-0000-000099010000}"/>
    <cellStyle name="Comma 52" xfId="294" xr:uid="{00000000-0005-0000-0000-00009A010000}"/>
    <cellStyle name="Comma 53" xfId="295" xr:uid="{00000000-0005-0000-0000-00009B010000}"/>
    <cellStyle name="Comma 54" xfId="296" xr:uid="{00000000-0005-0000-0000-00009C010000}"/>
    <cellStyle name="Comma 55" xfId="297" xr:uid="{00000000-0005-0000-0000-00009D010000}"/>
    <cellStyle name="Comma 56" xfId="298" xr:uid="{00000000-0005-0000-0000-00009E010000}"/>
    <cellStyle name="Comma 57" xfId="299" xr:uid="{00000000-0005-0000-0000-00009F010000}"/>
    <cellStyle name="Comma 58" xfId="300" xr:uid="{00000000-0005-0000-0000-0000A0010000}"/>
    <cellStyle name="Comma 59" xfId="301" xr:uid="{00000000-0005-0000-0000-0000A1010000}"/>
    <cellStyle name="Comma 6" xfId="302" xr:uid="{00000000-0005-0000-0000-0000A2010000}"/>
    <cellStyle name="Comma 6 2" xfId="303" xr:uid="{00000000-0005-0000-0000-0000A3010000}"/>
    <cellStyle name="Comma 6 3" xfId="304" xr:uid="{00000000-0005-0000-0000-0000A4010000}"/>
    <cellStyle name="Comma 60" xfId="305" xr:uid="{00000000-0005-0000-0000-0000A5010000}"/>
    <cellStyle name="Comma 61" xfId="306" xr:uid="{00000000-0005-0000-0000-0000A6010000}"/>
    <cellStyle name="Comma 62" xfId="307" xr:uid="{00000000-0005-0000-0000-0000A7010000}"/>
    <cellStyle name="Comma 63" xfId="308" xr:uid="{00000000-0005-0000-0000-0000A8010000}"/>
    <cellStyle name="Comma 64" xfId="309" xr:uid="{00000000-0005-0000-0000-0000A9010000}"/>
    <cellStyle name="Comma 65" xfId="310" xr:uid="{00000000-0005-0000-0000-0000AA010000}"/>
    <cellStyle name="Comma 66" xfId="311" xr:uid="{00000000-0005-0000-0000-0000AB010000}"/>
    <cellStyle name="Comma 67" xfId="312" xr:uid="{00000000-0005-0000-0000-0000AC010000}"/>
    <cellStyle name="Comma 68" xfId="313" xr:uid="{00000000-0005-0000-0000-0000AD010000}"/>
    <cellStyle name="Comma 69" xfId="314" xr:uid="{00000000-0005-0000-0000-0000AE010000}"/>
    <cellStyle name="Comma 7" xfId="315" xr:uid="{00000000-0005-0000-0000-0000AF010000}"/>
    <cellStyle name="Comma 70" xfId="316" xr:uid="{00000000-0005-0000-0000-0000B0010000}"/>
    <cellStyle name="Comma 71" xfId="317" xr:uid="{00000000-0005-0000-0000-0000B1010000}"/>
    <cellStyle name="Comma 72" xfId="318" xr:uid="{00000000-0005-0000-0000-0000B2010000}"/>
    <cellStyle name="Comma 73" xfId="319" xr:uid="{00000000-0005-0000-0000-0000B3010000}"/>
    <cellStyle name="Comma 74" xfId="320" xr:uid="{00000000-0005-0000-0000-0000B4010000}"/>
    <cellStyle name="Comma 75" xfId="321" xr:uid="{00000000-0005-0000-0000-0000B5010000}"/>
    <cellStyle name="Comma 76" xfId="322" xr:uid="{00000000-0005-0000-0000-0000B6010000}"/>
    <cellStyle name="Comma 77" xfId="323" xr:uid="{00000000-0005-0000-0000-0000B7010000}"/>
    <cellStyle name="Comma 78" xfId="324" xr:uid="{00000000-0005-0000-0000-0000B8010000}"/>
    <cellStyle name="Comma 79" xfId="325" xr:uid="{00000000-0005-0000-0000-0000B9010000}"/>
    <cellStyle name="Comma 8" xfId="326" xr:uid="{00000000-0005-0000-0000-0000BA010000}"/>
    <cellStyle name="Comma 8 2" xfId="327" xr:uid="{00000000-0005-0000-0000-0000BB010000}"/>
    <cellStyle name="Comma 80" xfId="328" xr:uid="{00000000-0005-0000-0000-0000BC010000}"/>
    <cellStyle name="Comma 81" xfId="329" xr:uid="{00000000-0005-0000-0000-0000BD010000}"/>
    <cellStyle name="Comma 82" xfId="330" xr:uid="{00000000-0005-0000-0000-0000BE010000}"/>
    <cellStyle name="Comma 83" xfId="331" xr:uid="{00000000-0005-0000-0000-0000BF010000}"/>
    <cellStyle name="Comma 84" xfId="332" xr:uid="{00000000-0005-0000-0000-0000C0010000}"/>
    <cellStyle name="Comma 85" xfId="333" xr:uid="{00000000-0005-0000-0000-0000C1010000}"/>
    <cellStyle name="Comma 86" xfId="334" xr:uid="{00000000-0005-0000-0000-0000C2010000}"/>
    <cellStyle name="Comma 87" xfId="335" xr:uid="{00000000-0005-0000-0000-0000C3010000}"/>
    <cellStyle name="Comma 88" xfId="336" xr:uid="{00000000-0005-0000-0000-0000C4010000}"/>
    <cellStyle name="Comma 89" xfId="337" xr:uid="{00000000-0005-0000-0000-0000C5010000}"/>
    <cellStyle name="Comma 9" xfId="338" xr:uid="{00000000-0005-0000-0000-0000C6010000}"/>
    <cellStyle name="Comma 9 2" xfId="339" xr:uid="{00000000-0005-0000-0000-0000C7010000}"/>
    <cellStyle name="Comma 90" xfId="340" xr:uid="{00000000-0005-0000-0000-0000C8010000}"/>
    <cellStyle name="Comma 91" xfId="341" xr:uid="{00000000-0005-0000-0000-0000C9010000}"/>
    <cellStyle name="Comma 92" xfId="342" xr:uid="{00000000-0005-0000-0000-0000CA010000}"/>
    <cellStyle name="Comma 93" xfId="343" xr:uid="{00000000-0005-0000-0000-0000CB010000}"/>
    <cellStyle name="Comma 94" xfId="344" xr:uid="{00000000-0005-0000-0000-0000CC010000}"/>
    <cellStyle name="Comma 95" xfId="345" xr:uid="{00000000-0005-0000-0000-0000CD010000}"/>
    <cellStyle name="Comma 96" xfId="346" xr:uid="{00000000-0005-0000-0000-0000CE010000}"/>
    <cellStyle name="Comma 97" xfId="347" xr:uid="{00000000-0005-0000-0000-0000CF010000}"/>
    <cellStyle name="Comma 98" xfId="848" xr:uid="{00000000-0005-0000-0000-0000D0010000}"/>
    <cellStyle name="Comma 98 2" xfId="849" xr:uid="{00000000-0005-0000-0000-0000D1010000}"/>
    <cellStyle name="Comma 99" xfId="850" xr:uid="{00000000-0005-0000-0000-0000D2010000}"/>
    <cellStyle name="Comma 99 2" xfId="851" xr:uid="{00000000-0005-0000-0000-0000D3010000}"/>
    <cellStyle name="Comma[1]" xfId="348" xr:uid="{00000000-0005-0000-0000-0000D4010000}"/>
    <cellStyle name="Comma[1] 2" xfId="349" xr:uid="{00000000-0005-0000-0000-0000D5010000}"/>
    <cellStyle name="Comma[3]" xfId="350" xr:uid="{00000000-0005-0000-0000-0000D6010000}"/>
    <cellStyle name="Comma[3] 2" xfId="351" xr:uid="{00000000-0005-0000-0000-0000D7010000}"/>
    <cellStyle name="Comma[4]" xfId="352" xr:uid="{00000000-0005-0000-0000-0000D8010000}"/>
    <cellStyle name="Comma[4] 2" xfId="353" xr:uid="{00000000-0005-0000-0000-0000D9010000}"/>
    <cellStyle name="Comma0" xfId="354" xr:uid="{00000000-0005-0000-0000-0000DA010000}"/>
    <cellStyle name="Comma0 2" xfId="355" xr:uid="{00000000-0005-0000-0000-0000DB010000}"/>
    <cellStyle name="Comma0 3" xfId="356" xr:uid="{00000000-0005-0000-0000-0000DC010000}"/>
    <cellStyle name="CompanyNum" xfId="357" xr:uid="{00000000-0005-0000-0000-0000DD010000}"/>
    <cellStyle name="Control" xfId="1097" xr:uid="{00000000-0005-0000-0000-0000DE010000}"/>
    <cellStyle name="Curren - Style3" xfId="358" xr:uid="{00000000-0005-0000-0000-0000DF010000}"/>
    <cellStyle name="Curren - Style4" xfId="359" xr:uid="{00000000-0005-0000-0000-0000E0010000}"/>
    <cellStyle name="Currency" xfId="1003" builtinId="4"/>
    <cellStyle name="Currency 2" xfId="360" xr:uid="{00000000-0005-0000-0000-0000E2010000}"/>
    <cellStyle name="Currency 2 2" xfId="361" xr:uid="{00000000-0005-0000-0000-0000E3010000}"/>
    <cellStyle name="Currency 2 2 2" xfId="852" xr:uid="{00000000-0005-0000-0000-0000E4010000}"/>
    <cellStyle name="Currency 2 3" xfId="853" xr:uid="{00000000-0005-0000-0000-0000E5010000}"/>
    <cellStyle name="Currency 2 3 2" xfId="854" xr:uid="{00000000-0005-0000-0000-0000E6010000}"/>
    <cellStyle name="Currency 2 4" xfId="855" xr:uid="{00000000-0005-0000-0000-0000E7010000}"/>
    <cellStyle name="Currency 2 5" xfId="1098" xr:uid="{00000000-0005-0000-0000-0000E8010000}"/>
    <cellStyle name="Currency 2 6" xfId="1099" xr:uid="{00000000-0005-0000-0000-0000E9010000}"/>
    <cellStyle name="Currency 2 7" xfId="1100" xr:uid="{00000000-0005-0000-0000-0000EA010000}"/>
    <cellStyle name="Currency 2 8" xfId="1101" xr:uid="{00000000-0005-0000-0000-0000EB010000}"/>
    <cellStyle name="Currency 3" xfId="362" xr:uid="{00000000-0005-0000-0000-0000EC010000}"/>
    <cellStyle name="Currency 3 2" xfId="1102" xr:uid="{00000000-0005-0000-0000-0000ED010000}"/>
    <cellStyle name="Currency 3 3" xfId="1103" xr:uid="{00000000-0005-0000-0000-0000EE010000}"/>
    <cellStyle name="Currency 3 4" xfId="1104" xr:uid="{00000000-0005-0000-0000-0000EF010000}"/>
    <cellStyle name="Currency 3 5" xfId="1105" xr:uid="{00000000-0005-0000-0000-0000F0010000}"/>
    <cellStyle name="Currency 3 6" xfId="1106" xr:uid="{00000000-0005-0000-0000-0000F1010000}"/>
    <cellStyle name="Currency 3 7" xfId="1107" xr:uid="{00000000-0005-0000-0000-0000F2010000}"/>
    <cellStyle name="Currency 3 8" xfId="1108" xr:uid="{00000000-0005-0000-0000-0000F3010000}"/>
    <cellStyle name="Currency 4" xfId="363" xr:uid="{00000000-0005-0000-0000-0000F4010000}"/>
    <cellStyle name="Currency 5" xfId="364" xr:uid="{00000000-0005-0000-0000-0000F5010000}"/>
    <cellStyle name="Currency 6" xfId="365" xr:uid="{00000000-0005-0000-0000-0000F6010000}"/>
    <cellStyle name="Currency[2]" xfId="366" xr:uid="{00000000-0005-0000-0000-0000F7010000}"/>
    <cellStyle name="Currency0" xfId="367" xr:uid="{00000000-0005-0000-0000-0000F8010000}"/>
    <cellStyle name="Currency0 2" xfId="368" xr:uid="{00000000-0005-0000-0000-0000F9010000}"/>
    <cellStyle name="Currency0 3" xfId="369" xr:uid="{00000000-0005-0000-0000-0000FA010000}"/>
    <cellStyle name="Date" xfId="370" xr:uid="{00000000-0005-0000-0000-0000FB010000}"/>
    <cellStyle name="Date 2" xfId="371" xr:uid="{00000000-0005-0000-0000-0000FC010000}"/>
    <cellStyle name="Euro" xfId="372" xr:uid="{00000000-0005-0000-0000-0000FD010000}"/>
    <cellStyle name="Euro 2" xfId="373" xr:uid="{00000000-0005-0000-0000-0000FE010000}"/>
    <cellStyle name="Euro 3" xfId="374" xr:uid="{00000000-0005-0000-0000-0000FF010000}"/>
    <cellStyle name="Explanatory Text 2" xfId="375" xr:uid="{00000000-0005-0000-0000-000000020000}"/>
    <cellStyle name="Explanatory Text 3" xfId="376" xr:uid="{00000000-0005-0000-0000-000001020000}"/>
    <cellStyle name="Explanatory Text 4" xfId="1109" xr:uid="{00000000-0005-0000-0000-000002020000}"/>
    <cellStyle name="Fixed" xfId="377" xr:uid="{00000000-0005-0000-0000-000003020000}"/>
    <cellStyle name="Fixed 2" xfId="378" xr:uid="{00000000-0005-0000-0000-000004020000}"/>
    <cellStyle name="Fixed 3" xfId="379" xr:uid="{00000000-0005-0000-0000-000005020000}"/>
    <cellStyle name="Formula (,)" xfId="380" xr:uid="{00000000-0005-0000-0000-000006020000}"/>
    <cellStyle name="Formula (,) 2" xfId="381" xr:uid="{00000000-0005-0000-0000-000007020000}"/>
    <cellStyle name="Formula (,0)" xfId="382" xr:uid="{00000000-0005-0000-0000-000008020000}"/>
    <cellStyle name="Formula (,0) 2" xfId="383" xr:uid="{00000000-0005-0000-0000-000009020000}"/>
    <cellStyle name="Good 2" xfId="384" xr:uid="{00000000-0005-0000-0000-00000A020000}"/>
    <cellStyle name="Good 2 2" xfId="385" xr:uid="{00000000-0005-0000-0000-00000B020000}"/>
    <cellStyle name="Good 3" xfId="386" xr:uid="{00000000-0005-0000-0000-00000C020000}"/>
    <cellStyle name="Good 4" xfId="1110" xr:uid="{00000000-0005-0000-0000-00000D020000}"/>
    <cellStyle name="Grey" xfId="387" xr:uid="{00000000-0005-0000-0000-00000E020000}"/>
    <cellStyle name="Grey 2" xfId="388" xr:uid="{00000000-0005-0000-0000-00000F020000}"/>
    <cellStyle name="Grey 3" xfId="389" xr:uid="{00000000-0005-0000-0000-000010020000}"/>
    <cellStyle name="Heading 1 2" xfId="390" xr:uid="{00000000-0005-0000-0000-000011020000}"/>
    <cellStyle name="Heading 1 2 2" xfId="391" xr:uid="{00000000-0005-0000-0000-000012020000}"/>
    <cellStyle name="Heading 1 3" xfId="392" xr:uid="{00000000-0005-0000-0000-000013020000}"/>
    <cellStyle name="Heading 1 3 2" xfId="393" xr:uid="{00000000-0005-0000-0000-000014020000}"/>
    <cellStyle name="Heading 1 4" xfId="1111" xr:uid="{00000000-0005-0000-0000-000015020000}"/>
    <cellStyle name="Heading 2 2" xfId="394" xr:uid="{00000000-0005-0000-0000-000016020000}"/>
    <cellStyle name="Heading 2 2 2" xfId="395" xr:uid="{00000000-0005-0000-0000-000017020000}"/>
    <cellStyle name="Heading 2 3" xfId="396" xr:uid="{00000000-0005-0000-0000-000018020000}"/>
    <cellStyle name="Heading 2 3 2" xfId="397" xr:uid="{00000000-0005-0000-0000-000019020000}"/>
    <cellStyle name="Heading 2 4" xfId="1112" xr:uid="{00000000-0005-0000-0000-00001A020000}"/>
    <cellStyle name="Heading 3 2" xfId="398" xr:uid="{00000000-0005-0000-0000-00001B020000}"/>
    <cellStyle name="Heading 3 3" xfId="399" xr:uid="{00000000-0005-0000-0000-00001C020000}"/>
    <cellStyle name="Heading 3 4" xfId="1113" xr:uid="{00000000-0005-0000-0000-00001D020000}"/>
    <cellStyle name="Heading 4 2" xfId="400" xr:uid="{00000000-0005-0000-0000-00001E020000}"/>
    <cellStyle name="Heading 4 3" xfId="401" xr:uid="{00000000-0005-0000-0000-00001F020000}"/>
    <cellStyle name="Heading 4 4" xfId="1114" xr:uid="{00000000-0005-0000-0000-000020020000}"/>
    <cellStyle name="Hyperlink" xfId="1174" builtinId="8"/>
    <cellStyle name="Hyperlink 2" xfId="402" xr:uid="{00000000-0005-0000-0000-000022020000}"/>
    <cellStyle name="Hyperlink 3" xfId="403" xr:uid="{00000000-0005-0000-0000-000023020000}"/>
    <cellStyle name="Input [yellow]" xfId="404" xr:uid="{00000000-0005-0000-0000-000024020000}"/>
    <cellStyle name="Input [yellow] 2" xfId="405" xr:uid="{00000000-0005-0000-0000-000025020000}"/>
    <cellStyle name="Input [yellow] 2 2" xfId="856" xr:uid="{00000000-0005-0000-0000-000026020000}"/>
    <cellStyle name="Input [yellow] 2 2 2" xfId="857" xr:uid="{00000000-0005-0000-0000-000027020000}"/>
    <cellStyle name="Input [yellow] 2 3" xfId="858" xr:uid="{00000000-0005-0000-0000-000028020000}"/>
    <cellStyle name="Input [yellow] 3" xfId="406" xr:uid="{00000000-0005-0000-0000-000029020000}"/>
    <cellStyle name="Input [yellow] 3 2" xfId="859" xr:uid="{00000000-0005-0000-0000-00002A020000}"/>
    <cellStyle name="Input [yellow] 3 2 2" xfId="860" xr:uid="{00000000-0005-0000-0000-00002B020000}"/>
    <cellStyle name="Input [yellow] 3 3" xfId="861" xr:uid="{00000000-0005-0000-0000-00002C020000}"/>
    <cellStyle name="Input [yellow] 4" xfId="862" xr:uid="{00000000-0005-0000-0000-00002D020000}"/>
    <cellStyle name="Input [yellow] 4 2" xfId="863" xr:uid="{00000000-0005-0000-0000-00002E020000}"/>
    <cellStyle name="Input [yellow] 5" xfId="864" xr:uid="{00000000-0005-0000-0000-00002F020000}"/>
    <cellStyle name="Input 2" xfId="407" xr:uid="{00000000-0005-0000-0000-000030020000}"/>
    <cellStyle name="Input 2 2" xfId="408" xr:uid="{00000000-0005-0000-0000-000031020000}"/>
    <cellStyle name="Input 2 2 2" xfId="865" xr:uid="{00000000-0005-0000-0000-000032020000}"/>
    <cellStyle name="Input 2 2 3" xfId="866" xr:uid="{00000000-0005-0000-0000-000033020000}"/>
    <cellStyle name="Input 2 3" xfId="409" xr:uid="{00000000-0005-0000-0000-000034020000}"/>
    <cellStyle name="Input 2 3 2" xfId="867" xr:uid="{00000000-0005-0000-0000-000035020000}"/>
    <cellStyle name="Input 2 3 3" xfId="868" xr:uid="{00000000-0005-0000-0000-000036020000}"/>
    <cellStyle name="Input 2 4" xfId="869" xr:uid="{00000000-0005-0000-0000-000037020000}"/>
    <cellStyle name="Input 2 5" xfId="870" xr:uid="{00000000-0005-0000-0000-000038020000}"/>
    <cellStyle name="Input 3" xfId="410" xr:uid="{00000000-0005-0000-0000-000039020000}"/>
    <cellStyle name="Input 3 2" xfId="411" xr:uid="{00000000-0005-0000-0000-00003A020000}"/>
    <cellStyle name="Input 3 2 2" xfId="871" xr:uid="{00000000-0005-0000-0000-00003B020000}"/>
    <cellStyle name="Input 3 2 3" xfId="872" xr:uid="{00000000-0005-0000-0000-00003C020000}"/>
    <cellStyle name="Input 3 3" xfId="412" xr:uid="{00000000-0005-0000-0000-00003D020000}"/>
    <cellStyle name="Input 3 3 2" xfId="873" xr:uid="{00000000-0005-0000-0000-00003E020000}"/>
    <cellStyle name="Input 3 3 3" xfId="874" xr:uid="{00000000-0005-0000-0000-00003F020000}"/>
    <cellStyle name="Input 3 4" xfId="875" xr:uid="{00000000-0005-0000-0000-000040020000}"/>
    <cellStyle name="Input 3 5" xfId="876" xr:uid="{00000000-0005-0000-0000-000041020000}"/>
    <cellStyle name="Input 4" xfId="1115" xr:uid="{00000000-0005-0000-0000-000042020000}"/>
    <cellStyle name="Link" xfId="1116" xr:uid="{00000000-0005-0000-0000-000043020000}"/>
    <cellStyle name="Linked Cell 2" xfId="413" xr:uid="{00000000-0005-0000-0000-000044020000}"/>
    <cellStyle name="Linked Cell 3" xfId="414" xr:uid="{00000000-0005-0000-0000-000045020000}"/>
    <cellStyle name="Linked Cell 4" xfId="1117" xr:uid="{00000000-0005-0000-0000-000046020000}"/>
    <cellStyle name="Locked" xfId="415" xr:uid="{00000000-0005-0000-0000-000047020000}"/>
    <cellStyle name="Locked 2" xfId="416" xr:uid="{00000000-0005-0000-0000-000048020000}"/>
    <cellStyle name="Locked 2 2" xfId="417" xr:uid="{00000000-0005-0000-0000-000049020000}"/>
    <cellStyle name="Locked 3" xfId="418" xr:uid="{00000000-0005-0000-0000-00004A020000}"/>
    <cellStyle name="Locked 4" xfId="419" xr:uid="{00000000-0005-0000-0000-00004B020000}"/>
    <cellStyle name="macroname" xfId="420" xr:uid="{00000000-0005-0000-0000-00004C020000}"/>
    <cellStyle name="macroname 2" xfId="421" xr:uid="{00000000-0005-0000-0000-00004D020000}"/>
    <cellStyle name="macroname 3" xfId="422" xr:uid="{00000000-0005-0000-0000-00004E020000}"/>
    <cellStyle name="Main Heading" xfId="423" xr:uid="{00000000-0005-0000-0000-00004F020000}"/>
    <cellStyle name="Milliers [0]_Global Purchase" xfId="424" xr:uid="{00000000-0005-0000-0000-000050020000}"/>
    <cellStyle name="Milliers_Global Purchase" xfId="425" xr:uid="{00000000-0005-0000-0000-000051020000}"/>
    <cellStyle name="Monétaire [0]_Global Purchase" xfId="426" xr:uid="{00000000-0005-0000-0000-000052020000}"/>
    <cellStyle name="Monétaire_Global Purchase" xfId="427" xr:uid="{00000000-0005-0000-0000-000053020000}"/>
    <cellStyle name="Month" xfId="428" xr:uid="{00000000-0005-0000-0000-000054020000}"/>
    <cellStyle name="Month 2" xfId="429" xr:uid="{00000000-0005-0000-0000-000055020000}"/>
    <cellStyle name="Neutral 2" xfId="430" xr:uid="{00000000-0005-0000-0000-000056020000}"/>
    <cellStyle name="Neutral 3" xfId="431" xr:uid="{00000000-0005-0000-0000-000057020000}"/>
    <cellStyle name="Neutral 4" xfId="1118" xr:uid="{00000000-0005-0000-0000-000058020000}"/>
    <cellStyle name="Normal" xfId="0" builtinId="0"/>
    <cellStyle name="Normal - Style1" xfId="432" xr:uid="{00000000-0005-0000-0000-00005A020000}"/>
    <cellStyle name="Normal - Style5" xfId="433" xr:uid="{00000000-0005-0000-0000-00005B020000}"/>
    <cellStyle name="Normal - Style6" xfId="434" xr:uid="{00000000-0005-0000-0000-00005C020000}"/>
    <cellStyle name="Normal 10" xfId="435" xr:uid="{00000000-0005-0000-0000-00005D020000}"/>
    <cellStyle name="Normal 10 2" xfId="436" xr:uid="{00000000-0005-0000-0000-00005E020000}"/>
    <cellStyle name="Normal 10 2 2" xfId="437" xr:uid="{00000000-0005-0000-0000-00005F020000}"/>
    <cellStyle name="Normal 100" xfId="438" xr:uid="{00000000-0005-0000-0000-000060020000}"/>
    <cellStyle name="Normal 101" xfId="439" xr:uid="{00000000-0005-0000-0000-000061020000}"/>
    <cellStyle name="Normal 102" xfId="440" xr:uid="{00000000-0005-0000-0000-000062020000}"/>
    <cellStyle name="Normal 103" xfId="816" xr:uid="{00000000-0005-0000-0000-000063020000}"/>
    <cellStyle name="Normal 103 2" xfId="877" xr:uid="{00000000-0005-0000-0000-000064020000}"/>
    <cellStyle name="Normal 103 2 2" xfId="878" xr:uid="{00000000-0005-0000-0000-000065020000}"/>
    <cellStyle name="Normal 104" xfId="813" xr:uid="{00000000-0005-0000-0000-000066020000}"/>
    <cellStyle name="Normal 104 2" xfId="817" xr:uid="{00000000-0005-0000-0000-000067020000}"/>
    <cellStyle name="Normal 105" xfId="879" xr:uid="{00000000-0005-0000-0000-000068020000}"/>
    <cellStyle name="Normal 105 2" xfId="819" xr:uid="{00000000-0005-0000-0000-000069020000}"/>
    <cellStyle name="Normal 106" xfId="880" xr:uid="{00000000-0005-0000-0000-00006A020000}"/>
    <cellStyle name="Normal 106 2" xfId="881" xr:uid="{00000000-0005-0000-0000-00006B020000}"/>
    <cellStyle name="Normal 107" xfId="882" xr:uid="{00000000-0005-0000-0000-00006C020000}"/>
    <cellStyle name="Normal 107 2" xfId="883" xr:uid="{00000000-0005-0000-0000-00006D020000}"/>
    <cellStyle name="Normal 108" xfId="884" xr:uid="{00000000-0005-0000-0000-00006E020000}"/>
    <cellStyle name="Normal 108 2" xfId="822" xr:uid="{00000000-0005-0000-0000-00006F020000}"/>
    <cellStyle name="Normal 109" xfId="885" xr:uid="{00000000-0005-0000-0000-000070020000}"/>
    <cellStyle name="Normal 109 2" xfId="821" xr:uid="{00000000-0005-0000-0000-000071020000}"/>
    <cellStyle name="Normal 11" xfId="441" xr:uid="{00000000-0005-0000-0000-000072020000}"/>
    <cellStyle name="Normal 11 2" xfId="442" xr:uid="{00000000-0005-0000-0000-000073020000}"/>
    <cellStyle name="Normal 11 3" xfId="886" xr:uid="{00000000-0005-0000-0000-000074020000}"/>
    <cellStyle name="Normal 110" xfId="887" xr:uid="{00000000-0005-0000-0000-000075020000}"/>
    <cellStyle name="Normal 110 2" xfId="823" xr:uid="{00000000-0005-0000-0000-000076020000}"/>
    <cellStyle name="Normal 111" xfId="888" xr:uid="{00000000-0005-0000-0000-000077020000}"/>
    <cellStyle name="Normal 112" xfId="889" xr:uid="{00000000-0005-0000-0000-000078020000}"/>
    <cellStyle name="Normal 113" xfId="890" xr:uid="{00000000-0005-0000-0000-000079020000}"/>
    <cellStyle name="Normal 12" xfId="443" xr:uid="{00000000-0005-0000-0000-00007A020000}"/>
    <cellStyle name="Normal 12 2" xfId="444" xr:uid="{00000000-0005-0000-0000-00007B020000}"/>
    <cellStyle name="Normal 13" xfId="445" xr:uid="{00000000-0005-0000-0000-00007C020000}"/>
    <cellStyle name="Normal 13 2" xfId="446" xr:uid="{00000000-0005-0000-0000-00007D020000}"/>
    <cellStyle name="Normal 13 3" xfId="891" xr:uid="{00000000-0005-0000-0000-00007E020000}"/>
    <cellStyle name="Normal 14" xfId="447" xr:uid="{00000000-0005-0000-0000-00007F020000}"/>
    <cellStyle name="Normal 14 2" xfId="448" xr:uid="{00000000-0005-0000-0000-000080020000}"/>
    <cellStyle name="Normal 14 3" xfId="892" xr:uid="{00000000-0005-0000-0000-000081020000}"/>
    <cellStyle name="Normal 15" xfId="449" xr:uid="{00000000-0005-0000-0000-000082020000}"/>
    <cellStyle name="Normal 15 2" xfId="450" xr:uid="{00000000-0005-0000-0000-000083020000}"/>
    <cellStyle name="Normal 16" xfId="451" xr:uid="{00000000-0005-0000-0000-000084020000}"/>
    <cellStyle name="Normal 16 2" xfId="452" xr:uid="{00000000-0005-0000-0000-000085020000}"/>
    <cellStyle name="Normal 17" xfId="453" xr:uid="{00000000-0005-0000-0000-000086020000}"/>
    <cellStyle name="Normal 17 2" xfId="454" xr:uid="{00000000-0005-0000-0000-000087020000}"/>
    <cellStyle name="Normal 18" xfId="455" xr:uid="{00000000-0005-0000-0000-000088020000}"/>
    <cellStyle name="Normal 18 2" xfId="456" xr:uid="{00000000-0005-0000-0000-000089020000}"/>
    <cellStyle name="Normal 19" xfId="457" xr:uid="{00000000-0005-0000-0000-00008A020000}"/>
    <cellStyle name="Normal 19 2" xfId="458" xr:uid="{00000000-0005-0000-0000-00008B020000}"/>
    <cellStyle name="Normal 2" xfId="459" xr:uid="{00000000-0005-0000-0000-00008C020000}"/>
    <cellStyle name="Normal 2 10" xfId="460" xr:uid="{00000000-0005-0000-0000-00008D020000}"/>
    <cellStyle name="Normal 2 10 2" xfId="893" xr:uid="{00000000-0005-0000-0000-00008E020000}"/>
    <cellStyle name="Normal 2 11" xfId="461" xr:uid="{00000000-0005-0000-0000-00008F020000}"/>
    <cellStyle name="Normal 2 11 2" xfId="894" xr:uid="{00000000-0005-0000-0000-000090020000}"/>
    <cellStyle name="Normal 2 12" xfId="462" xr:uid="{00000000-0005-0000-0000-000091020000}"/>
    <cellStyle name="Normal 2 12 2" xfId="895" xr:uid="{00000000-0005-0000-0000-000092020000}"/>
    <cellStyle name="Normal 2 13" xfId="463" xr:uid="{00000000-0005-0000-0000-000093020000}"/>
    <cellStyle name="Normal 2 13 2" xfId="896" xr:uid="{00000000-0005-0000-0000-000094020000}"/>
    <cellStyle name="Normal 2 14" xfId="464" xr:uid="{00000000-0005-0000-0000-000095020000}"/>
    <cellStyle name="Normal 2 14 2" xfId="465" xr:uid="{00000000-0005-0000-0000-000096020000}"/>
    <cellStyle name="Normal 2 15" xfId="466" xr:uid="{00000000-0005-0000-0000-000097020000}"/>
    <cellStyle name="Normal 2 16" xfId="897" xr:uid="{00000000-0005-0000-0000-000098020000}"/>
    <cellStyle name="Normal 2 17" xfId="999" xr:uid="{00000000-0005-0000-0000-000099020000}"/>
    <cellStyle name="Normal 2 2" xfId="467" xr:uid="{00000000-0005-0000-0000-00009A020000}"/>
    <cellStyle name="Normal 2 2 2" xfId="468" xr:uid="{00000000-0005-0000-0000-00009B020000}"/>
    <cellStyle name="Normal 2 2 2 2" xfId="469" xr:uid="{00000000-0005-0000-0000-00009C020000}"/>
    <cellStyle name="Normal 2 3" xfId="470" xr:uid="{00000000-0005-0000-0000-00009D020000}"/>
    <cellStyle name="Normal 2 3 2" xfId="898" xr:uid="{00000000-0005-0000-0000-00009E020000}"/>
    <cellStyle name="Normal 2 4" xfId="471" xr:uid="{00000000-0005-0000-0000-00009F020000}"/>
    <cellStyle name="Normal 2 4 2" xfId="899" xr:uid="{00000000-0005-0000-0000-0000A0020000}"/>
    <cellStyle name="Normal 2 5" xfId="472" xr:uid="{00000000-0005-0000-0000-0000A1020000}"/>
    <cellStyle name="Normal 2 5 2" xfId="900" xr:uid="{00000000-0005-0000-0000-0000A2020000}"/>
    <cellStyle name="Normal 2 6" xfId="473" xr:uid="{00000000-0005-0000-0000-0000A3020000}"/>
    <cellStyle name="Normal 2 6 2" xfId="901" xr:uid="{00000000-0005-0000-0000-0000A4020000}"/>
    <cellStyle name="Normal 2 7" xfId="474" xr:uid="{00000000-0005-0000-0000-0000A5020000}"/>
    <cellStyle name="Normal 2 7 2" xfId="902" xr:uid="{00000000-0005-0000-0000-0000A6020000}"/>
    <cellStyle name="Normal 2 8" xfId="475" xr:uid="{00000000-0005-0000-0000-0000A7020000}"/>
    <cellStyle name="Normal 2 8 2" xfId="903" xr:uid="{00000000-0005-0000-0000-0000A8020000}"/>
    <cellStyle name="Normal 2 9" xfId="476" xr:uid="{00000000-0005-0000-0000-0000A9020000}"/>
    <cellStyle name="Normal 2 9 2" xfId="904" xr:uid="{00000000-0005-0000-0000-0000AA020000}"/>
    <cellStyle name="Normal 2_MinePlan_Blair_Athol_2009LOM 20090930_Option4 (Calendar Chgd)" xfId="477" xr:uid="{00000000-0005-0000-0000-0000AB020000}"/>
    <cellStyle name="Normal 20" xfId="478" xr:uid="{00000000-0005-0000-0000-0000AC020000}"/>
    <cellStyle name="Normal 20 2" xfId="479" xr:uid="{00000000-0005-0000-0000-0000AD020000}"/>
    <cellStyle name="Normal 21" xfId="480" xr:uid="{00000000-0005-0000-0000-0000AE020000}"/>
    <cellStyle name="Normal 21 2" xfId="481" xr:uid="{00000000-0005-0000-0000-0000AF020000}"/>
    <cellStyle name="Normal 22" xfId="482" xr:uid="{00000000-0005-0000-0000-0000B0020000}"/>
    <cellStyle name="Normal 22 2" xfId="483" xr:uid="{00000000-0005-0000-0000-0000B1020000}"/>
    <cellStyle name="Normal 23" xfId="484" xr:uid="{00000000-0005-0000-0000-0000B2020000}"/>
    <cellStyle name="Normal 23 2" xfId="485" xr:uid="{00000000-0005-0000-0000-0000B3020000}"/>
    <cellStyle name="Normal 24" xfId="486" xr:uid="{00000000-0005-0000-0000-0000B4020000}"/>
    <cellStyle name="Normal 24 2" xfId="487" xr:uid="{00000000-0005-0000-0000-0000B5020000}"/>
    <cellStyle name="Normal 25" xfId="488" xr:uid="{00000000-0005-0000-0000-0000B6020000}"/>
    <cellStyle name="Normal 25 2" xfId="489" xr:uid="{00000000-0005-0000-0000-0000B7020000}"/>
    <cellStyle name="Normal 26" xfId="490" xr:uid="{00000000-0005-0000-0000-0000B8020000}"/>
    <cellStyle name="Normal 27" xfId="491" xr:uid="{00000000-0005-0000-0000-0000B9020000}"/>
    <cellStyle name="Normal 28" xfId="492" xr:uid="{00000000-0005-0000-0000-0000BA020000}"/>
    <cellStyle name="Normal 29" xfId="493" xr:uid="{00000000-0005-0000-0000-0000BB020000}"/>
    <cellStyle name="Normal 3" xfId="494" xr:uid="{00000000-0005-0000-0000-0000BC020000}"/>
    <cellStyle name="Normal 3 2" xfId="495" xr:uid="{00000000-0005-0000-0000-0000BD020000}"/>
    <cellStyle name="Normal 3 2 2" xfId="496" xr:uid="{00000000-0005-0000-0000-0000BE020000}"/>
    <cellStyle name="Normal 3 2 2 2" xfId="497" xr:uid="{00000000-0005-0000-0000-0000BF020000}"/>
    <cellStyle name="Normal 3 3" xfId="498" xr:uid="{00000000-0005-0000-0000-0000C0020000}"/>
    <cellStyle name="Normal 3 3 2" xfId="905" xr:uid="{00000000-0005-0000-0000-0000C1020000}"/>
    <cellStyle name="Normal 30" xfId="499" xr:uid="{00000000-0005-0000-0000-0000C2020000}"/>
    <cellStyle name="Normal 31" xfId="500" xr:uid="{00000000-0005-0000-0000-0000C3020000}"/>
    <cellStyle name="Normal 31 2" xfId="1119" xr:uid="{00000000-0005-0000-0000-0000C4020000}"/>
    <cellStyle name="Normal 31 2 2" xfId="1120" xr:uid="{00000000-0005-0000-0000-0000C5020000}"/>
    <cellStyle name="Normal 31 3" xfId="1121" xr:uid="{00000000-0005-0000-0000-0000C6020000}"/>
    <cellStyle name="Normal 32" xfId="501" xr:uid="{00000000-0005-0000-0000-0000C7020000}"/>
    <cellStyle name="Normal 32 2" xfId="1122" xr:uid="{00000000-0005-0000-0000-0000C8020000}"/>
    <cellStyle name="Normal 32 2 2" xfId="1123" xr:uid="{00000000-0005-0000-0000-0000C9020000}"/>
    <cellStyle name="Normal 32 3" xfId="1124" xr:uid="{00000000-0005-0000-0000-0000CA020000}"/>
    <cellStyle name="Normal 33" xfId="502" xr:uid="{00000000-0005-0000-0000-0000CB020000}"/>
    <cellStyle name="Normal 33 2" xfId="1125" xr:uid="{00000000-0005-0000-0000-0000CC020000}"/>
    <cellStyle name="Normal 33 2 2" xfId="1126" xr:uid="{00000000-0005-0000-0000-0000CD020000}"/>
    <cellStyle name="Normal 33 3" xfId="1127" xr:uid="{00000000-0005-0000-0000-0000CE020000}"/>
    <cellStyle name="Normal 34" xfId="503" xr:uid="{00000000-0005-0000-0000-0000CF020000}"/>
    <cellStyle name="Normal 34 2" xfId="1128" xr:uid="{00000000-0005-0000-0000-0000D0020000}"/>
    <cellStyle name="Normal 34 2 2" xfId="1129" xr:uid="{00000000-0005-0000-0000-0000D1020000}"/>
    <cellStyle name="Normal 34 3" xfId="1130" xr:uid="{00000000-0005-0000-0000-0000D2020000}"/>
    <cellStyle name="Normal 35" xfId="504" xr:uid="{00000000-0005-0000-0000-0000D3020000}"/>
    <cellStyle name="Normal 35 2" xfId="1131" xr:uid="{00000000-0005-0000-0000-0000D4020000}"/>
    <cellStyle name="Normal 35 2 2" xfId="1132" xr:uid="{00000000-0005-0000-0000-0000D5020000}"/>
    <cellStyle name="Normal 35 3" xfId="1133" xr:uid="{00000000-0005-0000-0000-0000D6020000}"/>
    <cellStyle name="Normal 36" xfId="505" xr:uid="{00000000-0005-0000-0000-0000D7020000}"/>
    <cellStyle name="Normal 36 2" xfId="1134" xr:uid="{00000000-0005-0000-0000-0000D8020000}"/>
    <cellStyle name="Normal 36 2 2" xfId="1135" xr:uid="{00000000-0005-0000-0000-0000D9020000}"/>
    <cellStyle name="Normal 36 3" xfId="1136" xr:uid="{00000000-0005-0000-0000-0000DA020000}"/>
    <cellStyle name="Normal 37" xfId="506" xr:uid="{00000000-0005-0000-0000-0000DB020000}"/>
    <cellStyle name="Normal 37 2" xfId="1137" xr:uid="{00000000-0005-0000-0000-0000DC020000}"/>
    <cellStyle name="Normal 38" xfId="507" xr:uid="{00000000-0005-0000-0000-0000DD020000}"/>
    <cellStyle name="Normal 38 2" xfId="1138" xr:uid="{00000000-0005-0000-0000-0000DE020000}"/>
    <cellStyle name="Normal 39" xfId="508" xr:uid="{00000000-0005-0000-0000-0000DF020000}"/>
    <cellStyle name="Normal 4" xfId="509" xr:uid="{00000000-0005-0000-0000-0000E0020000}"/>
    <cellStyle name="Normal 4 2" xfId="510" xr:uid="{00000000-0005-0000-0000-0000E1020000}"/>
    <cellStyle name="Normal 4 2 2" xfId="906" xr:uid="{00000000-0005-0000-0000-0000E2020000}"/>
    <cellStyle name="Normal 4 3" xfId="511" xr:uid="{00000000-0005-0000-0000-0000E3020000}"/>
    <cellStyle name="Normal 4 3 2" xfId="907" xr:uid="{00000000-0005-0000-0000-0000E4020000}"/>
    <cellStyle name="Normal 4 4" xfId="512" xr:uid="{00000000-0005-0000-0000-0000E5020000}"/>
    <cellStyle name="Normal 4 5" xfId="908" xr:uid="{00000000-0005-0000-0000-0000E6020000}"/>
    <cellStyle name="Normal 4 5 2" xfId="909" xr:uid="{00000000-0005-0000-0000-0000E7020000}"/>
    <cellStyle name="Normal 4 6" xfId="910" xr:uid="{00000000-0005-0000-0000-0000E8020000}"/>
    <cellStyle name="Normal 40" xfId="513" xr:uid="{00000000-0005-0000-0000-0000E9020000}"/>
    <cellStyle name="Normal 41" xfId="514" xr:uid="{00000000-0005-0000-0000-0000EA020000}"/>
    <cellStyle name="Normal 41 2" xfId="1139" xr:uid="{00000000-0005-0000-0000-0000EB020000}"/>
    <cellStyle name="Normal 42" xfId="515" xr:uid="{00000000-0005-0000-0000-0000EC020000}"/>
    <cellStyle name="Normal 42 2" xfId="1140" xr:uid="{00000000-0005-0000-0000-0000ED020000}"/>
    <cellStyle name="Normal 43" xfId="516" xr:uid="{00000000-0005-0000-0000-0000EE020000}"/>
    <cellStyle name="Normal 43 2" xfId="1141" xr:uid="{00000000-0005-0000-0000-0000EF020000}"/>
    <cellStyle name="Normal 43 3" xfId="1142" xr:uid="{00000000-0005-0000-0000-0000F0020000}"/>
    <cellStyle name="Normal 44" xfId="517" xr:uid="{00000000-0005-0000-0000-0000F1020000}"/>
    <cellStyle name="Normal 44 2" xfId="1143" xr:uid="{00000000-0005-0000-0000-0000F2020000}"/>
    <cellStyle name="Normal 45" xfId="518" xr:uid="{00000000-0005-0000-0000-0000F3020000}"/>
    <cellStyle name="Normal 45 2" xfId="1144" xr:uid="{00000000-0005-0000-0000-0000F4020000}"/>
    <cellStyle name="Normal 46" xfId="519" xr:uid="{00000000-0005-0000-0000-0000F5020000}"/>
    <cellStyle name="Normal 46 2" xfId="1145" xr:uid="{00000000-0005-0000-0000-0000F6020000}"/>
    <cellStyle name="Normal 47" xfId="520" xr:uid="{00000000-0005-0000-0000-0000F7020000}"/>
    <cellStyle name="Normal 47 2" xfId="1146" xr:uid="{00000000-0005-0000-0000-0000F8020000}"/>
    <cellStyle name="Normal 48" xfId="521" xr:uid="{00000000-0005-0000-0000-0000F9020000}"/>
    <cellStyle name="Normal 48 2" xfId="1147" xr:uid="{00000000-0005-0000-0000-0000FA020000}"/>
    <cellStyle name="Normal 49" xfId="522" xr:uid="{00000000-0005-0000-0000-0000FB020000}"/>
    <cellStyle name="Normal 5" xfId="523" xr:uid="{00000000-0005-0000-0000-0000FC020000}"/>
    <cellStyle name="Normal 5 2" xfId="524" xr:uid="{00000000-0005-0000-0000-0000FD020000}"/>
    <cellStyle name="Normal 5 2 2" xfId="911" xr:uid="{00000000-0005-0000-0000-0000FE020000}"/>
    <cellStyle name="Normal 5 3" xfId="525" xr:uid="{00000000-0005-0000-0000-0000FF020000}"/>
    <cellStyle name="Normal 5 4" xfId="912" xr:uid="{00000000-0005-0000-0000-000000030000}"/>
    <cellStyle name="Normal 50" xfId="526" xr:uid="{00000000-0005-0000-0000-000001030000}"/>
    <cellStyle name="Normal 51" xfId="527" xr:uid="{00000000-0005-0000-0000-000002030000}"/>
    <cellStyle name="Normal 52" xfId="528" xr:uid="{00000000-0005-0000-0000-000003030000}"/>
    <cellStyle name="Normal 53" xfId="529" xr:uid="{00000000-0005-0000-0000-000004030000}"/>
    <cellStyle name="Normal 54" xfId="530" xr:uid="{00000000-0005-0000-0000-000005030000}"/>
    <cellStyle name="Normal 55" xfId="531" xr:uid="{00000000-0005-0000-0000-000006030000}"/>
    <cellStyle name="Normal 56" xfId="532" xr:uid="{00000000-0005-0000-0000-000007030000}"/>
    <cellStyle name="Normal 57" xfId="533" xr:uid="{00000000-0005-0000-0000-000008030000}"/>
    <cellStyle name="Normal 58" xfId="534" xr:uid="{00000000-0005-0000-0000-000009030000}"/>
    <cellStyle name="Normal 59" xfId="535" xr:uid="{00000000-0005-0000-0000-00000A030000}"/>
    <cellStyle name="Normal 6" xfId="536" xr:uid="{00000000-0005-0000-0000-00000B030000}"/>
    <cellStyle name="Normal 6 2" xfId="537" xr:uid="{00000000-0005-0000-0000-00000C030000}"/>
    <cellStyle name="Normal 6 3" xfId="913" xr:uid="{00000000-0005-0000-0000-00000D030000}"/>
    <cellStyle name="Normal 60" xfId="538" xr:uid="{00000000-0005-0000-0000-00000E030000}"/>
    <cellStyle name="Normal 61" xfId="539" xr:uid="{00000000-0005-0000-0000-00000F030000}"/>
    <cellStyle name="Normal 62" xfId="540" xr:uid="{00000000-0005-0000-0000-000010030000}"/>
    <cellStyle name="Normal 63" xfId="541" xr:uid="{00000000-0005-0000-0000-000011030000}"/>
    <cellStyle name="Normal 64" xfId="542" xr:uid="{00000000-0005-0000-0000-000012030000}"/>
    <cellStyle name="Normal 65" xfId="543" xr:uid="{00000000-0005-0000-0000-000013030000}"/>
    <cellStyle name="Normal 66" xfId="544" xr:uid="{00000000-0005-0000-0000-000014030000}"/>
    <cellStyle name="Normal 67" xfId="545" xr:uid="{00000000-0005-0000-0000-000015030000}"/>
    <cellStyle name="Normal 68" xfId="546" xr:uid="{00000000-0005-0000-0000-000016030000}"/>
    <cellStyle name="Normal 69" xfId="547" xr:uid="{00000000-0005-0000-0000-000017030000}"/>
    <cellStyle name="Normal 7" xfId="548" xr:uid="{00000000-0005-0000-0000-000018030000}"/>
    <cellStyle name="Normal 7 2" xfId="549" xr:uid="{00000000-0005-0000-0000-000019030000}"/>
    <cellStyle name="Normal 7 3" xfId="914" xr:uid="{00000000-0005-0000-0000-00001A030000}"/>
    <cellStyle name="Normal 70" xfId="550" xr:uid="{00000000-0005-0000-0000-00001B030000}"/>
    <cellStyle name="Normal 71" xfId="551" xr:uid="{00000000-0005-0000-0000-00001C030000}"/>
    <cellStyle name="Normal 72" xfId="552" xr:uid="{00000000-0005-0000-0000-00001D030000}"/>
    <cellStyle name="Normal 73" xfId="553" xr:uid="{00000000-0005-0000-0000-00001E030000}"/>
    <cellStyle name="Normal 74" xfId="554" xr:uid="{00000000-0005-0000-0000-00001F030000}"/>
    <cellStyle name="Normal 75" xfId="555" xr:uid="{00000000-0005-0000-0000-000020030000}"/>
    <cellStyle name="Normal 76" xfId="556" xr:uid="{00000000-0005-0000-0000-000021030000}"/>
    <cellStyle name="Normal 77" xfId="557" xr:uid="{00000000-0005-0000-0000-000022030000}"/>
    <cellStyle name="Normal 78" xfId="558" xr:uid="{00000000-0005-0000-0000-000023030000}"/>
    <cellStyle name="Normal 79" xfId="559" xr:uid="{00000000-0005-0000-0000-000024030000}"/>
    <cellStyle name="Normal 8" xfId="560" xr:uid="{00000000-0005-0000-0000-000025030000}"/>
    <cellStyle name="Normal 8 2" xfId="561" xr:uid="{00000000-0005-0000-0000-000026030000}"/>
    <cellStyle name="Normal 8 2 2" xfId="1148" xr:uid="{00000000-0005-0000-0000-000027030000}"/>
    <cellStyle name="Normal 8 2 2 2" xfId="1149" xr:uid="{00000000-0005-0000-0000-000028030000}"/>
    <cellStyle name="Normal 8 2 2 2 2" xfId="1150" xr:uid="{00000000-0005-0000-0000-000029030000}"/>
    <cellStyle name="Normal 8 2 3" xfId="1151" xr:uid="{00000000-0005-0000-0000-00002A030000}"/>
    <cellStyle name="Normal 8 3" xfId="915" xr:uid="{00000000-0005-0000-0000-00002B030000}"/>
    <cellStyle name="Normal 8 3 2" xfId="1152" xr:uid="{00000000-0005-0000-0000-00002C030000}"/>
    <cellStyle name="Normal 8 4" xfId="1153" xr:uid="{00000000-0005-0000-0000-00002D030000}"/>
    <cellStyle name="Normal 80" xfId="562" xr:uid="{00000000-0005-0000-0000-00002E030000}"/>
    <cellStyle name="Normal 81" xfId="563" xr:uid="{00000000-0005-0000-0000-00002F030000}"/>
    <cellStyle name="Normal 82" xfId="564" xr:uid="{00000000-0005-0000-0000-000030030000}"/>
    <cellStyle name="Normal 83" xfId="565" xr:uid="{00000000-0005-0000-0000-000031030000}"/>
    <cellStyle name="Normal 84" xfId="566" xr:uid="{00000000-0005-0000-0000-000032030000}"/>
    <cellStyle name="Normal 85" xfId="567" xr:uid="{00000000-0005-0000-0000-000033030000}"/>
    <cellStyle name="Normal 86" xfId="568" xr:uid="{00000000-0005-0000-0000-000034030000}"/>
    <cellStyle name="Normal 87" xfId="569" xr:uid="{00000000-0005-0000-0000-000035030000}"/>
    <cellStyle name="Normal 88" xfId="570" xr:uid="{00000000-0005-0000-0000-000036030000}"/>
    <cellStyle name="Normal 89" xfId="571" xr:uid="{00000000-0005-0000-0000-000037030000}"/>
    <cellStyle name="Normal 9" xfId="572" xr:uid="{00000000-0005-0000-0000-000038030000}"/>
    <cellStyle name="Normal 9 2" xfId="573" xr:uid="{00000000-0005-0000-0000-000039030000}"/>
    <cellStyle name="Normal 90" xfId="574" xr:uid="{00000000-0005-0000-0000-00003A030000}"/>
    <cellStyle name="Normal 91" xfId="575" xr:uid="{00000000-0005-0000-0000-00003B030000}"/>
    <cellStyle name="Normal 92" xfId="576" xr:uid="{00000000-0005-0000-0000-00003C030000}"/>
    <cellStyle name="Normal 93" xfId="577" xr:uid="{00000000-0005-0000-0000-00003D030000}"/>
    <cellStyle name="Normal 94" xfId="578" xr:uid="{00000000-0005-0000-0000-00003E030000}"/>
    <cellStyle name="Normal 95" xfId="579" xr:uid="{00000000-0005-0000-0000-00003F030000}"/>
    <cellStyle name="Normal 96" xfId="580" xr:uid="{00000000-0005-0000-0000-000040030000}"/>
    <cellStyle name="Normal 97" xfId="581" xr:uid="{00000000-0005-0000-0000-000041030000}"/>
    <cellStyle name="Normal 98" xfId="582" xr:uid="{00000000-0005-0000-0000-000042030000}"/>
    <cellStyle name="Normal 99" xfId="583" xr:uid="{00000000-0005-0000-0000-000043030000}"/>
    <cellStyle name="Note 2" xfId="584" xr:uid="{00000000-0005-0000-0000-000044030000}"/>
    <cellStyle name="Note 2 2" xfId="585" xr:uid="{00000000-0005-0000-0000-000045030000}"/>
    <cellStyle name="Note 2 2 2" xfId="586" xr:uid="{00000000-0005-0000-0000-000046030000}"/>
    <cellStyle name="Note 2 2 2 2" xfId="587" xr:uid="{00000000-0005-0000-0000-000047030000}"/>
    <cellStyle name="Note 2 2 2 2 2" xfId="916" xr:uid="{00000000-0005-0000-0000-000048030000}"/>
    <cellStyle name="Note 2 2 2 2 3" xfId="917" xr:uid="{00000000-0005-0000-0000-000049030000}"/>
    <cellStyle name="Note 2 2 2 3" xfId="918" xr:uid="{00000000-0005-0000-0000-00004A030000}"/>
    <cellStyle name="Note 2 2 2 4" xfId="919" xr:uid="{00000000-0005-0000-0000-00004B030000}"/>
    <cellStyle name="Note 2 2 3" xfId="588" xr:uid="{00000000-0005-0000-0000-00004C030000}"/>
    <cellStyle name="Note 2 2 3 2" xfId="920" xr:uid="{00000000-0005-0000-0000-00004D030000}"/>
    <cellStyle name="Note 2 2 3 3" xfId="921" xr:uid="{00000000-0005-0000-0000-00004E030000}"/>
    <cellStyle name="Note 2 2 4" xfId="922" xr:uid="{00000000-0005-0000-0000-00004F030000}"/>
    <cellStyle name="Note 2 2 5" xfId="923" xr:uid="{00000000-0005-0000-0000-000050030000}"/>
    <cellStyle name="Note 2 3" xfId="589" xr:uid="{00000000-0005-0000-0000-000051030000}"/>
    <cellStyle name="Note 2 3 2" xfId="924" xr:uid="{00000000-0005-0000-0000-000052030000}"/>
    <cellStyle name="Note 2 3 3" xfId="925" xr:uid="{00000000-0005-0000-0000-000053030000}"/>
    <cellStyle name="Note 2 4" xfId="590" xr:uid="{00000000-0005-0000-0000-000054030000}"/>
    <cellStyle name="Note 2 4 2" xfId="591" xr:uid="{00000000-0005-0000-0000-000055030000}"/>
    <cellStyle name="Note 2 4 2 2" xfId="926" xr:uid="{00000000-0005-0000-0000-000056030000}"/>
    <cellStyle name="Note 2 4 2 3" xfId="927" xr:uid="{00000000-0005-0000-0000-000057030000}"/>
    <cellStyle name="Note 2 4 3" xfId="592" xr:uid="{00000000-0005-0000-0000-000058030000}"/>
    <cellStyle name="Note 2 4 3 2" xfId="928" xr:uid="{00000000-0005-0000-0000-000059030000}"/>
    <cellStyle name="Note 2 4 3 3" xfId="929" xr:uid="{00000000-0005-0000-0000-00005A030000}"/>
    <cellStyle name="Note 2 4 4" xfId="930" xr:uid="{00000000-0005-0000-0000-00005B030000}"/>
    <cellStyle name="Note 2 4 5" xfId="931" xr:uid="{00000000-0005-0000-0000-00005C030000}"/>
    <cellStyle name="Note 2 5" xfId="593" xr:uid="{00000000-0005-0000-0000-00005D030000}"/>
    <cellStyle name="Note 2 5 2" xfId="932" xr:uid="{00000000-0005-0000-0000-00005E030000}"/>
    <cellStyle name="Note 2 5 3" xfId="933" xr:uid="{00000000-0005-0000-0000-00005F030000}"/>
    <cellStyle name="Note 2 6" xfId="934" xr:uid="{00000000-0005-0000-0000-000060030000}"/>
    <cellStyle name="Note 2 7" xfId="935" xr:uid="{00000000-0005-0000-0000-000061030000}"/>
    <cellStyle name="Note 3" xfId="594" xr:uid="{00000000-0005-0000-0000-000062030000}"/>
    <cellStyle name="Note 3 2" xfId="936" xr:uid="{00000000-0005-0000-0000-000063030000}"/>
    <cellStyle name="Note 3 3" xfId="937" xr:uid="{00000000-0005-0000-0000-000064030000}"/>
    <cellStyle name="Note 4" xfId="1154" xr:uid="{00000000-0005-0000-0000-000065030000}"/>
    <cellStyle name="Note 5" xfId="1155" xr:uid="{00000000-0005-0000-0000-000066030000}"/>
    <cellStyle name="Number Bold" xfId="1156" xr:uid="{00000000-0005-0000-0000-000067030000}"/>
    <cellStyle name="Number Normal" xfId="1157" xr:uid="{00000000-0005-0000-0000-000068030000}"/>
    <cellStyle name="Output 2" xfId="595" xr:uid="{00000000-0005-0000-0000-000069030000}"/>
    <cellStyle name="Output 2 2" xfId="596" xr:uid="{00000000-0005-0000-0000-00006A030000}"/>
    <cellStyle name="Output 2 2 2" xfId="938" xr:uid="{00000000-0005-0000-0000-00006B030000}"/>
    <cellStyle name="Output 2 2 3" xfId="939" xr:uid="{00000000-0005-0000-0000-00006C030000}"/>
    <cellStyle name="Output 2 3" xfId="597" xr:uid="{00000000-0005-0000-0000-00006D030000}"/>
    <cellStyle name="Output 2 3 2" xfId="940" xr:uid="{00000000-0005-0000-0000-00006E030000}"/>
    <cellStyle name="Output 2 3 3" xfId="941" xr:uid="{00000000-0005-0000-0000-00006F030000}"/>
    <cellStyle name="Output 2 4" xfId="942" xr:uid="{00000000-0005-0000-0000-000070030000}"/>
    <cellStyle name="Output 2 5" xfId="943" xr:uid="{00000000-0005-0000-0000-000071030000}"/>
    <cellStyle name="Output 3" xfId="598" xr:uid="{00000000-0005-0000-0000-000072030000}"/>
    <cellStyle name="Output 3 2" xfId="944" xr:uid="{00000000-0005-0000-0000-000073030000}"/>
    <cellStyle name="Output 3 3" xfId="945" xr:uid="{00000000-0005-0000-0000-000074030000}"/>
    <cellStyle name="Output 4" xfId="1158" xr:uid="{00000000-0005-0000-0000-000075030000}"/>
    <cellStyle name="Percent" xfId="1004" builtinId="5"/>
    <cellStyle name="Percent [2]" xfId="599" xr:uid="{00000000-0005-0000-0000-000077030000}"/>
    <cellStyle name="Percent [2] 2" xfId="600" xr:uid="{00000000-0005-0000-0000-000078030000}"/>
    <cellStyle name="Percent [4]" xfId="601" xr:uid="{00000000-0005-0000-0000-000079030000}"/>
    <cellStyle name="Percent [4] 2" xfId="602" xr:uid="{00000000-0005-0000-0000-00007A030000}"/>
    <cellStyle name="Percent 10" xfId="603" xr:uid="{00000000-0005-0000-0000-00007B030000}"/>
    <cellStyle name="Percent 10 2" xfId="604" xr:uid="{00000000-0005-0000-0000-00007C030000}"/>
    <cellStyle name="Percent 100" xfId="815" xr:uid="{00000000-0005-0000-0000-00007D030000}"/>
    <cellStyle name="Percent 100 2" xfId="818" xr:uid="{00000000-0005-0000-0000-00007E030000}"/>
    <cellStyle name="Percent 101" xfId="946" xr:uid="{00000000-0005-0000-0000-00007F030000}"/>
    <cellStyle name="Percent 101 2" xfId="820" xr:uid="{00000000-0005-0000-0000-000080030000}"/>
    <cellStyle name="Percent 102" xfId="947" xr:uid="{00000000-0005-0000-0000-000081030000}"/>
    <cellStyle name="Percent 102 2" xfId="824" xr:uid="{00000000-0005-0000-0000-000082030000}"/>
    <cellStyle name="Percent 103" xfId="948" xr:uid="{00000000-0005-0000-0000-000083030000}"/>
    <cellStyle name="Percent 103 2" xfId="949" xr:uid="{00000000-0005-0000-0000-000084030000}"/>
    <cellStyle name="Percent 104" xfId="950" xr:uid="{00000000-0005-0000-0000-000085030000}"/>
    <cellStyle name="Percent 104 2" xfId="951" xr:uid="{00000000-0005-0000-0000-000086030000}"/>
    <cellStyle name="Percent 105" xfId="952" xr:uid="{00000000-0005-0000-0000-000087030000}"/>
    <cellStyle name="Percent 105 2" xfId="953" xr:uid="{00000000-0005-0000-0000-000088030000}"/>
    <cellStyle name="Percent 106" xfId="954" xr:uid="{00000000-0005-0000-0000-000089030000}"/>
    <cellStyle name="Percent 106 2" xfId="955" xr:uid="{00000000-0005-0000-0000-00008A030000}"/>
    <cellStyle name="Percent 107" xfId="956" xr:uid="{00000000-0005-0000-0000-00008B030000}"/>
    <cellStyle name="Percent 108" xfId="957" xr:uid="{00000000-0005-0000-0000-00008C030000}"/>
    <cellStyle name="Percent 109" xfId="958" xr:uid="{00000000-0005-0000-0000-00008D030000}"/>
    <cellStyle name="Percent 11" xfId="605" xr:uid="{00000000-0005-0000-0000-00008E030000}"/>
    <cellStyle name="Percent 11 2" xfId="606" xr:uid="{00000000-0005-0000-0000-00008F030000}"/>
    <cellStyle name="Percent 12" xfId="607" xr:uid="{00000000-0005-0000-0000-000090030000}"/>
    <cellStyle name="Percent 12 2" xfId="608" xr:uid="{00000000-0005-0000-0000-000091030000}"/>
    <cellStyle name="Percent 13" xfId="609" xr:uid="{00000000-0005-0000-0000-000092030000}"/>
    <cellStyle name="Percent 13 2" xfId="610" xr:uid="{00000000-0005-0000-0000-000093030000}"/>
    <cellStyle name="Percent 14" xfId="611" xr:uid="{00000000-0005-0000-0000-000094030000}"/>
    <cellStyle name="Percent 14 2" xfId="612" xr:uid="{00000000-0005-0000-0000-000095030000}"/>
    <cellStyle name="Percent 15" xfId="613" xr:uid="{00000000-0005-0000-0000-000096030000}"/>
    <cellStyle name="Percent 15 2" xfId="614" xr:uid="{00000000-0005-0000-0000-000097030000}"/>
    <cellStyle name="Percent 16" xfId="615" xr:uid="{00000000-0005-0000-0000-000098030000}"/>
    <cellStyle name="Percent 16 2" xfId="616" xr:uid="{00000000-0005-0000-0000-000099030000}"/>
    <cellStyle name="Percent 17" xfId="617" xr:uid="{00000000-0005-0000-0000-00009A030000}"/>
    <cellStyle name="Percent 17 2" xfId="618" xr:uid="{00000000-0005-0000-0000-00009B030000}"/>
    <cellStyle name="Percent 18" xfId="619" xr:uid="{00000000-0005-0000-0000-00009C030000}"/>
    <cellStyle name="Percent 18 2" xfId="620" xr:uid="{00000000-0005-0000-0000-00009D030000}"/>
    <cellStyle name="Percent 19" xfId="621" xr:uid="{00000000-0005-0000-0000-00009E030000}"/>
    <cellStyle name="Percent 19 2" xfId="622" xr:uid="{00000000-0005-0000-0000-00009F030000}"/>
    <cellStyle name="Percent 2" xfId="623" xr:uid="{00000000-0005-0000-0000-0000A0030000}"/>
    <cellStyle name="Percent 2 2" xfId="624" xr:uid="{00000000-0005-0000-0000-0000A1030000}"/>
    <cellStyle name="Percent 2 2 2" xfId="625" xr:uid="{00000000-0005-0000-0000-0000A2030000}"/>
    <cellStyle name="Percent 2 3" xfId="626" xr:uid="{00000000-0005-0000-0000-0000A3030000}"/>
    <cellStyle name="Percent 2 3 2" xfId="627" xr:uid="{00000000-0005-0000-0000-0000A4030000}"/>
    <cellStyle name="Percent 2 4" xfId="959" xr:uid="{00000000-0005-0000-0000-0000A5030000}"/>
    <cellStyle name="Percent 2 5" xfId="960" xr:uid="{00000000-0005-0000-0000-0000A6030000}"/>
    <cellStyle name="Percent 2 6" xfId="1001" xr:uid="{00000000-0005-0000-0000-0000A7030000}"/>
    <cellStyle name="Percent 2 7" xfId="1159" xr:uid="{00000000-0005-0000-0000-0000A8030000}"/>
    <cellStyle name="Percent 2 8" xfId="1160" xr:uid="{00000000-0005-0000-0000-0000A9030000}"/>
    <cellStyle name="Percent 20" xfId="628" xr:uid="{00000000-0005-0000-0000-0000AA030000}"/>
    <cellStyle name="Percent 20 2" xfId="629" xr:uid="{00000000-0005-0000-0000-0000AB030000}"/>
    <cellStyle name="Percent 21" xfId="630" xr:uid="{00000000-0005-0000-0000-0000AC030000}"/>
    <cellStyle name="Percent 21 2" xfId="631" xr:uid="{00000000-0005-0000-0000-0000AD030000}"/>
    <cellStyle name="Percent 22" xfId="632" xr:uid="{00000000-0005-0000-0000-0000AE030000}"/>
    <cellStyle name="Percent 22 2" xfId="633" xr:uid="{00000000-0005-0000-0000-0000AF030000}"/>
    <cellStyle name="Percent 23" xfId="634" xr:uid="{00000000-0005-0000-0000-0000B0030000}"/>
    <cellStyle name="Percent 23 2" xfId="635" xr:uid="{00000000-0005-0000-0000-0000B1030000}"/>
    <cellStyle name="Percent 24" xfId="636" xr:uid="{00000000-0005-0000-0000-0000B2030000}"/>
    <cellStyle name="Percent 24 2" xfId="637" xr:uid="{00000000-0005-0000-0000-0000B3030000}"/>
    <cellStyle name="Percent 25" xfId="638" xr:uid="{00000000-0005-0000-0000-0000B4030000}"/>
    <cellStyle name="Percent 26" xfId="639" xr:uid="{00000000-0005-0000-0000-0000B5030000}"/>
    <cellStyle name="Percent 27" xfId="640" xr:uid="{00000000-0005-0000-0000-0000B6030000}"/>
    <cellStyle name="Percent 28" xfId="641" xr:uid="{00000000-0005-0000-0000-0000B7030000}"/>
    <cellStyle name="Percent 29" xfId="642" xr:uid="{00000000-0005-0000-0000-0000B8030000}"/>
    <cellStyle name="Percent 3" xfId="643" xr:uid="{00000000-0005-0000-0000-0000B9030000}"/>
    <cellStyle name="Percent 3 2" xfId="644" xr:uid="{00000000-0005-0000-0000-0000BA030000}"/>
    <cellStyle name="Percent 3 3" xfId="1161" xr:uid="{00000000-0005-0000-0000-0000BB030000}"/>
    <cellStyle name="Percent 3 4" xfId="1162" xr:uid="{00000000-0005-0000-0000-0000BC030000}"/>
    <cellStyle name="Percent 3 5" xfId="1163" xr:uid="{00000000-0005-0000-0000-0000BD030000}"/>
    <cellStyle name="Percent 3 6" xfId="1164" xr:uid="{00000000-0005-0000-0000-0000BE030000}"/>
    <cellStyle name="Percent 3 7" xfId="1165" xr:uid="{00000000-0005-0000-0000-0000BF030000}"/>
    <cellStyle name="Percent 3 8" xfId="1166" xr:uid="{00000000-0005-0000-0000-0000C0030000}"/>
    <cellStyle name="Percent 30" xfId="645" xr:uid="{00000000-0005-0000-0000-0000C1030000}"/>
    <cellStyle name="Percent 31" xfId="646" xr:uid="{00000000-0005-0000-0000-0000C2030000}"/>
    <cellStyle name="Percent 32" xfId="647" xr:uid="{00000000-0005-0000-0000-0000C3030000}"/>
    <cellStyle name="Percent 33" xfId="648" xr:uid="{00000000-0005-0000-0000-0000C4030000}"/>
    <cellStyle name="Percent 34" xfId="649" xr:uid="{00000000-0005-0000-0000-0000C5030000}"/>
    <cellStyle name="Percent 35" xfId="650" xr:uid="{00000000-0005-0000-0000-0000C6030000}"/>
    <cellStyle name="Percent 36" xfId="651" xr:uid="{00000000-0005-0000-0000-0000C7030000}"/>
    <cellStyle name="Percent 37" xfId="652" xr:uid="{00000000-0005-0000-0000-0000C8030000}"/>
    <cellStyle name="Percent 38" xfId="653" xr:uid="{00000000-0005-0000-0000-0000C9030000}"/>
    <cellStyle name="Percent 39" xfId="654" xr:uid="{00000000-0005-0000-0000-0000CA030000}"/>
    <cellStyle name="Percent 4" xfId="655" xr:uid="{00000000-0005-0000-0000-0000CB030000}"/>
    <cellStyle name="Percent 4 2" xfId="656" xr:uid="{00000000-0005-0000-0000-0000CC030000}"/>
    <cellStyle name="Percent 4 2 2" xfId="961" xr:uid="{00000000-0005-0000-0000-0000CD030000}"/>
    <cellStyle name="Percent 4 3" xfId="657" xr:uid="{00000000-0005-0000-0000-0000CE030000}"/>
    <cellStyle name="Percent 4 4" xfId="962" xr:uid="{00000000-0005-0000-0000-0000CF030000}"/>
    <cellStyle name="Percent 40" xfId="658" xr:uid="{00000000-0005-0000-0000-0000D0030000}"/>
    <cellStyle name="Percent 41" xfId="659" xr:uid="{00000000-0005-0000-0000-0000D1030000}"/>
    <cellStyle name="Percent 42" xfId="660" xr:uid="{00000000-0005-0000-0000-0000D2030000}"/>
    <cellStyle name="Percent 43" xfId="661" xr:uid="{00000000-0005-0000-0000-0000D3030000}"/>
    <cellStyle name="Percent 44" xfId="662" xr:uid="{00000000-0005-0000-0000-0000D4030000}"/>
    <cellStyle name="Percent 45" xfId="663" xr:uid="{00000000-0005-0000-0000-0000D5030000}"/>
    <cellStyle name="Percent 46" xfId="664" xr:uid="{00000000-0005-0000-0000-0000D6030000}"/>
    <cellStyle name="Percent 47" xfId="665" xr:uid="{00000000-0005-0000-0000-0000D7030000}"/>
    <cellStyle name="Percent 48" xfId="666" xr:uid="{00000000-0005-0000-0000-0000D8030000}"/>
    <cellStyle name="Percent 49" xfId="667" xr:uid="{00000000-0005-0000-0000-0000D9030000}"/>
    <cellStyle name="Percent 5" xfId="668" xr:uid="{00000000-0005-0000-0000-0000DA030000}"/>
    <cellStyle name="Percent 5 2" xfId="669" xr:uid="{00000000-0005-0000-0000-0000DB030000}"/>
    <cellStyle name="Percent 5 3" xfId="670" xr:uid="{00000000-0005-0000-0000-0000DC030000}"/>
    <cellStyle name="Percent 50" xfId="671" xr:uid="{00000000-0005-0000-0000-0000DD030000}"/>
    <cellStyle name="Percent 51" xfId="672" xr:uid="{00000000-0005-0000-0000-0000DE030000}"/>
    <cellStyle name="Percent 52" xfId="673" xr:uid="{00000000-0005-0000-0000-0000DF030000}"/>
    <cellStyle name="Percent 53" xfId="674" xr:uid="{00000000-0005-0000-0000-0000E0030000}"/>
    <cellStyle name="Percent 54" xfId="675" xr:uid="{00000000-0005-0000-0000-0000E1030000}"/>
    <cellStyle name="Percent 55" xfId="676" xr:uid="{00000000-0005-0000-0000-0000E2030000}"/>
    <cellStyle name="Percent 56" xfId="677" xr:uid="{00000000-0005-0000-0000-0000E3030000}"/>
    <cellStyle name="Percent 57" xfId="678" xr:uid="{00000000-0005-0000-0000-0000E4030000}"/>
    <cellStyle name="Percent 58" xfId="679" xr:uid="{00000000-0005-0000-0000-0000E5030000}"/>
    <cellStyle name="Percent 59" xfId="680" xr:uid="{00000000-0005-0000-0000-0000E6030000}"/>
    <cellStyle name="Percent 6" xfId="681" xr:uid="{00000000-0005-0000-0000-0000E7030000}"/>
    <cellStyle name="Percent 6 2" xfId="963" xr:uid="{00000000-0005-0000-0000-0000E8030000}"/>
    <cellStyle name="Percent 60" xfId="682" xr:uid="{00000000-0005-0000-0000-0000E9030000}"/>
    <cellStyle name="Percent 61" xfId="683" xr:uid="{00000000-0005-0000-0000-0000EA030000}"/>
    <cellStyle name="Percent 62" xfId="684" xr:uid="{00000000-0005-0000-0000-0000EB030000}"/>
    <cellStyle name="Percent 63" xfId="685" xr:uid="{00000000-0005-0000-0000-0000EC030000}"/>
    <cellStyle name="Percent 64" xfId="686" xr:uid="{00000000-0005-0000-0000-0000ED030000}"/>
    <cellStyle name="Percent 65" xfId="687" xr:uid="{00000000-0005-0000-0000-0000EE030000}"/>
    <cellStyle name="Percent 66" xfId="688" xr:uid="{00000000-0005-0000-0000-0000EF030000}"/>
    <cellStyle name="Percent 67" xfId="689" xr:uid="{00000000-0005-0000-0000-0000F0030000}"/>
    <cellStyle name="Percent 68" xfId="690" xr:uid="{00000000-0005-0000-0000-0000F1030000}"/>
    <cellStyle name="Percent 69" xfId="691" xr:uid="{00000000-0005-0000-0000-0000F2030000}"/>
    <cellStyle name="Percent 7" xfId="692" xr:uid="{00000000-0005-0000-0000-0000F3030000}"/>
    <cellStyle name="Percent 7 2" xfId="693" xr:uid="{00000000-0005-0000-0000-0000F4030000}"/>
    <cellStyle name="Percent 7 3" xfId="964" xr:uid="{00000000-0005-0000-0000-0000F5030000}"/>
    <cellStyle name="Percent 70" xfId="694" xr:uid="{00000000-0005-0000-0000-0000F6030000}"/>
    <cellStyle name="Percent 71" xfId="695" xr:uid="{00000000-0005-0000-0000-0000F7030000}"/>
    <cellStyle name="Percent 72" xfId="696" xr:uid="{00000000-0005-0000-0000-0000F8030000}"/>
    <cellStyle name="Percent 73" xfId="697" xr:uid="{00000000-0005-0000-0000-0000F9030000}"/>
    <cellStyle name="Percent 74" xfId="698" xr:uid="{00000000-0005-0000-0000-0000FA030000}"/>
    <cellStyle name="Percent 75" xfId="699" xr:uid="{00000000-0005-0000-0000-0000FB030000}"/>
    <cellStyle name="Percent 76" xfId="700" xr:uid="{00000000-0005-0000-0000-0000FC030000}"/>
    <cellStyle name="Percent 77" xfId="701" xr:uid="{00000000-0005-0000-0000-0000FD030000}"/>
    <cellStyle name="Percent 78" xfId="702" xr:uid="{00000000-0005-0000-0000-0000FE030000}"/>
    <cellStyle name="Percent 79" xfId="703" xr:uid="{00000000-0005-0000-0000-0000FF030000}"/>
    <cellStyle name="Percent 8" xfId="704" xr:uid="{00000000-0005-0000-0000-000000040000}"/>
    <cellStyle name="Percent 80" xfId="705" xr:uid="{00000000-0005-0000-0000-000001040000}"/>
    <cellStyle name="Percent 81" xfId="706" xr:uid="{00000000-0005-0000-0000-000002040000}"/>
    <cellStyle name="Percent 82" xfId="707" xr:uid="{00000000-0005-0000-0000-000003040000}"/>
    <cellStyle name="Percent 83" xfId="708" xr:uid="{00000000-0005-0000-0000-000004040000}"/>
    <cellStyle name="Percent 84" xfId="709" xr:uid="{00000000-0005-0000-0000-000005040000}"/>
    <cellStyle name="Percent 85" xfId="710" xr:uid="{00000000-0005-0000-0000-000006040000}"/>
    <cellStyle name="Percent 86" xfId="711" xr:uid="{00000000-0005-0000-0000-000007040000}"/>
    <cellStyle name="Percent 87" xfId="712" xr:uid="{00000000-0005-0000-0000-000008040000}"/>
    <cellStyle name="Percent 88" xfId="713" xr:uid="{00000000-0005-0000-0000-000009040000}"/>
    <cellStyle name="Percent 89" xfId="714" xr:uid="{00000000-0005-0000-0000-00000A040000}"/>
    <cellStyle name="Percent 9" xfId="715" xr:uid="{00000000-0005-0000-0000-00000B040000}"/>
    <cellStyle name="Percent 9 2" xfId="716" xr:uid="{00000000-0005-0000-0000-00000C040000}"/>
    <cellStyle name="Percent 90" xfId="717" xr:uid="{00000000-0005-0000-0000-00000D040000}"/>
    <cellStyle name="Percent 91" xfId="718" xr:uid="{00000000-0005-0000-0000-00000E040000}"/>
    <cellStyle name="Percent 92" xfId="719" xr:uid="{00000000-0005-0000-0000-00000F040000}"/>
    <cellStyle name="Percent 93" xfId="720" xr:uid="{00000000-0005-0000-0000-000010040000}"/>
    <cellStyle name="Percent 94" xfId="721" xr:uid="{00000000-0005-0000-0000-000011040000}"/>
    <cellStyle name="Percent 95" xfId="722" xr:uid="{00000000-0005-0000-0000-000012040000}"/>
    <cellStyle name="Percent 96" xfId="723" xr:uid="{00000000-0005-0000-0000-000013040000}"/>
    <cellStyle name="Percent 97" xfId="724" xr:uid="{00000000-0005-0000-0000-000014040000}"/>
    <cellStyle name="Percent 98" xfId="725" xr:uid="{00000000-0005-0000-0000-000015040000}"/>
    <cellStyle name="Percent 99" xfId="814" xr:uid="{00000000-0005-0000-0000-000016040000}"/>
    <cellStyle name="Percent 99 2" xfId="965" xr:uid="{00000000-0005-0000-0000-000017040000}"/>
    <cellStyle name="Percent 99 2 2" xfId="966" xr:uid="{00000000-0005-0000-0000-000018040000}"/>
    <cellStyle name="pound" xfId="726" xr:uid="{00000000-0005-0000-0000-000019040000}"/>
    <cellStyle name="pound 2" xfId="727" xr:uid="{00000000-0005-0000-0000-00001A040000}"/>
    <cellStyle name="pound 3" xfId="728" xr:uid="{00000000-0005-0000-0000-00001B040000}"/>
    <cellStyle name="Reporting Bold" xfId="1167" xr:uid="{00000000-0005-0000-0000-00001C040000}"/>
    <cellStyle name="Reporting Bold 12" xfId="1168" xr:uid="{00000000-0005-0000-0000-00001D040000}"/>
    <cellStyle name="Reporting Bold 14" xfId="1169" xr:uid="{00000000-0005-0000-0000-00001E040000}"/>
    <cellStyle name="Reporting Normal" xfId="1170" xr:uid="{00000000-0005-0000-0000-00001F040000}"/>
    <cellStyle name="SAPBEXexcBad7" xfId="729" xr:uid="{00000000-0005-0000-0000-000020040000}"/>
    <cellStyle name="SAPBEXexcBad7 2" xfId="730" xr:uid="{00000000-0005-0000-0000-000021040000}"/>
    <cellStyle name="SAPBEXexcBad7 2 2" xfId="967" xr:uid="{00000000-0005-0000-0000-000022040000}"/>
    <cellStyle name="SAPBEXexcBad7 2 3" xfId="968" xr:uid="{00000000-0005-0000-0000-000023040000}"/>
    <cellStyle name="SAPBEXexcBad7 3" xfId="969" xr:uid="{00000000-0005-0000-0000-000024040000}"/>
    <cellStyle name="SAPBEXexcBad7 4" xfId="970" xr:uid="{00000000-0005-0000-0000-000025040000}"/>
    <cellStyle name="Small Heading" xfId="731" xr:uid="{00000000-0005-0000-0000-000026040000}"/>
    <cellStyle name="STYL1 - Style1" xfId="732" xr:uid="{00000000-0005-0000-0000-000027040000}"/>
    <cellStyle name="STYL1 - Style1 2" xfId="733" xr:uid="{00000000-0005-0000-0000-000028040000}"/>
    <cellStyle name="STYL1 - Style1 2 2" xfId="734" xr:uid="{00000000-0005-0000-0000-000029040000}"/>
    <cellStyle name="STYL1 - Style1 2 2 2" xfId="971" xr:uid="{00000000-0005-0000-0000-00002A040000}"/>
    <cellStyle name="STYL1 - Style1 2 2 3" xfId="972" xr:uid="{00000000-0005-0000-0000-00002B040000}"/>
    <cellStyle name="STYL1 - Style1 2 3" xfId="973" xr:uid="{00000000-0005-0000-0000-00002C040000}"/>
    <cellStyle name="STYL1 - Style1 2 4" xfId="974" xr:uid="{00000000-0005-0000-0000-00002D040000}"/>
    <cellStyle name="STYL1 - Style1 3" xfId="735" xr:uid="{00000000-0005-0000-0000-00002E040000}"/>
    <cellStyle name="STYL1 - Style1 3 2" xfId="975" xr:uid="{00000000-0005-0000-0000-00002F040000}"/>
    <cellStyle name="STYL1 - Style1 3 3" xfId="976" xr:uid="{00000000-0005-0000-0000-000030040000}"/>
    <cellStyle name="STYL1 - Style1 4" xfId="977" xr:uid="{00000000-0005-0000-0000-000031040000}"/>
    <cellStyle name="STYL1 - Style1 5" xfId="978" xr:uid="{00000000-0005-0000-0000-000032040000}"/>
    <cellStyle name="STYL2 - Style2" xfId="736" xr:uid="{00000000-0005-0000-0000-000033040000}"/>
    <cellStyle name="STYL2 - Style2 2" xfId="737" xr:uid="{00000000-0005-0000-0000-000034040000}"/>
    <cellStyle name="STYL2 - Style2 2 2" xfId="738" xr:uid="{00000000-0005-0000-0000-000035040000}"/>
    <cellStyle name="STYL2 - Style2 2 2 2" xfId="979" xr:uid="{00000000-0005-0000-0000-000036040000}"/>
    <cellStyle name="STYL2 - Style2 2 2 3" xfId="980" xr:uid="{00000000-0005-0000-0000-000037040000}"/>
    <cellStyle name="STYL2 - Style2 2 3" xfId="981" xr:uid="{00000000-0005-0000-0000-000038040000}"/>
    <cellStyle name="STYL2 - Style2 2 4" xfId="982" xr:uid="{00000000-0005-0000-0000-000039040000}"/>
    <cellStyle name="STYL2 - Style2 3" xfId="739" xr:uid="{00000000-0005-0000-0000-00003A040000}"/>
    <cellStyle name="STYL2 - Style2 3 2" xfId="983" xr:uid="{00000000-0005-0000-0000-00003B040000}"/>
    <cellStyle name="STYL2 - Style2 3 3" xfId="984" xr:uid="{00000000-0005-0000-0000-00003C040000}"/>
    <cellStyle name="STYL2 - Style2 4" xfId="985" xr:uid="{00000000-0005-0000-0000-00003D040000}"/>
    <cellStyle name="STYL2 - Style2 5" xfId="986" xr:uid="{00000000-0005-0000-0000-00003E040000}"/>
    <cellStyle name="Style 1" xfId="740" xr:uid="{00000000-0005-0000-0000-00003F040000}"/>
    <cellStyle name="Style 1 2" xfId="741" xr:uid="{00000000-0005-0000-0000-000040040000}"/>
    <cellStyle name="Style 1 2 2" xfId="742" xr:uid="{00000000-0005-0000-0000-000041040000}"/>
    <cellStyle name="Style 1 3" xfId="743" xr:uid="{00000000-0005-0000-0000-000042040000}"/>
    <cellStyle name="Style 1 4" xfId="744" xr:uid="{00000000-0005-0000-0000-000043040000}"/>
    <cellStyle name="Style 21" xfId="745" xr:uid="{00000000-0005-0000-0000-000044040000}"/>
    <cellStyle name="Style 21 2" xfId="746" xr:uid="{00000000-0005-0000-0000-000045040000}"/>
    <cellStyle name="Style 37" xfId="747" xr:uid="{00000000-0005-0000-0000-000046040000}"/>
    <cellStyle name="Style 38" xfId="748" xr:uid="{00000000-0005-0000-0000-000047040000}"/>
    <cellStyle name="Style 38 2" xfId="749" xr:uid="{00000000-0005-0000-0000-000048040000}"/>
    <cellStyle name="Style 38 2 2" xfId="750" xr:uid="{00000000-0005-0000-0000-000049040000}"/>
    <cellStyle name="Style 38 3" xfId="751" xr:uid="{00000000-0005-0000-0000-00004A040000}"/>
    <cellStyle name="Style 41" xfId="752" xr:uid="{00000000-0005-0000-0000-00004B040000}"/>
    <cellStyle name="Style 41 2" xfId="753" xr:uid="{00000000-0005-0000-0000-00004C040000}"/>
    <cellStyle name="Style 52" xfId="754" xr:uid="{00000000-0005-0000-0000-00004D040000}"/>
    <cellStyle name="Style 59" xfId="755" xr:uid="{00000000-0005-0000-0000-00004E040000}"/>
    <cellStyle name="Style 59 2" xfId="756" xr:uid="{00000000-0005-0000-0000-00004F040000}"/>
    <cellStyle name="Style 65" xfId="757" xr:uid="{00000000-0005-0000-0000-000050040000}"/>
    <cellStyle name="Style 68" xfId="758" xr:uid="{00000000-0005-0000-0000-000051040000}"/>
    <cellStyle name="Style 68 10" xfId="759" xr:uid="{00000000-0005-0000-0000-000052040000}"/>
    <cellStyle name="Style 68 11" xfId="760" xr:uid="{00000000-0005-0000-0000-000053040000}"/>
    <cellStyle name="Style 68 12" xfId="761" xr:uid="{00000000-0005-0000-0000-000054040000}"/>
    <cellStyle name="Style 68 13" xfId="762" xr:uid="{00000000-0005-0000-0000-000055040000}"/>
    <cellStyle name="Style 68 13 2" xfId="763" xr:uid="{00000000-0005-0000-0000-000056040000}"/>
    <cellStyle name="Style 68 14" xfId="764" xr:uid="{00000000-0005-0000-0000-000057040000}"/>
    <cellStyle name="Style 68 2" xfId="765" xr:uid="{00000000-0005-0000-0000-000058040000}"/>
    <cellStyle name="Style 68 3" xfId="766" xr:uid="{00000000-0005-0000-0000-000059040000}"/>
    <cellStyle name="Style 68 4" xfId="767" xr:uid="{00000000-0005-0000-0000-00005A040000}"/>
    <cellStyle name="Style 68 5" xfId="768" xr:uid="{00000000-0005-0000-0000-00005B040000}"/>
    <cellStyle name="Style 68 6" xfId="769" xr:uid="{00000000-0005-0000-0000-00005C040000}"/>
    <cellStyle name="Style 68 7" xfId="770" xr:uid="{00000000-0005-0000-0000-00005D040000}"/>
    <cellStyle name="Style 68 8" xfId="771" xr:uid="{00000000-0005-0000-0000-00005E040000}"/>
    <cellStyle name="Style 68 9" xfId="772" xr:uid="{00000000-0005-0000-0000-00005F040000}"/>
    <cellStyle name="Style 69" xfId="773" xr:uid="{00000000-0005-0000-0000-000060040000}"/>
    <cellStyle name="Style 69 2" xfId="774" xr:uid="{00000000-0005-0000-0000-000061040000}"/>
    <cellStyle name="Style 70" xfId="775" xr:uid="{00000000-0005-0000-0000-000062040000}"/>
    <cellStyle name="Style 70 10" xfId="776" xr:uid="{00000000-0005-0000-0000-000063040000}"/>
    <cellStyle name="Style 70 11" xfId="777" xr:uid="{00000000-0005-0000-0000-000064040000}"/>
    <cellStyle name="Style 70 12" xfId="778" xr:uid="{00000000-0005-0000-0000-000065040000}"/>
    <cellStyle name="Style 70 2" xfId="779" xr:uid="{00000000-0005-0000-0000-000066040000}"/>
    <cellStyle name="Style 70 3" xfId="780" xr:uid="{00000000-0005-0000-0000-000067040000}"/>
    <cellStyle name="Style 70 4" xfId="781" xr:uid="{00000000-0005-0000-0000-000068040000}"/>
    <cellStyle name="Style 70 5" xfId="782" xr:uid="{00000000-0005-0000-0000-000069040000}"/>
    <cellStyle name="Style 70 6" xfId="783" xr:uid="{00000000-0005-0000-0000-00006A040000}"/>
    <cellStyle name="Style 70 7" xfId="784" xr:uid="{00000000-0005-0000-0000-00006B040000}"/>
    <cellStyle name="Style 70 7 2" xfId="785" xr:uid="{00000000-0005-0000-0000-00006C040000}"/>
    <cellStyle name="Style 70 8" xfId="786" xr:uid="{00000000-0005-0000-0000-00006D040000}"/>
    <cellStyle name="Style 70 9" xfId="787" xr:uid="{00000000-0005-0000-0000-00006E040000}"/>
    <cellStyle name="Style 77" xfId="788" xr:uid="{00000000-0005-0000-0000-00006F040000}"/>
    <cellStyle name="Style 77 2" xfId="789" xr:uid="{00000000-0005-0000-0000-000070040000}"/>
    <cellStyle name="Style 79" xfId="790" xr:uid="{00000000-0005-0000-0000-000071040000}"/>
    <cellStyle name="Subheader" xfId="791" xr:uid="{00000000-0005-0000-0000-000072040000}"/>
    <cellStyle name="Subtotal" xfId="792" xr:uid="{00000000-0005-0000-0000-000073040000}"/>
    <cellStyle name="Subtotal 2" xfId="793" xr:uid="{00000000-0005-0000-0000-000074040000}"/>
    <cellStyle name="Subtotal 2 2" xfId="794" xr:uid="{00000000-0005-0000-0000-000075040000}"/>
    <cellStyle name="Subtotal 2 2 2" xfId="987" xr:uid="{00000000-0005-0000-0000-000076040000}"/>
    <cellStyle name="Subtotal 2 2 3" xfId="988" xr:uid="{00000000-0005-0000-0000-000077040000}"/>
    <cellStyle name="Subtotal 2 3" xfId="989" xr:uid="{00000000-0005-0000-0000-000078040000}"/>
    <cellStyle name="Subtotal 2 4" xfId="990" xr:uid="{00000000-0005-0000-0000-000079040000}"/>
    <cellStyle name="Subtotal 3" xfId="795" xr:uid="{00000000-0005-0000-0000-00007A040000}"/>
    <cellStyle name="Subtotal 3 2" xfId="991" xr:uid="{00000000-0005-0000-0000-00007B040000}"/>
    <cellStyle name="Subtotal 3 3" xfId="992" xr:uid="{00000000-0005-0000-0000-00007C040000}"/>
    <cellStyle name="Subtotal 4" xfId="993" xr:uid="{00000000-0005-0000-0000-00007D040000}"/>
    <cellStyle name="Subtotal 5" xfId="994" xr:uid="{00000000-0005-0000-0000-00007E040000}"/>
    <cellStyle name="Time" xfId="796" xr:uid="{00000000-0005-0000-0000-00007F040000}"/>
    <cellStyle name="Time 2" xfId="797" xr:uid="{00000000-0005-0000-0000-000080040000}"/>
    <cellStyle name="Title 2" xfId="798" xr:uid="{00000000-0005-0000-0000-000081040000}"/>
    <cellStyle name="Title 3" xfId="799" xr:uid="{00000000-0005-0000-0000-000082040000}"/>
    <cellStyle name="Title 4" xfId="1171" xr:uid="{00000000-0005-0000-0000-000083040000}"/>
    <cellStyle name="Total 2" xfId="800" xr:uid="{00000000-0005-0000-0000-000084040000}"/>
    <cellStyle name="Total 2 2" xfId="801" xr:uid="{00000000-0005-0000-0000-000085040000}"/>
    <cellStyle name="Total 2 2 2" xfId="995" xr:uid="{00000000-0005-0000-0000-000086040000}"/>
    <cellStyle name="Total 2 2 3" xfId="996" xr:uid="{00000000-0005-0000-0000-000087040000}"/>
    <cellStyle name="Total 3" xfId="802" xr:uid="{00000000-0005-0000-0000-000088040000}"/>
    <cellStyle name="Total 3 2" xfId="803" xr:uid="{00000000-0005-0000-0000-000089040000}"/>
    <cellStyle name="Total 3 2 2" xfId="997" xr:uid="{00000000-0005-0000-0000-00008A040000}"/>
    <cellStyle name="Total 3 2 3" xfId="998" xr:uid="{00000000-0005-0000-0000-00008B040000}"/>
    <cellStyle name="Total 4" xfId="1172" xr:uid="{00000000-0005-0000-0000-00008C040000}"/>
    <cellStyle name="Unlocked" xfId="804" xr:uid="{00000000-0005-0000-0000-00008D040000}"/>
    <cellStyle name="Unlocked 2" xfId="805" xr:uid="{00000000-0005-0000-0000-00008E040000}"/>
    <cellStyle name="Unlocked 3" xfId="806" xr:uid="{00000000-0005-0000-0000-00008F040000}"/>
    <cellStyle name="Unlocked 4" xfId="807" xr:uid="{00000000-0005-0000-0000-000090040000}"/>
    <cellStyle name="Warning Text 2" xfId="808" xr:uid="{00000000-0005-0000-0000-000091040000}"/>
    <cellStyle name="Warning Text 3" xfId="809" xr:uid="{00000000-0005-0000-0000-000092040000}"/>
    <cellStyle name="Warning Text 4" xfId="1173" xr:uid="{00000000-0005-0000-0000-000093040000}"/>
    <cellStyle name="White" xfId="810" xr:uid="{00000000-0005-0000-0000-000094040000}"/>
    <cellStyle name="White 2" xfId="811" xr:uid="{00000000-0005-0000-0000-000095040000}"/>
    <cellStyle name="Year" xfId="812" xr:uid="{00000000-0005-0000-0000-000096040000}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</dxfs>
  <tableStyles count="1" defaultTableStyle="TableStyleMedium9" defaultPivotStyle="PivotStyleLight16">
    <tableStyle name="TableStyleMedium2 (Grid)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A4245"/>
      <color rgb="FFF7E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Production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'V2-Longitudinal '!$D$6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'!$E$6:$P$6</c:f>
              <c:numCache>
                <c:formatCode>_-* #,##0_-;\-* #,##0_-;_-* "-"??_-;_-@_-</c:formatCode>
                <c:ptCount val="12"/>
                <c:pt idx="0">
                  <c:v>1256</c:v>
                </c:pt>
                <c:pt idx="1">
                  <c:v>1100</c:v>
                </c:pt>
                <c:pt idx="2">
                  <c:v>1230</c:v>
                </c:pt>
                <c:pt idx="3">
                  <c:v>1536</c:v>
                </c:pt>
                <c:pt idx="4">
                  <c:v>1234</c:v>
                </c:pt>
                <c:pt idx="5">
                  <c:v>1353</c:v>
                </c:pt>
                <c:pt idx="6">
                  <c:v>1303</c:v>
                </c:pt>
                <c:pt idx="7">
                  <c:v>960</c:v>
                </c:pt>
                <c:pt idx="8">
                  <c:v>900</c:v>
                </c:pt>
                <c:pt idx="9">
                  <c:v>680</c:v>
                </c:pt>
                <c:pt idx="10">
                  <c:v>642</c:v>
                </c:pt>
                <c:pt idx="1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A-4C1E-B81E-11B6AD33DCC2}"/>
            </c:ext>
          </c:extLst>
        </c:ser>
        <c:ser>
          <c:idx val="1"/>
          <c:order val="1"/>
          <c:tx>
            <c:strRef>
              <c:f>'V2-Longitudinal '!$D$7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'!$E$7:$P$7</c:f>
              <c:numCache>
                <c:formatCode>_-* #,##0_-;\-* #,##0_-;_-* "-"??_-;_-@_-</c:formatCode>
                <c:ptCount val="12"/>
                <c:pt idx="0">
                  <c:v>1250</c:v>
                </c:pt>
                <c:pt idx="1">
                  <c:v>1500</c:v>
                </c:pt>
                <c:pt idx="2">
                  <c:v>1250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900</c:v>
                </c:pt>
                <c:pt idx="8">
                  <c:v>1000</c:v>
                </c:pt>
                <c:pt idx="9">
                  <c:v>1250</c:v>
                </c:pt>
                <c:pt idx="10">
                  <c:v>1250</c:v>
                </c:pt>
                <c:pt idx="11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A-4C1E-B81E-11B6AD33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58816"/>
        <c:axId val="86260352"/>
      </c:lineChart>
      <c:catAx>
        <c:axId val="86258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260352"/>
        <c:crosses val="autoZero"/>
        <c:auto val="1"/>
        <c:lblAlgn val="ctr"/>
        <c:lblOffset val="100"/>
        <c:noMultiLvlLbl val="0"/>
      </c:catAx>
      <c:valAx>
        <c:axId val="8626035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8625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Variable Cost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'V2-Longitudinal '!$D$8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'!$E$8:$P$8</c:f>
              <c:numCache>
                <c:formatCode>_-"$"* #,##0_-;\-"$"* #,##0_-;_-"$"* "-"??_-;_-@_-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6-42B8-94CA-AA3B63CE8EFE}"/>
            </c:ext>
          </c:extLst>
        </c:ser>
        <c:ser>
          <c:idx val="1"/>
          <c:order val="1"/>
          <c:tx>
            <c:strRef>
              <c:f>'V2-Longitudinal '!$D$9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'!$E$9:$P$9</c:f>
              <c:numCache>
                <c:formatCode>_-"$"* #,##0_-;\-"$"* #,##0_-;_-"$"* "-"??_-;_-@_-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6-42B8-94CA-AA3B63CE8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09888"/>
        <c:axId val="87626496"/>
      </c:lineChart>
      <c:catAx>
        <c:axId val="86309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26496"/>
        <c:crosses val="autoZero"/>
        <c:auto val="1"/>
        <c:lblAlgn val="ctr"/>
        <c:lblOffset val="100"/>
        <c:noMultiLvlLbl val="0"/>
      </c:catAx>
      <c:valAx>
        <c:axId val="87626496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8630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Total Variable</a:t>
            </a:r>
            <a:r>
              <a:rPr lang="en-AU" baseline="0"/>
              <a:t> Cost</a:t>
            </a:r>
            <a:endParaRPr lang="en-A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'V2-Longitudinal '!$D$10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'!$E$10:$P$10</c:f>
              <c:numCache>
                <c:formatCode>_-"$"* #,##0_-;\-"$"* #,##0_-;_-"$"* "-"??_-;_-@_-</c:formatCode>
                <c:ptCount val="12"/>
                <c:pt idx="0">
                  <c:v>15072</c:v>
                </c:pt>
                <c:pt idx="1">
                  <c:v>13200</c:v>
                </c:pt>
                <c:pt idx="2">
                  <c:v>14760</c:v>
                </c:pt>
                <c:pt idx="3">
                  <c:v>19968</c:v>
                </c:pt>
                <c:pt idx="4">
                  <c:v>18510</c:v>
                </c:pt>
                <c:pt idx="5">
                  <c:v>17589</c:v>
                </c:pt>
                <c:pt idx="6">
                  <c:v>15636</c:v>
                </c:pt>
                <c:pt idx="7">
                  <c:v>10560</c:v>
                </c:pt>
                <c:pt idx="8">
                  <c:v>9000</c:v>
                </c:pt>
                <c:pt idx="9">
                  <c:v>6800</c:v>
                </c:pt>
                <c:pt idx="10">
                  <c:v>6420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0-4047-B29B-026739C534DB}"/>
            </c:ext>
          </c:extLst>
        </c:ser>
        <c:ser>
          <c:idx val="1"/>
          <c:order val="1"/>
          <c:tx>
            <c:strRef>
              <c:f>'V2-Longitudinal '!$D$11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'!$E$11:$P$11</c:f>
              <c:numCache>
                <c:formatCode>_-"$"* #,##0_-;\-"$"* #,##0_-;_-"$"* "-"??_-;_-@_-</c:formatCode>
                <c:ptCount val="12"/>
                <c:pt idx="0">
                  <c:v>12500</c:v>
                </c:pt>
                <c:pt idx="1">
                  <c:v>15000</c:v>
                </c:pt>
                <c:pt idx="2">
                  <c:v>12500</c:v>
                </c:pt>
                <c:pt idx="3">
                  <c:v>10000</c:v>
                </c:pt>
                <c:pt idx="4">
                  <c:v>10000</c:v>
                </c:pt>
                <c:pt idx="5">
                  <c:v>9000</c:v>
                </c:pt>
                <c:pt idx="6">
                  <c:v>9000</c:v>
                </c:pt>
                <c:pt idx="7">
                  <c:v>8100</c:v>
                </c:pt>
                <c:pt idx="8">
                  <c:v>9000</c:v>
                </c:pt>
                <c:pt idx="9">
                  <c:v>11250</c:v>
                </c:pt>
                <c:pt idx="10">
                  <c:v>11250</c:v>
                </c:pt>
                <c:pt idx="11">
                  <c:v>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0-4047-B29B-026739C53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47744"/>
        <c:axId val="87649280"/>
      </c:lineChart>
      <c:catAx>
        <c:axId val="87647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49280"/>
        <c:crosses val="autoZero"/>
        <c:auto val="1"/>
        <c:lblAlgn val="ctr"/>
        <c:lblOffset val="100"/>
        <c:noMultiLvlLbl val="0"/>
      </c:catAx>
      <c:valAx>
        <c:axId val="87649280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87647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Fixed Costs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'V2-Longitudinal '!$D$12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'!$E$12:$P$12</c:f>
              <c:numCache>
                <c:formatCode>_-"$"* #,##0_-;\-"$"* #,##0_-;_-"$"* "-"??_-;_-@_-</c:formatCode>
                <c:ptCount val="12"/>
                <c:pt idx="0">
                  <c:v>5000</c:v>
                </c:pt>
                <c:pt idx="1">
                  <c:v>5500</c:v>
                </c:pt>
                <c:pt idx="2">
                  <c:v>5600</c:v>
                </c:pt>
                <c:pt idx="3">
                  <c:v>5700</c:v>
                </c:pt>
                <c:pt idx="4">
                  <c:v>5000</c:v>
                </c:pt>
                <c:pt idx="5">
                  <c:v>3000</c:v>
                </c:pt>
                <c:pt idx="6">
                  <c:v>3000</c:v>
                </c:pt>
                <c:pt idx="7">
                  <c:v>3500</c:v>
                </c:pt>
                <c:pt idx="8">
                  <c:v>3400</c:v>
                </c:pt>
                <c:pt idx="9">
                  <c:v>3600</c:v>
                </c:pt>
                <c:pt idx="10">
                  <c:v>3400</c:v>
                </c:pt>
                <c:pt idx="11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C-4F71-9EE6-8F00925C72F4}"/>
            </c:ext>
          </c:extLst>
        </c:ser>
        <c:ser>
          <c:idx val="1"/>
          <c:order val="1"/>
          <c:tx>
            <c:strRef>
              <c:f>'V2-Longitudinal '!$D$13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'!$E$13:$P$13</c:f>
              <c:numCache>
                <c:formatCode>_-"$"* #,##0_-;\-"$"* #,##0_-;_-"$"* "-"??_-;_-@_-</c:formatCode>
                <c:ptCount val="12"/>
                <c:pt idx="0">
                  <c:v>4500</c:v>
                </c:pt>
                <c:pt idx="1">
                  <c:v>4500</c:v>
                </c:pt>
                <c:pt idx="2">
                  <c:v>4500</c:v>
                </c:pt>
                <c:pt idx="3">
                  <c:v>4500</c:v>
                </c:pt>
                <c:pt idx="4">
                  <c:v>4500</c:v>
                </c:pt>
                <c:pt idx="5">
                  <c:v>4500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C-4F71-9EE6-8F00925C7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83072"/>
        <c:axId val="87684608"/>
      </c:lineChart>
      <c:catAx>
        <c:axId val="87683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84608"/>
        <c:crosses val="autoZero"/>
        <c:auto val="1"/>
        <c:lblAlgn val="ctr"/>
        <c:lblOffset val="100"/>
        <c:noMultiLvlLbl val="0"/>
      </c:catAx>
      <c:valAx>
        <c:axId val="87684608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87683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Total Cost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'V2-Longitudinal '!$D$14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'!$E$14:$P$14</c:f>
              <c:numCache>
                <c:formatCode>_-"$"* #,##0_-;\-"$"* #,##0_-;_-"$"* "-"??_-;_-@_-</c:formatCode>
                <c:ptCount val="12"/>
                <c:pt idx="0">
                  <c:v>20072</c:v>
                </c:pt>
                <c:pt idx="1">
                  <c:v>18700</c:v>
                </c:pt>
                <c:pt idx="2">
                  <c:v>20360</c:v>
                </c:pt>
                <c:pt idx="3">
                  <c:v>25668</c:v>
                </c:pt>
                <c:pt idx="4">
                  <c:v>23510</c:v>
                </c:pt>
                <c:pt idx="5">
                  <c:v>20589</c:v>
                </c:pt>
                <c:pt idx="6">
                  <c:v>18636</c:v>
                </c:pt>
                <c:pt idx="7">
                  <c:v>14060</c:v>
                </c:pt>
                <c:pt idx="8">
                  <c:v>12400</c:v>
                </c:pt>
                <c:pt idx="9">
                  <c:v>10400</c:v>
                </c:pt>
                <c:pt idx="10">
                  <c:v>9820</c:v>
                </c:pt>
                <c:pt idx="11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0-46A4-AB40-8A12E5ED7417}"/>
            </c:ext>
          </c:extLst>
        </c:ser>
        <c:ser>
          <c:idx val="1"/>
          <c:order val="1"/>
          <c:tx>
            <c:strRef>
              <c:f>'V2-Longitudinal '!$D$15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'V2-Longitudinal '!$E$5:$P$5</c:f>
              <c:strCache>
                <c:ptCount val="12"/>
                <c:pt idx="0">
                  <c:v>J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N</c:v>
                </c:pt>
                <c:pt idx="5">
                  <c:v>D</c:v>
                </c:pt>
                <c:pt idx="6">
                  <c:v>J</c:v>
                </c:pt>
                <c:pt idx="7">
                  <c:v>F</c:v>
                </c:pt>
                <c:pt idx="8">
                  <c:v>M</c:v>
                </c:pt>
                <c:pt idx="9">
                  <c:v>A</c:v>
                </c:pt>
                <c:pt idx="10">
                  <c:v>M</c:v>
                </c:pt>
                <c:pt idx="11">
                  <c:v>J</c:v>
                </c:pt>
              </c:strCache>
            </c:strRef>
          </c:cat>
          <c:val>
            <c:numRef>
              <c:f>'V2-Longitudinal '!$E$15:$P$15</c:f>
              <c:numCache>
                <c:formatCode>_-"$"* #,##0_-;\-"$"* #,##0_-;_-"$"* "-"??_-;_-@_-</c:formatCode>
                <c:ptCount val="12"/>
                <c:pt idx="0">
                  <c:v>17000</c:v>
                </c:pt>
                <c:pt idx="1">
                  <c:v>19500</c:v>
                </c:pt>
                <c:pt idx="2">
                  <c:v>17000</c:v>
                </c:pt>
                <c:pt idx="3">
                  <c:v>14500</c:v>
                </c:pt>
                <c:pt idx="4">
                  <c:v>14500</c:v>
                </c:pt>
                <c:pt idx="5">
                  <c:v>13500</c:v>
                </c:pt>
                <c:pt idx="6">
                  <c:v>14000</c:v>
                </c:pt>
                <c:pt idx="7">
                  <c:v>13100</c:v>
                </c:pt>
                <c:pt idx="8">
                  <c:v>14000</c:v>
                </c:pt>
                <c:pt idx="9">
                  <c:v>16250</c:v>
                </c:pt>
                <c:pt idx="10">
                  <c:v>16250</c:v>
                </c:pt>
                <c:pt idx="11">
                  <c:v>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0-46A4-AB40-8A12E5ED7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62624"/>
        <c:axId val="88772608"/>
      </c:lineChart>
      <c:catAx>
        <c:axId val="8876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72608"/>
        <c:crosses val="autoZero"/>
        <c:auto val="1"/>
        <c:lblAlgn val="ctr"/>
        <c:lblOffset val="100"/>
        <c:noMultiLvlLbl val="0"/>
      </c:catAx>
      <c:valAx>
        <c:axId val="88772608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88762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7875A6-090D-451D-9E15-95EDE8B057E4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666A2010-B429-4325-A722-CD577FAAE21E}">
      <dgm:prSet phldrT="[Text]"/>
      <dgm:spPr/>
      <dgm:t>
        <a:bodyPr/>
        <a:lstStyle/>
        <a:p>
          <a:r>
            <a:rPr lang="en-AU" dirty="0"/>
            <a:t>Total Processed Tonnes with Factory</a:t>
          </a:r>
        </a:p>
      </dgm:t>
    </dgm:pt>
    <dgm:pt modelId="{97FD82CB-6B82-4C8C-A322-27C018E7B6AF}" type="parTrans" cxnId="{86D6888E-667D-4B98-B177-A6FE76B3EC96}">
      <dgm:prSet/>
      <dgm:spPr/>
      <dgm:t>
        <a:bodyPr/>
        <a:lstStyle/>
        <a:p>
          <a:endParaRPr lang="en-AU"/>
        </a:p>
      </dgm:t>
    </dgm:pt>
    <dgm:pt modelId="{A79C8438-15E1-4C32-BE16-3E9D27BDF326}" type="sibTrans" cxnId="{86D6888E-667D-4B98-B177-A6FE76B3EC96}">
      <dgm:prSet/>
      <dgm:spPr/>
      <dgm:t>
        <a:bodyPr/>
        <a:lstStyle/>
        <a:p>
          <a:endParaRPr lang="en-AU"/>
        </a:p>
      </dgm:t>
    </dgm:pt>
    <dgm:pt modelId="{EE25F3D0-3737-4733-B490-4CEC36D2D021}">
      <dgm:prSet phldrT="[Text]"/>
      <dgm:spPr/>
      <dgm:t>
        <a:bodyPr/>
        <a:lstStyle/>
        <a:p>
          <a:r>
            <a:rPr lang="en-AU" dirty="0"/>
            <a:t>Number of Cotton Gins</a:t>
          </a:r>
        </a:p>
      </dgm:t>
    </dgm:pt>
    <dgm:pt modelId="{5F8C9879-67A1-48D1-9773-5EE9D430465E}" type="parTrans" cxnId="{2CBB2E68-13EC-4517-83E8-CBF219278C37}">
      <dgm:prSet/>
      <dgm:spPr/>
      <dgm:t>
        <a:bodyPr/>
        <a:lstStyle/>
        <a:p>
          <a:endParaRPr lang="en-AU"/>
        </a:p>
      </dgm:t>
    </dgm:pt>
    <dgm:pt modelId="{26701B1E-0DFB-4BDD-BCC1-2181A7DDCC02}" type="sibTrans" cxnId="{2CBB2E68-13EC-4517-83E8-CBF219278C37}">
      <dgm:prSet/>
      <dgm:spPr/>
      <dgm:t>
        <a:bodyPr/>
        <a:lstStyle/>
        <a:p>
          <a:endParaRPr lang="en-AU"/>
        </a:p>
      </dgm:t>
    </dgm:pt>
    <dgm:pt modelId="{B8903A62-0ED2-40C2-9F94-0E6BF0C3A55E}">
      <dgm:prSet phldrT="[Text]"/>
      <dgm:spPr/>
      <dgm:t>
        <a:bodyPr/>
        <a:lstStyle/>
        <a:p>
          <a:r>
            <a:rPr lang="en-AU" dirty="0"/>
            <a:t>Amount of Processed Tonnes</a:t>
          </a:r>
        </a:p>
      </dgm:t>
    </dgm:pt>
    <dgm:pt modelId="{AEC4BF68-B34F-4847-B695-C9969E6F0043}" type="parTrans" cxnId="{D0B0521C-17C2-4D58-B01C-5799BD84B0BB}">
      <dgm:prSet/>
      <dgm:spPr/>
      <dgm:t>
        <a:bodyPr/>
        <a:lstStyle/>
        <a:p>
          <a:endParaRPr lang="en-AU"/>
        </a:p>
      </dgm:t>
    </dgm:pt>
    <dgm:pt modelId="{8B6800D1-8F29-4428-923F-51BF2B48FF0F}" type="sibTrans" cxnId="{D0B0521C-17C2-4D58-B01C-5799BD84B0BB}">
      <dgm:prSet/>
      <dgm:spPr/>
      <dgm:t>
        <a:bodyPr/>
        <a:lstStyle/>
        <a:p>
          <a:endParaRPr lang="en-AU"/>
        </a:p>
      </dgm:t>
    </dgm:pt>
    <dgm:pt modelId="{43C175E1-01C6-4471-9FAD-38CEDC834DB4}">
      <dgm:prSet phldrT="[Text]"/>
      <dgm:spPr/>
      <dgm:t>
        <a:bodyPr/>
        <a:lstStyle/>
        <a:p>
          <a:r>
            <a:rPr lang="en-AU" dirty="0"/>
            <a:t>Average Separations per Processed Tonne</a:t>
          </a:r>
        </a:p>
      </dgm:t>
    </dgm:pt>
    <dgm:pt modelId="{BD2CD421-0D7E-4009-8D8A-0A216B3EFA01}" type="parTrans" cxnId="{B5CDF49A-8A37-4CD3-A74F-BD49D44B37E5}">
      <dgm:prSet/>
      <dgm:spPr/>
      <dgm:t>
        <a:bodyPr/>
        <a:lstStyle/>
        <a:p>
          <a:endParaRPr lang="en-AU"/>
        </a:p>
      </dgm:t>
    </dgm:pt>
    <dgm:pt modelId="{5EA2FFBE-33EA-42D2-AEEF-91BF264DE929}" type="sibTrans" cxnId="{B5CDF49A-8A37-4CD3-A74F-BD49D44B37E5}">
      <dgm:prSet/>
      <dgm:spPr/>
      <dgm:t>
        <a:bodyPr/>
        <a:lstStyle/>
        <a:p>
          <a:endParaRPr lang="en-AU"/>
        </a:p>
      </dgm:t>
    </dgm:pt>
    <dgm:pt modelId="{F9EE907E-CBAD-4298-B6A0-8A237CDC84E8}">
      <dgm:prSet phldrT="[Text]"/>
      <dgm:spPr/>
      <dgm:t>
        <a:bodyPr/>
        <a:lstStyle/>
        <a:p>
          <a:r>
            <a:rPr lang="en-AU" dirty="0"/>
            <a:t>Number of Separations</a:t>
          </a:r>
        </a:p>
      </dgm:t>
    </dgm:pt>
    <dgm:pt modelId="{08EF67A2-0524-4BAF-9D8E-C083EF790D71}" type="parTrans" cxnId="{524D150D-9844-4B99-A57A-6CEAF5C9DD1B}">
      <dgm:prSet/>
      <dgm:spPr/>
      <dgm:t>
        <a:bodyPr/>
        <a:lstStyle/>
        <a:p>
          <a:endParaRPr lang="en-AU"/>
        </a:p>
      </dgm:t>
    </dgm:pt>
    <dgm:pt modelId="{69FE2D38-1C75-42B3-ABD6-6FCF55AF4B22}" type="sibTrans" cxnId="{524D150D-9844-4B99-A57A-6CEAF5C9DD1B}">
      <dgm:prSet/>
      <dgm:spPr/>
      <dgm:t>
        <a:bodyPr/>
        <a:lstStyle/>
        <a:p>
          <a:endParaRPr lang="en-AU"/>
        </a:p>
      </dgm:t>
    </dgm:pt>
    <dgm:pt modelId="{08929CCC-F5A2-440F-AD81-2CD7A62317D4}">
      <dgm:prSet phldrT="[Text]"/>
      <dgm:spPr/>
      <dgm:t>
        <a:bodyPr/>
        <a:lstStyle/>
        <a:p>
          <a:r>
            <a:rPr lang="en-AU" dirty="0"/>
            <a:t>Average Metres per Separation</a:t>
          </a:r>
        </a:p>
      </dgm:t>
    </dgm:pt>
    <dgm:pt modelId="{C729C572-31CC-4CAE-8D9F-4F2AFE9F328B}" type="parTrans" cxnId="{50F7A8C2-CE19-4E42-9590-6B213E0A1994}">
      <dgm:prSet/>
      <dgm:spPr/>
      <dgm:t>
        <a:bodyPr/>
        <a:lstStyle/>
        <a:p>
          <a:endParaRPr lang="en-AU"/>
        </a:p>
      </dgm:t>
    </dgm:pt>
    <dgm:pt modelId="{962CAD6B-631D-4615-BC32-A56BA5F7ADCA}" type="sibTrans" cxnId="{50F7A8C2-CE19-4E42-9590-6B213E0A1994}">
      <dgm:prSet/>
      <dgm:spPr/>
      <dgm:t>
        <a:bodyPr/>
        <a:lstStyle/>
        <a:p>
          <a:endParaRPr lang="en-AU"/>
        </a:p>
      </dgm:t>
    </dgm:pt>
    <dgm:pt modelId="{88C56762-488D-43F8-A4C6-5BD0C6E48B36}">
      <dgm:prSet phldrT="[Text]"/>
      <dgm:spPr/>
      <dgm:t>
        <a:bodyPr/>
        <a:lstStyle/>
        <a:p>
          <a:r>
            <a:rPr lang="en-AU" dirty="0"/>
            <a:t>Total Metres Rolled</a:t>
          </a:r>
        </a:p>
      </dgm:t>
    </dgm:pt>
    <dgm:pt modelId="{71FF66A4-D7E6-4677-B7CC-E8EECA60D33F}" type="parTrans" cxnId="{A223314F-0D65-41EB-8DFA-AAE5A1B261CD}">
      <dgm:prSet/>
      <dgm:spPr/>
      <dgm:t>
        <a:bodyPr/>
        <a:lstStyle/>
        <a:p>
          <a:endParaRPr lang="en-AU"/>
        </a:p>
      </dgm:t>
    </dgm:pt>
    <dgm:pt modelId="{A155FFD5-DBFB-4584-9D1C-061D45D06C52}" type="sibTrans" cxnId="{A223314F-0D65-41EB-8DFA-AAE5A1B261CD}">
      <dgm:prSet/>
      <dgm:spPr/>
      <dgm:t>
        <a:bodyPr/>
        <a:lstStyle/>
        <a:p>
          <a:endParaRPr lang="en-AU"/>
        </a:p>
      </dgm:t>
    </dgm:pt>
    <dgm:pt modelId="{3DD36267-220F-45D9-AD7D-06BE40CD473F}">
      <dgm:prSet phldrT="[Text]"/>
      <dgm:spPr/>
      <dgm:t>
        <a:bodyPr/>
        <a:lstStyle/>
        <a:p>
          <a:r>
            <a:rPr lang="en-AU" dirty="0"/>
            <a:t>Average Metres per Hour</a:t>
          </a:r>
        </a:p>
      </dgm:t>
    </dgm:pt>
    <dgm:pt modelId="{8AB30F78-4033-412D-8B5B-7F28FCEA02CD}" type="parTrans" cxnId="{B76DD189-5202-4A31-9FFC-DC06520FB698}">
      <dgm:prSet/>
      <dgm:spPr/>
      <dgm:t>
        <a:bodyPr/>
        <a:lstStyle/>
        <a:p>
          <a:endParaRPr lang="en-AU"/>
        </a:p>
      </dgm:t>
    </dgm:pt>
    <dgm:pt modelId="{42CD225E-8480-458B-A627-077B01B707D0}" type="sibTrans" cxnId="{B76DD189-5202-4A31-9FFC-DC06520FB698}">
      <dgm:prSet/>
      <dgm:spPr/>
      <dgm:t>
        <a:bodyPr/>
        <a:lstStyle/>
        <a:p>
          <a:endParaRPr lang="en-AU"/>
        </a:p>
      </dgm:t>
    </dgm:pt>
    <dgm:pt modelId="{312A51CD-5F02-44D9-8C96-741181134332}">
      <dgm:prSet phldrT="[Text]"/>
      <dgm:spPr/>
      <dgm:t>
        <a:bodyPr/>
        <a:lstStyle/>
        <a:p>
          <a:r>
            <a:rPr lang="en-AU" dirty="0"/>
            <a:t>Cotton Gin Operating Time</a:t>
          </a:r>
        </a:p>
      </dgm:t>
    </dgm:pt>
    <dgm:pt modelId="{8BD92832-3514-4C42-A67D-C21482530EAA}" type="parTrans" cxnId="{29E354DD-F2A2-4FDA-910C-856729681991}">
      <dgm:prSet/>
      <dgm:spPr/>
      <dgm:t>
        <a:bodyPr/>
        <a:lstStyle/>
        <a:p>
          <a:endParaRPr lang="en-AU"/>
        </a:p>
      </dgm:t>
    </dgm:pt>
    <dgm:pt modelId="{CA49025A-C011-4AE2-B2DE-C1B596C391AE}" type="sibTrans" cxnId="{29E354DD-F2A2-4FDA-910C-856729681991}">
      <dgm:prSet/>
      <dgm:spPr/>
      <dgm:t>
        <a:bodyPr/>
        <a:lstStyle/>
        <a:p>
          <a:endParaRPr lang="en-AU"/>
        </a:p>
      </dgm:t>
    </dgm:pt>
    <dgm:pt modelId="{1CEC328F-76CA-48BF-A83B-D7A5552861F1}" type="pres">
      <dgm:prSet presAssocID="{DA7875A6-090D-451D-9E15-95EDE8B057E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7B8CEBA-0C79-44CD-838A-2FED1290FCA6}" type="pres">
      <dgm:prSet presAssocID="{666A2010-B429-4325-A722-CD577FAAE21E}" presName="hierRoot1" presStyleCnt="0">
        <dgm:presLayoutVars>
          <dgm:hierBranch val="init"/>
        </dgm:presLayoutVars>
      </dgm:prSet>
      <dgm:spPr/>
    </dgm:pt>
    <dgm:pt modelId="{D8A7C144-99EF-4F28-A5D9-9CFFAC67A402}" type="pres">
      <dgm:prSet presAssocID="{666A2010-B429-4325-A722-CD577FAAE21E}" presName="rootComposite1" presStyleCnt="0"/>
      <dgm:spPr/>
    </dgm:pt>
    <dgm:pt modelId="{469BC696-A8B4-46CC-A781-56ECF4FC45A0}" type="pres">
      <dgm:prSet presAssocID="{666A2010-B429-4325-A722-CD577FAAE21E}" presName="rootText1" presStyleLbl="node0" presStyleIdx="0" presStyleCnt="1">
        <dgm:presLayoutVars>
          <dgm:chPref val="3"/>
        </dgm:presLayoutVars>
      </dgm:prSet>
      <dgm:spPr/>
    </dgm:pt>
    <dgm:pt modelId="{59406539-87B6-420E-871E-0EDA8574AEFF}" type="pres">
      <dgm:prSet presAssocID="{666A2010-B429-4325-A722-CD577FAAE21E}" presName="rootConnector1" presStyleLbl="node1" presStyleIdx="0" presStyleCnt="0"/>
      <dgm:spPr/>
    </dgm:pt>
    <dgm:pt modelId="{334D5A28-AF84-4D34-A2C5-54D7C3B04928}" type="pres">
      <dgm:prSet presAssocID="{666A2010-B429-4325-A722-CD577FAAE21E}" presName="hierChild2" presStyleCnt="0"/>
      <dgm:spPr/>
    </dgm:pt>
    <dgm:pt modelId="{A9BA68BB-6454-45C3-8EC7-E3E76BCA95BE}" type="pres">
      <dgm:prSet presAssocID="{5F8C9879-67A1-48D1-9773-5EE9D430465E}" presName="Name64" presStyleLbl="parChTrans1D2" presStyleIdx="0" presStyleCnt="2"/>
      <dgm:spPr/>
    </dgm:pt>
    <dgm:pt modelId="{2A2AE014-A253-4DD6-BE17-78CC5E73CD06}" type="pres">
      <dgm:prSet presAssocID="{EE25F3D0-3737-4733-B490-4CEC36D2D021}" presName="hierRoot2" presStyleCnt="0">
        <dgm:presLayoutVars>
          <dgm:hierBranch val="init"/>
        </dgm:presLayoutVars>
      </dgm:prSet>
      <dgm:spPr/>
    </dgm:pt>
    <dgm:pt modelId="{F4064FE4-E2E7-4934-BC3E-0689AEA8D278}" type="pres">
      <dgm:prSet presAssocID="{EE25F3D0-3737-4733-B490-4CEC36D2D021}" presName="rootComposite" presStyleCnt="0"/>
      <dgm:spPr/>
    </dgm:pt>
    <dgm:pt modelId="{43DEAEDB-AFF3-4C45-BC22-40D36B55A714}" type="pres">
      <dgm:prSet presAssocID="{EE25F3D0-3737-4733-B490-4CEC36D2D021}" presName="rootText" presStyleLbl="node2" presStyleIdx="0" presStyleCnt="2">
        <dgm:presLayoutVars>
          <dgm:chPref val="3"/>
        </dgm:presLayoutVars>
      </dgm:prSet>
      <dgm:spPr/>
    </dgm:pt>
    <dgm:pt modelId="{DD7C3698-B141-400D-A6C8-EDC57536DD65}" type="pres">
      <dgm:prSet presAssocID="{EE25F3D0-3737-4733-B490-4CEC36D2D021}" presName="rootConnector" presStyleLbl="node2" presStyleIdx="0" presStyleCnt="2"/>
      <dgm:spPr/>
    </dgm:pt>
    <dgm:pt modelId="{326E268B-1B4F-49D6-8CE3-D051391767C2}" type="pres">
      <dgm:prSet presAssocID="{EE25F3D0-3737-4733-B490-4CEC36D2D021}" presName="hierChild4" presStyleCnt="0"/>
      <dgm:spPr/>
    </dgm:pt>
    <dgm:pt modelId="{20A5362C-060C-436B-B727-CCF242158E74}" type="pres">
      <dgm:prSet presAssocID="{EE25F3D0-3737-4733-B490-4CEC36D2D021}" presName="hierChild5" presStyleCnt="0"/>
      <dgm:spPr/>
    </dgm:pt>
    <dgm:pt modelId="{7F435706-04E1-479F-84B3-803525F2D943}" type="pres">
      <dgm:prSet presAssocID="{AEC4BF68-B34F-4847-B695-C9969E6F0043}" presName="Name64" presStyleLbl="parChTrans1D2" presStyleIdx="1" presStyleCnt="2"/>
      <dgm:spPr/>
    </dgm:pt>
    <dgm:pt modelId="{4586361E-E03C-49E0-8980-FA62EB942BB9}" type="pres">
      <dgm:prSet presAssocID="{B8903A62-0ED2-40C2-9F94-0E6BF0C3A55E}" presName="hierRoot2" presStyleCnt="0">
        <dgm:presLayoutVars>
          <dgm:hierBranch val="init"/>
        </dgm:presLayoutVars>
      </dgm:prSet>
      <dgm:spPr/>
    </dgm:pt>
    <dgm:pt modelId="{7C0AAE0D-7C92-447E-AB7D-7D1F9B487042}" type="pres">
      <dgm:prSet presAssocID="{B8903A62-0ED2-40C2-9F94-0E6BF0C3A55E}" presName="rootComposite" presStyleCnt="0"/>
      <dgm:spPr/>
    </dgm:pt>
    <dgm:pt modelId="{152B234C-4C5A-4DA4-A749-49C68C750C50}" type="pres">
      <dgm:prSet presAssocID="{B8903A62-0ED2-40C2-9F94-0E6BF0C3A55E}" presName="rootText" presStyleLbl="node2" presStyleIdx="1" presStyleCnt="2">
        <dgm:presLayoutVars>
          <dgm:chPref val="3"/>
        </dgm:presLayoutVars>
      </dgm:prSet>
      <dgm:spPr/>
    </dgm:pt>
    <dgm:pt modelId="{16D5B21A-EA03-4E79-A840-0B948EB3F6EE}" type="pres">
      <dgm:prSet presAssocID="{B8903A62-0ED2-40C2-9F94-0E6BF0C3A55E}" presName="rootConnector" presStyleLbl="node2" presStyleIdx="1" presStyleCnt="2"/>
      <dgm:spPr/>
    </dgm:pt>
    <dgm:pt modelId="{BD690A1B-E1C1-420D-AFD5-00847E413F5B}" type="pres">
      <dgm:prSet presAssocID="{B8903A62-0ED2-40C2-9F94-0E6BF0C3A55E}" presName="hierChild4" presStyleCnt="0"/>
      <dgm:spPr/>
    </dgm:pt>
    <dgm:pt modelId="{B11BC737-8C63-44DD-8611-153688427039}" type="pres">
      <dgm:prSet presAssocID="{BD2CD421-0D7E-4009-8D8A-0A216B3EFA01}" presName="Name64" presStyleLbl="parChTrans1D3" presStyleIdx="0" presStyleCnt="2"/>
      <dgm:spPr/>
    </dgm:pt>
    <dgm:pt modelId="{8DA97BA7-AF0E-4F29-84C9-7B14F79C5E01}" type="pres">
      <dgm:prSet presAssocID="{43C175E1-01C6-4471-9FAD-38CEDC834DB4}" presName="hierRoot2" presStyleCnt="0">
        <dgm:presLayoutVars>
          <dgm:hierBranch val="init"/>
        </dgm:presLayoutVars>
      </dgm:prSet>
      <dgm:spPr/>
    </dgm:pt>
    <dgm:pt modelId="{FEB87236-5949-47A5-A747-799606146B07}" type="pres">
      <dgm:prSet presAssocID="{43C175E1-01C6-4471-9FAD-38CEDC834DB4}" presName="rootComposite" presStyleCnt="0"/>
      <dgm:spPr/>
    </dgm:pt>
    <dgm:pt modelId="{F45AAA93-8035-4195-883B-52C74202DED7}" type="pres">
      <dgm:prSet presAssocID="{43C175E1-01C6-4471-9FAD-38CEDC834DB4}" presName="rootText" presStyleLbl="node3" presStyleIdx="0" presStyleCnt="2">
        <dgm:presLayoutVars>
          <dgm:chPref val="3"/>
        </dgm:presLayoutVars>
      </dgm:prSet>
      <dgm:spPr/>
    </dgm:pt>
    <dgm:pt modelId="{BB9EE668-AA23-4013-B6A5-004F32599EF9}" type="pres">
      <dgm:prSet presAssocID="{43C175E1-01C6-4471-9FAD-38CEDC834DB4}" presName="rootConnector" presStyleLbl="node3" presStyleIdx="0" presStyleCnt="2"/>
      <dgm:spPr/>
    </dgm:pt>
    <dgm:pt modelId="{F2449D3B-B709-4D56-8555-895A8F9BB8AF}" type="pres">
      <dgm:prSet presAssocID="{43C175E1-01C6-4471-9FAD-38CEDC834DB4}" presName="hierChild4" presStyleCnt="0"/>
      <dgm:spPr/>
    </dgm:pt>
    <dgm:pt modelId="{B36A2CF3-6C55-4176-8D0E-FB6891F37086}" type="pres">
      <dgm:prSet presAssocID="{43C175E1-01C6-4471-9FAD-38CEDC834DB4}" presName="hierChild5" presStyleCnt="0"/>
      <dgm:spPr/>
    </dgm:pt>
    <dgm:pt modelId="{520DACBF-F617-414E-BF77-B2D992B6E952}" type="pres">
      <dgm:prSet presAssocID="{08EF67A2-0524-4BAF-9D8E-C083EF790D71}" presName="Name64" presStyleLbl="parChTrans1D3" presStyleIdx="1" presStyleCnt="2"/>
      <dgm:spPr/>
    </dgm:pt>
    <dgm:pt modelId="{D8B0CA19-3D0F-4730-B4E0-11C59F1EC40C}" type="pres">
      <dgm:prSet presAssocID="{F9EE907E-CBAD-4298-B6A0-8A237CDC84E8}" presName="hierRoot2" presStyleCnt="0">
        <dgm:presLayoutVars>
          <dgm:hierBranch val="init"/>
        </dgm:presLayoutVars>
      </dgm:prSet>
      <dgm:spPr/>
    </dgm:pt>
    <dgm:pt modelId="{F481F716-F93A-4715-9235-2E40DB7347C2}" type="pres">
      <dgm:prSet presAssocID="{F9EE907E-CBAD-4298-B6A0-8A237CDC84E8}" presName="rootComposite" presStyleCnt="0"/>
      <dgm:spPr/>
    </dgm:pt>
    <dgm:pt modelId="{BA7F8164-9199-4ACE-BE67-DC4A4E806D36}" type="pres">
      <dgm:prSet presAssocID="{F9EE907E-CBAD-4298-B6A0-8A237CDC84E8}" presName="rootText" presStyleLbl="node3" presStyleIdx="1" presStyleCnt="2">
        <dgm:presLayoutVars>
          <dgm:chPref val="3"/>
        </dgm:presLayoutVars>
      </dgm:prSet>
      <dgm:spPr/>
    </dgm:pt>
    <dgm:pt modelId="{4D6DE9E4-7ED0-4194-BF65-9A0A3BC86F53}" type="pres">
      <dgm:prSet presAssocID="{F9EE907E-CBAD-4298-B6A0-8A237CDC84E8}" presName="rootConnector" presStyleLbl="node3" presStyleIdx="1" presStyleCnt="2"/>
      <dgm:spPr/>
    </dgm:pt>
    <dgm:pt modelId="{082009A5-18B8-4C64-A1F7-413B2E12B486}" type="pres">
      <dgm:prSet presAssocID="{F9EE907E-CBAD-4298-B6A0-8A237CDC84E8}" presName="hierChild4" presStyleCnt="0"/>
      <dgm:spPr/>
    </dgm:pt>
    <dgm:pt modelId="{2D2551C6-A78D-4CC2-8A15-2192243C4C54}" type="pres">
      <dgm:prSet presAssocID="{C729C572-31CC-4CAE-8D9F-4F2AFE9F328B}" presName="Name64" presStyleLbl="parChTrans1D4" presStyleIdx="0" presStyleCnt="4"/>
      <dgm:spPr/>
    </dgm:pt>
    <dgm:pt modelId="{001FEFE6-FB63-453E-A891-8AED821148E4}" type="pres">
      <dgm:prSet presAssocID="{08929CCC-F5A2-440F-AD81-2CD7A62317D4}" presName="hierRoot2" presStyleCnt="0">
        <dgm:presLayoutVars>
          <dgm:hierBranch val="init"/>
        </dgm:presLayoutVars>
      </dgm:prSet>
      <dgm:spPr/>
    </dgm:pt>
    <dgm:pt modelId="{F1F9A34C-241D-41CF-B1B8-C5A6F76D223E}" type="pres">
      <dgm:prSet presAssocID="{08929CCC-F5A2-440F-AD81-2CD7A62317D4}" presName="rootComposite" presStyleCnt="0"/>
      <dgm:spPr/>
    </dgm:pt>
    <dgm:pt modelId="{945202BE-7D96-4DCC-AD6C-C47165EDE467}" type="pres">
      <dgm:prSet presAssocID="{08929CCC-F5A2-440F-AD81-2CD7A62317D4}" presName="rootText" presStyleLbl="node4" presStyleIdx="0" presStyleCnt="4">
        <dgm:presLayoutVars>
          <dgm:chPref val="3"/>
        </dgm:presLayoutVars>
      </dgm:prSet>
      <dgm:spPr/>
    </dgm:pt>
    <dgm:pt modelId="{4E025BDF-7D28-4D6C-B1E5-EBE79380A094}" type="pres">
      <dgm:prSet presAssocID="{08929CCC-F5A2-440F-AD81-2CD7A62317D4}" presName="rootConnector" presStyleLbl="node4" presStyleIdx="0" presStyleCnt="4"/>
      <dgm:spPr/>
    </dgm:pt>
    <dgm:pt modelId="{5DFCC0F6-92D7-4674-8352-39EDCB9D7D96}" type="pres">
      <dgm:prSet presAssocID="{08929CCC-F5A2-440F-AD81-2CD7A62317D4}" presName="hierChild4" presStyleCnt="0"/>
      <dgm:spPr/>
    </dgm:pt>
    <dgm:pt modelId="{6BFA58BD-F297-4CC8-B9D8-338C8014EA7B}" type="pres">
      <dgm:prSet presAssocID="{08929CCC-F5A2-440F-AD81-2CD7A62317D4}" presName="hierChild5" presStyleCnt="0"/>
      <dgm:spPr/>
    </dgm:pt>
    <dgm:pt modelId="{660876F7-8761-41FA-9A03-6AE31BBC24E5}" type="pres">
      <dgm:prSet presAssocID="{71FF66A4-D7E6-4677-B7CC-E8EECA60D33F}" presName="Name64" presStyleLbl="parChTrans1D4" presStyleIdx="1" presStyleCnt="4"/>
      <dgm:spPr/>
    </dgm:pt>
    <dgm:pt modelId="{12300DDA-2309-43ED-B1B0-1369C230BBDF}" type="pres">
      <dgm:prSet presAssocID="{88C56762-488D-43F8-A4C6-5BD0C6E48B36}" presName="hierRoot2" presStyleCnt="0">
        <dgm:presLayoutVars>
          <dgm:hierBranch val="init"/>
        </dgm:presLayoutVars>
      </dgm:prSet>
      <dgm:spPr/>
    </dgm:pt>
    <dgm:pt modelId="{3E0C1725-C202-47D8-87DE-65FC9DC50F38}" type="pres">
      <dgm:prSet presAssocID="{88C56762-488D-43F8-A4C6-5BD0C6E48B36}" presName="rootComposite" presStyleCnt="0"/>
      <dgm:spPr/>
    </dgm:pt>
    <dgm:pt modelId="{2B9A413E-E230-47C8-9E56-92EC540D64B4}" type="pres">
      <dgm:prSet presAssocID="{88C56762-488D-43F8-A4C6-5BD0C6E48B36}" presName="rootText" presStyleLbl="node4" presStyleIdx="1" presStyleCnt="4">
        <dgm:presLayoutVars>
          <dgm:chPref val="3"/>
        </dgm:presLayoutVars>
      </dgm:prSet>
      <dgm:spPr/>
    </dgm:pt>
    <dgm:pt modelId="{CE9772B6-75F2-4F50-BF0F-56673DBF4F6F}" type="pres">
      <dgm:prSet presAssocID="{88C56762-488D-43F8-A4C6-5BD0C6E48B36}" presName="rootConnector" presStyleLbl="node4" presStyleIdx="1" presStyleCnt="4"/>
      <dgm:spPr/>
    </dgm:pt>
    <dgm:pt modelId="{CBA3CB8F-15DD-4131-BE54-C3558513A1E1}" type="pres">
      <dgm:prSet presAssocID="{88C56762-488D-43F8-A4C6-5BD0C6E48B36}" presName="hierChild4" presStyleCnt="0"/>
      <dgm:spPr/>
    </dgm:pt>
    <dgm:pt modelId="{BF9D0EA7-D745-43E5-98A4-48743C019A12}" type="pres">
      <dgm:prSet presAssocID="{8AB30F78-4033-412D-8B5B-7F28FCEA02CD}" presName="Name64" presStyleLbl="parChTrans1D4" presStyleIdx="2" presStyleCnt="4"/>
      <dgm:spPr/>
    </dgm:pt>
    <dgm:pt modelId="{A2D46ECF-0BD9-4FFC-8CBE-596632C19CE6}" type="pres">
      <dgm:prSet presAssocID="{3DD36267-220F-45D9-AD7D-06BE40CD473F}" presName="hierRoot2" presStyleCnt="0">
        <dgm:presLayoutVars>
          <dgm:hierBranch val="init"/>
        </dgm:presLayoutVars>
      </dgm:prSet>
      <dgm:spPr/>
    </dgm:pt>
    <dgm:pt modelId="{624E7AB1-C764-40E5-A8C7-82D3A8ABF7C4}" type="pres">
      <dgm:prSet presAssocID="{3DD36267-220F-45D9-AD7D-06BE40CD473F}" presName="rootComposite" presStyleCnt="0"/>
      <dgm:spPr/>
    </dgm:pt>
    <dgm:pt modelId="{0517CE79-2C9E-4F51-A677-7BDE5B7DF192}" type="pres">
      <dgm:prSet presAssocID="{3DD36267-220F-45D9-AD7D-06BE40CD473F}" presName="rootText" presStyleLbl="node4" presStyleIdx="2" presStyleCnt="4">
        <dgm:presLayoutVars>
          <dgm:chPref val="3"/>
        </dgm:presLayoutVars>
      </dgm:prSet>
      <dgm:spPr/>
    </dgm:pt>
    <dgm:pt modelId="{CD4D0865-565F-4ED1-9121-136460E6B461}" type="pres">
      <dgm:prSet presAssocID="{3DD36267-220F-45D9-AD7D-06BE40CD473F}" presName="rootConnector" presStyleLbl="node4" presStyleIdx="2" presStyleCnt="4"/>
      <dgm:spPr/>
    </dgm:pt>
    <dgm:pt modelId="{A3180C4C-F761-41CF-A4E9-5A0D0E1FB72E}" type="pres">
      <dgm:prSet presAssocID="{3DD36267-220F-45D9-AD7D-06BE40CD473F}" presName="hierChild4" presStyleCnt="0"/>
      <dgm:spPr/>
    </dgm:pt>
    <dgm:pt modelId="{E600AD58-5AEC-4012-8A79-6B47F6B0E9E1}" type="pres">
      <dgm:prSet presAssocID="{3DD36267-220F-45D9-AD7D-06BE40CD473F}" presName="hierChild5" presStyleCnt="0"/>
      <dgm:spPr/>
    </dgm:pt>
    <dgm:pt modelId="{ED1DEDA1-4775-4410-8DEB-873CA554EE8F}" type="pres">
      <dgm:prSet presAssocID="{8BD92832-3514-4C42-A67D-C21482530EAA}" presName="Name64" presStyleLbl="parChTrans1D4" presStyleIdx="3" presStyleCnt="4"/>
      <dgm:spPr/>
    </dgm:pt>
    <dgm:pt modelId="{ED6FF879-A79A-4F9D-B6DD-807116412983}" type="pres">
      <dgm:prSet presAssocID="{312A51CD-5F02-44D9-8C96-741181134332}" presName="hierRoot2" presStyleCnt="0">
        <dgm:presLayoutVars>
          <dgm:hierBranch val="init"/>
        </dgm:presLayoutVars>
      </dgm:prSet>
      <dgm:spPr/>
    </dgm:pt>
    <dgm:pt modelId="{04885CCD-FAC5-40EB-B592-3038BA08D09D}" type="pres">
      <dgm:prSet presAssocID="{312A51CD-5F02-44D9-8C96-741181134332}" presName="rootComposite" presStyleCnt="0"/>
      <dgm:spPr/>
    </dgm:pt>
    <dgm:pt modelId="{B942401D-73DF-487F-A805-656419E638CF}" type="pres">
      <dgm:prSet presAssocID="{312A51CD-5F02-44D9-8C96-741181134332}" presName="rootText" presStyleLbl="node4" presStyleIdx="3" presStyleCnt="4">
        <dgm:presLayoutVars>
          <dgm:chPref val="3"/>
        </dgm:presLayoutVars>
      </dgm:prSet>
      <dgm:spPr/>
    </dgm:pt>
    <dgm:pt modelId="{385D2920-CC2F-4AF9-8094-F47941B88790}" type="pres">
      <dgm:prSet presAssocID="{312A51CD-5F02-44D9-8C96-741181134332}" presName="rootConnector" presStyleLbl="node4" presStyleIdx="3" presStyleCnt="4"/>
      <dgm:spPr/>
    </dgm:pt>
    <dgm:pt modelId="{364D4374-0766-4B9D-8BE5-A6498592C8EC}" type="pres">
      <dgm:prSet presAssocID="{312A51CD-5F02-44D9-8C96-741181134332}" presName="hierChild4" presStyleCnt="0"/>
      <dgm:spPr/>
    </dgm:pt>
    <dgm:pt modelId="{48D882D9-FE7B-4FDC-A01C-C32AEA01AB2C}" type="pres">
      <dgm:prSet presAssocID="{312A51CD-5F02-44D9-8C96-741181134332}" presName="hierChild5" presStyleCnt="0"/>
      <dgm:spPr/>
    </dgm:pt>
    <dgm:pt modelId="{C9F42284-391A-441D-9907-EA76DFC9B248}" type="pres">
      <dgm:prSet presAssocID="{88C56762-488D-43F8-A4C6-5BD0C6E48B36}" presName="hierChild5" presStyleCnt="0"/>
      <dgm:spPr/>
    </dgm:pt>
    <dgm:pt modelId="{FA5826AC-A0F0-40E4-9CC4-4D7553D512B4}" type="pres">
      <dgm:prSet presAssocID="{F9EE907E-CBAD-4298-B6A0-8A237CDC84E8}" presName="hierChild5" presStyleCnt="0"/>
      <dgm:spPr/>
    </dgm:pt>
    <dgm:pt modelId="{542D6593-BB5B-4019-B4BE-BBC5B0F17004}" type="pres">
      <dgm:prSet presAssocID="{B8903A62-0ED2-40C2-9F94-0E6BF0C3A55E}" presName="hierChild5" presStyleCnt="0"/>
      <dgm:spPr/>
    </dgm:pt>
    <dgm:pt modelId="{C9CC228A-236E-493C-B231-8AD8294F54CC}" type="pres">
      <dgm:prSet presAssocID="{666A2010-B429-4325-A722-CD577FAAE21E}" presName="hierChild3" presStyleCnt="0"/>
      <dgm:spPr/>
    </dgm:pt>
  </dgm:ptLst>
  <dgm:cxnLst>
    <dgm:cxn modelId="{72E80F02-3C30-4F67-BB2A-FCB7E898CBBB}" type="presOf" srcId="{666A2010-B429-4325-A722-CD577FAAE21E}" destId="{59406539-87B6-420E-871E-0EDA8574AEFF}" srcOrd="1" destOrd="0" presId="urn:microsoft.com/office/officeart/2009/3/layout/HorizontalOrganizationChart"/>
    <dgm:cxn modelId="{524D150D-9844-4B99-A57A-6CEAF5C9DD1B}" srcId="{B8903A62-0ED2-40C2-9F94-0E6BF0C3A55E}" destId="{F9EE907E-CBAD-4298-B6A0-8A237CDC84E8}" srcOrd="1" destOrd="0" parTransId="{08EF67A2-0524-4BAF-9D8E-C083EF790D71}" sibTransId="{69FE2D38-1C75-42B3-ABD6-6FCF55AF4B22}"/>
    <dgm:cxn modelId="{537D0B12-A235-4570-B4C3-2B3D82EA4C8C}" type="presOf" srcId="{71FF66A4-D7E6-4677-B7CC-E8EECA60D33F}" destId="{660876F7-8761-41FA-9A03-6AE31BBC24E5}" srcOrd="0" destOrd="0" presId="urn:microsoft.com/office/officeart/2009/3/layout/HorizontalOrganizationChart"/>
    <dgm:cxn modelId="{D0B0521C-17C2-4D58-B01C-5799BD84B0BB}" srcId="{666A2010-B429-4325-A722-CD577FAAE21E}" destId="{B8903A62-0ED2-40C2-9F94-0E6BF0C3A55E}" srcOrd="1" destOrd="0" parTransId="{AEC4BF68-B34F-4847-B695-C9969E6F0043}" sibTransId="{8B6800D1-8F29-4428-923F-51BF2B48FF0F}"/>
    <dgm:cxn modelId="{EFA4DF1E-1193-456F-863F-E22F79C61B21}" type="presOf" srcId="{EE25F3D0-3737-4733-B490-4CEC36D2D021}" destId="{43DEAEDB-AFF3-4C45-BC22-40D36B55A714}" srcOrd="0" destOrd="0" presId="urn:microsoft.com/office/officeart/2009/3/layout/HorizontalOrganizationChart"/>
    <dgm:cxn modelId="{D9D17B20-28E1-428E-AE6F-DA66A39800AE}" type="presOf" srcId="{8BD92832-3514-4C42-A67D-C21482530EAA}" destId="{ED1DEDA1-4775-4410-8DEB-873CA554EE8F}" srcOrd="0" destOrd="0" presId="urn:microsoft.com/office/officeart/2009/3/layout/HorizontalOrganizationChart"/>
    <dgm:cxn modelId="{19722562-F4B9-4A75-89D5-6E07CAA7C3D9}" type="presOf" srcId="{B8903A62-0ED2-40C2-9F94-0E6BF0C3A55E}" destId="{152B234C-4C5A-4DA4-A749-49C68C750C50}" srcOrd="0" destOrd="0" presId="urn:microsoft.com/office/officeart/2009/3/layout/HorizontalOrganizationChart"/>
    <dgm:cxn modelId="{12F88042-6FD9-430A-927F-A8A48D66C295}" type="presOf" srcId="{F9EE907E-CBAD-4298-B6A0-8A237CDC84E8}" destId="{BA7F8164-9199-4ACE-BE67-DC4A4E806D36}" srcOrd="0" destOrd="0" presId="urn:microsoft.com/office/officeart/2009/3/layout/HorizontalOrganizationChart"/>
    <dgm:cxn modelId="{2CBB2E68-13EC-4517-83E8-CBF219278C37}" srcId="{666A2010-B429-4325-A722-CD577FAAE21E}" destId="{EE25F3D0-3737-4733-B490-4CEC36D2D021}" srcOrd="0" destOrd="0" parTransId="{5F8C9879-67A1-48D1-9773-5EE9D430465E}" sibTransId="{26701B1E-0DFB-4BDD-BCC1-2181A7DDCC02}"/>
    <dgm:cxn modelId="{E088A66B-FB5A-40D0-B109-43D378FA9032}" type="presOf" srcId="{8AB30F78-4033-412D-8B5B-7F28FCEA02CD}" destId="{BF9D0EA7-D745-43E5-98A4-48743C019A12}" srcOrd="0" destOrd="0" presId="urn:microsoft.com/office/officeart/2009/3/layout/HorizontalOrganizationChart"/>
    <dgm:cxn modelId="{72457F6D-E170-44AF-B11D-2044CE4DA759}" type="presOf" srcId="{C729C572-31CC-4CAE-8D9F-4F2AFE9F328B}" destId="{2D2551C6-A78D-4CC2-8A15-2192243C4C54}" srcOrd="0" destOrd="0" presId="urn:microsoft.com/office/officeart/2009/3/layout/HorizontalOrganizationChart"/>
    <dgm:cxn modelId="{2D422C6F-D990-4921-AB72-D76B2B88A00D}" type="presOf" srcId="{08929CCC-F5A2-440F-AD81-2CD7A62317D4}" destId="{4E025BDF-7D28-4D6C-B1E5-EBE79380A094}" srcOrd="1" destOrd="0" presId="urn:microsoft.com/office/officeart/2009/3/layout/HorizontalOrganizationChart"/>
    <dgm:cxn modelId="{A223314F-0D65-41EB-8DFA-AAE5A1B261CD}" srcId="{F9EE907E-CBAD-4298-B6A0-8A237CDC84E8}" destId="{88C56762-488D-43F8-A4C6-5BD0C6E48B36}" srcOrd="1" destOrd="0" parTransId="{71FF66A4-D7E6-4677-B7CC-E8EECA60D33F}" sibTransId="{A155FFD5-DBFB-4584-9D1C-061D45D06C52}"/>
    <dgm:cxn modelId="{0430507B-6D0F-4E1F-8819-7392F7CCB28C}" type="presOf" srcId="{666A2010-B429-4325-A722-CD577FAAE21E}" destId="{469BC696-A8B4-46CC-A781-56ECF4FC45A0}" srcOrd="0" destOrd="0" presId="urn:microsoft.com/office/officeart/2009/3/layout/HorizontalOrganizationChart"/>
    <dgm:cxn modelId="{866C237C-9AD8-436D-96D4-9EC404F58904}" type="presOf" srcId="{AEC4BF68-B34F-4847-B695-C9969E6F0043}" destId="{7F435706-04E1-479F-84B3-803525F2D943}" srcOrd="0" destOrd="0" presId="urn:microsoft.com/office/officeart/2009/3/layout/HorizontalOrganizationChart"/>
    <dgm:cxn modelId="{3365A97E-F605-474D-8B68-B00B7BA9F516}" type="presOf" srcId="{BD2CD421-0D7E-4009-8D8A-0A216B3EFA01}" destId="{B11BC737-8C63-44DD-8611-153688427039}" srcOrd="0" destOrd="0" presId="urn:microsoft.com/office/officeart/2009/3/layout/HorizontalOrganizationChart"/>
    <dgm:cxn modelId="{13566884-551B-4678-B011-7B00C7C24BC9}" type="presOf" srcId="{08EF67A2-0524-4BAF-9D8E-C083EF790D71}" destId="{520DACBF-F617-414E-BF77-B2D992B6E952}" srcOrd="0" destOrd="0" presId="urn:microsoft.com/office/officeart/2009/3/layout/HorizontalOrganizationChart"/>
    <dgm:cxn modelId="{B76DD189-5202-4A31-9FFC-DC06520FB698}" srcId="{88C56762-488D-43F8-A4C6-5BD0C6E48B36}" destId="{3DD36267-220F-45D9-AD7D-06BE40CD473F}" srcOrd="0" destOrd="0" parTransId="{8AB30F78-4033-412D-8B5B-7F28FCEA02CD}" sibTransId="{42CD225E-8480-458B-A627-077B01B707D0}"/>
    <dgm:cxn modelId="{96ADAC8B-DF13-45DF-B935-67F61D3B84D5}" type="presOf" srcId="{EE25F3D0-3737-4733-B490-4CEC36D2D021}" destId="{DD7C3698-B141-400D-A6C8-EDC57536DD65}" srcOrd="1" destOrd="0" presId="urn:microsoft.com/office/officeart/2009/3/layout/HorizontalOrganizationChart"/>
    <dgm:cxn modelId="{86D6888E-667D-4B98-B177-A6FE76B3EC96}" srcId="{DA7875A6-090D-451D-9E15-95EDE8B057E4}" destId="{666A2010-B429-4325-A722-CD577FAAE21E}" srcOrd="0" destOrd="0" parTransId="{97FD82CB-6B82-4C8C-A322-27C018E7B6AF}" sibTransId="{A79C8438-15E1-4C32-BE16-3E9D27BDF326}"/>
    <dgm:cxn modelId="{2A265398-F5E5-4DB4-AE6B-D6A1243FB43C}" type="presOf" srcId="{88C56762-488D-43F8-A4C6-5BD0C6E48B36}" destId="{2B9A413E-E230-47C8-9E56-92EC540D64B4}" srcOrd="0" destOrd="0" presId="urn:microsoft.com/office/officeart/2009/3/layout/HorizontalOrganizationChart"/>
    <dgm:cxn modelId="{B5CDF49A-8A37-4CD3-A74F-BD49D44B37E5}" srcId="{B8903A62-0ED2-40C2-9F94-0E6BF0C3A55E}" destId="{43C175E1-01C6-4471-9FAD-38CEDC834DB4}" srcOrd="0" destOrd="0" parTransId="{BD2CD421-0D7E-4009-8D8A-0A216B3EFA01}" sibTransId="{5EA2FFBE-33EA-42D2-AEEF-91BF264DE929}"/>
    <dgm:cxn modelId="{3A6204AB-8E60-422C-9D2C-D52B9FD14300}" type="presOf" srcId="{5F8C9879-67A1-48D1-9773-5EE9D430465E}" destId="{A9BA68BB-6454-45C3-8EC7-E3E76BCA95BE}" srcOrd="0" destOrd="0" presId="urn:microsoft.com/office/officeart/2009/3/layout/HorizontalOrganizationChart"/>
    <dgm:cxn modelId="{D8A28BB3-EC46-446E-849F-9076158B8E5F}" type="presOf" srcId="{43C175E1-01C6-4471-9FAD-38CEDC834DB4}" destId="{BB9EE668-AA23-4013-B6A5-004F32599EF9}" srcOrd="1" destOrd="0" presId="urn:microsoft.com/office/officeart/2009/3/layout/HorizontalOrganizationChart"/>
    <dgm:cxn modelId="{2B788CB5-2258-4855-A2C7-277E49D7C3B5}" type="presOf" srcId="{F9EE907E-CBAD-4298-B6A0-8A237CDC84E8}" destId="{4D6DE9E4-7ED0-4194-BF65-9A0A3BC86F53}" srcOrd="1" destOrd="0" presId="urn:microsoft.com/office/officeart/2009/3/layout/HorizontalOrganizationChart"/>
    <dgm:cxn modelId="{487524BC-1F2D-44C8-8674-E6062942CFB3}" type="presOf" srcId="{3DD36267-220F-45D9-AD7D-06BE40CD473F}" destId="{CD4D0865-565F-4ED1-9121-136460E6B461}" srcOrd="1" destOrd="0" presId="urn:microsoft.com/office/officeart/2009/3/layout/HorizontalOrganizationChart"/>
    <dgm:cxn modelId="{8681D3C0-C274-4E94-97CA-7C5F9F34BEF9}" type="presOf" srcId="{B8903A62-0ED2-40C2-9F94-0E6BF0C3A55E}" destId="{16D5B21A-EA03-4E79-A840-0B948EB3F6EE}" srcOrd="1" destOrd="0" presId="urn:microsoft.com/office/officeart/2009/3/layout/HorizontalOrganizationChart"/>
    <dgm:cxn modelId="{7FED93C2-BDAA-4C41-8367-2AC9913DFEEF}" type="presOf" srcId="{312A51CD-5F02-44D9-8C96-741181134332}" destId="{B942401D-73DF-487F-A805-656419E638CF}" srcOrd="0" destOrd="0" presId="urn:microsoft.com/office/officeart/2009/3/layout/HorizontalOrganizationChart"/>
    <dgm:cxn modelId="{50F7A8C2-CE19-4E42-9590-6B213E0A1994}" srcId="{F9EE907E-CBAD-4298-B6A0-8A237CDC84E8}" destId="{08929CCC-F5A2-440F-AD81-2CD7A62317D4}" srcOrd="0" destOrd="0" parTransId="{C729C572-31CC-4CAE-8D9F-4F2AFE9F328B}" sibTransId="{962CAD6B-631D-4615-BC32-A56BA5F7ADCA}"/>
    <dgm:cxn modelId="{6BEB03C7-9C64-4DCC-8975-88D3315A6FB3}" type="presOf" srcId="{312A51CD-5F02-44D9-8C96-741181134332}" destId="{385D2920-CC2F-4AF9-8094-F47941B88790}" srcOrd="1" destOrd="0" presId="urn:microsoft.com/office/officeart/2009/3/layout/HorizontalOrganizationChart"/>
    <dgm:cxn modelId="{6C4C95C9-94A9-4019-8142-0B1B8342BD37}" type="presOf" srcId="{DA7875A6-090D-451D-9E15-95EDE8B057E4}" destId="{1CEC328F-76CA-48BF-A83B-D7A5552861F1}" srcOrd="0" destOrd="0" presId="urn:microsoft.com/office/officeart/2009/3/layout/HorizontalOrganizationChart"/>
    <dgm:cxn modelId="{B70213D4-C654-4BFF-9D2A-E3D788F6980E}" type="presOf" srcId="{08929CCC-F5A2-440F-AD81-2CD7A62317D4}" destId="{945202BE-7D96-4DCC-AD6C-C47165EDE467}" srcOrd="0" destOrd="0" presId="urn:microsoft.com/office/officeart/2009/3/layout/HorizontalOrganizationChart"/>
    <dgm:cxn modelId="{0A09ACD5-4740-4B78-8F06-95483BA154E2}" type="presOf" srcId="{43C175E1-01C6-4471-9FAD-38CEDC834DB4}" destId="{F45AAA93-8035-4195-883B-52C74202DED7}" srcOrd="0" destOrd="0" presId="urn:microsoft.com/office/officeart/2009/3/layout/HorizontalOrganizationChart"/>
    <dgm:cxn modelId="{29E354DD-F2A2-4FDA-910C-856729681991}" srcId="{88C56762-488D-43F8-A4C6-5BD0C6E48B36}" destId="{312A51CD-5F02-44D9-8C96-741181134332}" srcOrd="1" destOrd="0" parTransId="{8BD92832-3514-4C42-A67D-C21482530EAA}" sibTransId="{CA49025A-C011-4AE2-B2DE-C1B596C391AE}"/>
    <dgm:cxn modelId="{8F1CF8E9-A6DF-4392-9C64-6B439D7B7F30}" type="presOf" srcId="{88C56762-488D-43F8-A4C6-5BD0C6E48B36}" destId="{CE9772B6-75F2-4F50-BF0F-56673DBF4F6F}" srcOrd="1" destOrd="0" presId="urn:microsoft.com/office/officeart/2009/3/layout/HorizontalOrganizationChart"/>
    <dgm:cxn modelId="{A52D65F2-666D-45D8-A7D1-FC9E94E4FF4F}" type="presOf" srcId="{3DD36267-220F-45D9-AD7D-06BE40CD473F}" destId="{0517CE79-2C9E-4F51-A677-7BDE5B7DF192}" srcOrd="0" destOrd="0" presId="urn:microsoft.com/office/officeart/2009/3/layout/HorizontalOrganizationChart"/>
    <dgm:cxn modelId="{793252B6-281D-4D3A-BF44-B31CC1F82B71}" type="presParOf" srcId="{1CEC328F-76CA-48BF-A83B-D7A5552861F1}" destId="{F7B8CEBA-0C79-44CD-838A-2FED1290FCA6}" srcOrd="0" destOrd="0" presId="urn:microsoft.com/office/officeart/2009/3/layout/HorizontalOrganizationChart"/>
    <dgm:cxn modelId="{73F0238B-7A5B-4E15-8CC5-4BBC7009C91E}" type="presParOf" srcId="{F7B8CEBA-0C79-44CD-838A-2FED1290FCA6}" destId="{D8A7C144-99EF-4F28-A5D9-9CFFAC67A402}" srcOrd="0" destOrd="0" presId="urn:microsoft.com/office/officeart/2009/3/layout/HorizontalOrganizationChart"/>
    <dgm:cxn modelId="{4FACB08A-0C21-4E8D-8869-2BFBC697344D}" type="presParOf" srcId="{D8A7C144-99EF-4F28-A5D9-9CFFAC67A402}" destId="{469BC696-A8B4-46CC-A781-56ECF4FC45A0}" srcOrd="0" destOrd="0" presId="urn:microsoft.com/office/officeart/2009/3/layout/HorizontalOrganizationChart"/>
    <dgm:cxn modelId="{E1414662-DCB7-4E07-AFE4-CB43CB7F776E}" type="presParOf" srcId="{D8A7C144-99EF-4F28-A5D9-9CFFAC67A402}" destId="{59406539-87B6-420E-871E-0EDA8574AEFF}" srcOrd="1" destOrd="0" presId="urn:microsoft.com/office/officeart/2009/3/layout/HorizontalOrganizationChart"/>
    <dgm:cxn modelId="{5B01D568-5E74-42AA-83C5-F454C23C4FFF}" type="presParOf" srcId="{F7B8CEBA-0C79-44CD-838A-2FED1290FCA6}" destId="{334D5A28-AF84-4D34-A2C5-54D7C3B04928}" srcOrd="1" destOrd="0" presId="urn:microsoft.com/office/officeart/2009/3/layout/HorizontalOrganizationChart"/>
    <dgm:cxn modelId="{6707637D-2B4C-4B52-BEEE-CE6A85125256}" type="presParOf" srcId="{334D5A28-AF84-4D34-A2C5-54D7C3B04928}" destId="{A9BA68BB-6454-45C3-8EC7-E3E76BCA95BE}" srcOrd="0" destOrd="0" presId="urn:microsoft.com/office/officeart/2009/3/layout/HorizontalOrganizationChart"/>
    <dgm:cxn modelId="{9A8694BC-19A0-4CC4-80ED-0427F1349431}" type="presParOf" srcId="{334D5A28-AF84-4D34-A2C5-54D7C3B04928}" destId="{2A2AE014-A253-4DD6-BE17-78CC5E73CD06}" srcOrd="1" destOrd="0" presId="urn:microsoft.com/office/officeart/2009/3/layout/HorizontalOrganizationChart"/>
    <dgm:cxn modelId="{5928AFA3-285B-4AC0-886A-8DD791A7686D}" type="presParOf" srcId="{2A2AE014-A253-4DD6-BE17-78CC5E73CD06}" destId="{F4064FE4-E2E7-4934-BC3E-0689AEA8D278}" srcOrd="0" destOrd="0" presId="urn:microsoft.com/office/officeart/2009/3/layout/HorizontalOrganizationChart"/>
    <dgm:cxn modelId="{0A48DADE-F31A-421F-A317-7ACF69D22399}" type="presParOf" srcId="{F4064FE4-E2E7-4934-BC3E-0689AEA8D278}" destId="{43DEAEDB-AFF3-4C45-BC22-40D36B55A714}" srcOrd="0" destOrd="0" presId="urn:microsoft.com/office/officeart/2009/3/layout/HorizontalOrganizationChart"/>
    <dgm:cxn modelId="{5C77AC77-3289-4B4B-8105-B6EF4DCD23E7}" type="presParOf" srcId="{F4064FE4-E2E7-4934-BC3E-0689AEA8D278}" destId="{DD7C3698-B141-400D-A6C8-EDC57536DD65}" srcOrd="1" destOrd="0" presId="urn:microsoft.com/office/officeart/2009/3/layout/HorizontalOrganizationChart"/>
    <dgm:cxn modelId="{2EDB53CB-4EA4-4CA0-B582-85B9C426AA9A}" type="presParOf" srcId="{2A2AE014-A253-4DD6-BE17-78CC5E73CD06}" destId="{326E268B-1B4F-49D6-8CE3-D051391767C2}" srcOrd="1" destOrd="0" presId="urn:microsoft.com/office/officeart/2009/3/layout/HorizontalOrganizationChart"/>
    <dgm:cxn modelId="{5A8A971B-FC12-45D2-8B96-8721164C11DE}" type="presParOf" srcId="{2A2AE014-A253-4DD6-BE17-78CC5E73CD06}" destId="{20A5362C-060C-436B-B727-CCF242158E74}" srcOrd="2" destOrd="0" presId="urn:microsoft.com/office/officeart/2009/3/layout/HorizontalOrganizationChart"/>
    <dgm:cxn modelId="{D05AFA06-6466-4CD3-8070-52B692AF4895}" type="presParOf" srcId="{334D5A28-AF84-4D34-A2C5-54D7C3B04928}" destId="{7F435706-04E1-479F-84B3-803525F2D943}" srcOrd="2" destOrd="0" presId="urn:microsoft.com/office/officeart/2009/3/layout/HorizontalOrganizationChart"/>
    <dgm:cxn modelId="{65E0A5B0-F146-4F07-B573-988CFA8C15FE}" type="presParOf" srcId="{334D5A28-AF84-4D34-A2C5-54D7C3B04928}" destId="{4586361E-E03C-49E0-8980-FA62EB942BB9}" srcOrd="3" destOrd="0" presId="urn:microsoft.com/office/officeart/2009/3/layout/HorizontalOrganizationChart"/>
    <dgm:cxn modelId="{8BB28789-247D-4479-B2D8-741EE756A904}" type="presParOf" srcId="{4586361E-E03C-49E0-8980-FA62EB942BB9}" destId="{7C0AAE0D-7C92-447E-AB7D-7D1F9B487042}" srcOrd="0" destOrd="0" presId="urn:microsoft.com/office/officeart/2009/3/layout/HorizontalOrganizationChart"/>
    <dgm:cxn modelId="{8CCE6DCD-915B-4F0C-8D29-E1F4389DF38F}" type="presParOf" srcId="{7C0AAE0D-7C92-447E-AB7D-7D1F9B487042}" destId="{152B234C-4C5A-4DA4-A749-49C68C750C50}" srcOrd="0" destOrd="0" presId="urn:microsoft.com/office/officeart/2009/3/layout/HorizontalOrganizationChart"/>
    <dgm:cxn modelId="{EE61BFE7-21CE-4BA0-A25C-8A3E687108D5}" type="presParOf" srcId="{7C0AAE0D-7C92-447E-AB7D-7D1F9B487042}" destId="{16D5B21A-EA03-4E79-A840-0B948EB3F6EE}" srcOrd="1" destOrd="0" presId="urn:microsoft.com/office/officeart/2009/3/layout/HorizontalOrganizationChart"/>
    <dgm:cxn modelId="{9419DF05-CED0-48AF-8734-32131FF991E1}" type="presParOf" srcId="{4586361E-E03C-49E0-8980-FA62EB942BB9}" destId="{BD690A1B-E1C1-420D-AFD5-00847E413F5B}" srcOrd="1" destOrd="0" presId="urn:microsoft.com/office/officeart/2009/3/layout/HorizontalOrganizationChart"/>
    <dgm:cxn modelId="{67397AEC-A796-4FFC-B6C9-5E80AB13C048}" type="presParOf" srcId="{BD690A1B-E1C1-420D-AFD5-00847E413F5B}" destId="{B11BC737-8C63-44DD-8611-153688427039}" srcOrd="0" destOrd="0" presId="urn:microsoft.com/office/officeart/2009/3/layout/HorizontalOrganizationChart"/>
    <dgm:cxn modelId="{17AB0CC0-4458-47EC-AADE-97C531CBA472}" type="presParOf" srcId="{BD690A1B-E1C1-420D-AFD5-00847E413F5B}" destId="{8DA97BA7-AF0E-4F29-84C9-7B14F79C5E01}" srcOrd="1" destOrd="0" presId="urn:microsoft.com/office/officeart/2009/3/layout/HorizontalOrganizationChart"/>
    <dgm:cxn modelId="{2A300898-6D5F-4A21-9238-6A2E0781F639}" type="presParOf" srcId="{8DA97BA7-AF0E-4F29-84C9-7B14F79C5E01}" destId="{FEB87236-5949-47A5-A747-799606146B07}" srcOrd="0" destOrd="0" presId="urn:microsoft.com/office/officeart/2009/3/layout/HorizontalOrganizationChart"/>
    <dgm:cxn modelId="{914F2CF5-E781-4A2D-ABF3-C6EF8F6D9F86}" type="presParOf" srcId="{FEB87236-5949-47A5-A747-799606146B07}" destId="{F45AAA93-8035-4195-883B-52C74202DED7}" srcOrd="0" destOrd="0" presId="urn:microsoft.com/office/officeart/2009/3/layout/HorizontalOrganizationChart"/>
    <dgm:cxn modelId="{6E18561A-FF8A-4147-AD41-91D0F6BE2DC0}" type="presParOf" srcId="{FEB87236-5949-47A5-A747-799606146B07}" destId="{BB9EE668-AA23-4013-B6A5-004F32599EF9}" srcOrd="1" destOrd="0" presId="urn:microsoft.com/office/officeart/2009/3/layout/HorizontalOrganizationChart"/>
    <dgm:cxn modelId="{99F251A5-AB99-4360-831E-FFE75419BA63}" type="presParOf" srcId="{8DA97BA7-AF0E-4F29-84C9-7B14F79C5E01}" destId="{F2449D3B-B709-4D56-8555-895A8F9BB8AF}" srcOrd="1" destOrd="0" presId="urn:microsoft.com/office/officeart/2009/3/layout/HorizontalOrganizationChart"/>
    <dgm:cxn modelId="{656F0A2F-A062-4BD3-B6A0-4363DEA815F0}" type="presParOf" srcId="{8DA97BA7-AF0E-4F29-84C9-7B14F79C5E01}" destId="{B36A2CF3-6C55-4176-8D0E-FB6891F37086}" srcOrd="2" destOrd="0" presId="urn:microsoft.com/office/officeart/2009/3/layout/HorizontalOrganizationChart"/>
    <dgm:cxn modelId="{3ED0B1BE-034B-41A0-BABC-F53AC784FA69}" type="presParOf" srcId="{BD690A1B-E1C1-420D-AFD5-00847E413F5B}" destId="{520DACBF-F617-414E-BF77-B2D992B6E952}" srcOrd="2" destOrd="0" presId="urn:microsoft.com/office/officeart/2009/3/layout/HorizontalOrganizationChart"/>
    <dgm:cxn modelId="{3B37856F-6622-4CB7-A64F-12FFE9F2CCEC}" type="presParOf" srcId="{BD690A1B-E1C1-420D-AFD5-00847E413F5B}" destId="{D8B0CA19-3D0F-4730-B4E0-11C59F1EC40C}" srcOrd="3" destOrd="0" presId="urn:microsoft.com/office/officeart/2009/3/layout/HorizontalOrganizationChart"/>
    <dgm:cxn modelId="{6D283852-E9A9-4D24-8B37-CEBDF4E2D30C}" type="presParOf" srcId="{D8B0CA19-3D0F-4730-B4E0-11C59F1EC40C}" destId="{F481F716-F93A-4715-9235-2E40DB7347C2}" srcOrd="0" destOrd="0" presId="urn:microsoft.com/office/officeart/2009/3/layout/HorizontalOrganizationChart"/>
    <dgm:cxn modelId="{996AA768-0A3A-4E2B-A778-0DDCFFC17FC2}" type="presParOf" srcId="{F481F716-F93A-4715-9235-2E40DB7347C2}" destId="{BA7F8164-9199-4ACE-BE67-DC4A4E806D36}" srcOrd="0" destOrd="0" presId="urn:microsoft.com/office/officeart/2009/3/layout/HorizontalOrganizationChart"/>
    <dgm:cxn modelId="{2F610B5B-76D7-4BD2-B10B-6D12FC2A77FF}" type="presParOf" srcId="{F481F716-F93A-4715-9235-2E40DB7347C2}" destId="{4D6DE9E4-7ED0-4194-BF65-9A0A3BC86F53}" srcOrd="1" destOrd="0" presId="urn:microsoft.com/office/officeart/2009/3/layout/HorizontalOrganizationChart"/>
    <dgm:cxn modelId="{90340C84-93A7-4148-8C36-97DDC065EA6A}" type="presParOf" srcId="{D8B0CA19-3D0F-4730-B4E0-11C59F1EC40C}" destId="{082009A5-18B8-4C64-A1F7-413B2E12B486}" srcOrd="1" destOrd="0" presId="urn:microsoft.com/office/officeart/2009/3/layout/HorizontalOrganizationChart"/>
    <dgm:cxn modelId="{FBB6CCFC-E5F3-44AC-B272-C3E94CB22DD0}" type="presParOf" srcId="{082009A5-18B8-4C64-A1F7-413B2E12B486}" destId="{2D2551C6-A78D-4CC2-8A15-2192243C4C54}" srcOrd="0" destOrd="0" presId="urn:microsoft.com/office/officeart/2009/3/layout/HorizontalOrganizationChart"/>
    <dgm:cxn modelId="{26FFE1B7-38AD-43CA-80A2-EC78910CDABE}" type="presParOf" srcId="{082009A5-18B8-4C64-A1F7-413B2E12B486}" destId="{001FEFE6-FB63-453E-A891-8AED821148E4}" srcOrd="1" destOrd="0" presId="urn:microsoft.com/office/officeart/2009/3/layout/HorizontalOrganizationChart"/>
    <dgm:cxn modelId="{F716650E-567D-4E3F-8D35-00C62B966C10}" type="presParOf" srcId="{001FEFE6-FB63-453E-A891-8AED821148E4}" destId="{F1F9A34C-241D-41CF-B1B8-C5A6F76D223E}" srcOrd="0" destOrd="0" presId="urn:microsoft.com/office/officeart/2009/3/layout/HorizontalOrganizationChart"/>
    <dgm:cxn modelId="{59F9CF8D-CEA8-4B12-A83A-C9EC7802C0E2}" type="presParOf" srcId="{F1F9A34C-241D-41CF-B1B8-C5A6F76D223E}" destId="{945202BE-7D96-4DCC-AD6C-C47165EDE467}" srcOrd="0" destOrd="0" presId="urn:microsoft.com/office/officeart/2009/3/layout/HorizontalOrganizationChart"/>
    <dgm:cxn modelId="{B3A72E0D-333E-465B-9F9C-44EC85AB6F43}" type="presParOf" srcId="{F1F9A34C-241D-41CF-B1B8-C5A6F76D223E}" destId="{4E025BDF-7D28-4D6C-B1E5-EBE79380A094}" srcOrd="1" destOrd="0" presId="urn:microsoft.com/office/officeart/2009/3/layout/HorizontalOrganizationChart"/>
    <dgm:cxn modelId="{B92E8EED-F805-4810-A5FF-4E26E7E612A6}" type="presParOf" srcId="{001FEFE6-FB63-453E-A891-8AED821148E4}" destId="{5DFCC0F6-92D7-4674-8352-39EDCB9D7D96}" srcOrd="1" destOrd="0" presId="urn:microsoft.com/office/officeart/2009/3/layout/HorizontalOrganizationChart"/>
    <dgm:cxn modelId="{ECC9571A-C61E-4CCB-BB6A-9DD5DBD6D381}" type="presParOf" srcId="{001FEFE6-FB63-453E-A891-8AED821148E4}" destId="{6BFA58BD-F297-4CC8-B9D8-338C8014EA7B}" srcOrd="2" destOrd="0" presId="urn:microsoft.com/office/officeart/2009/3/layout/HorizontalOrganizationChart"/>
    <dgm:cxn modelId="{84AABE18-FB8A-4A28-BD47-DDC9F9CCAEF1}" type="presParOf" srcId="{082009A5-18B8-4C64-A1F7-413B2E12B486}" destId="{660876F7-8761-41FA-9A03-6AE31BBC24E5}" srcOrd="2" destOrd="0" presId="urn:microsoft.com/office/officeart/2009/3/layout/HorizontalOrganizationChart"/>
    <dgm:cxn modelId="{9302F814-699D-4CEC-9288-D802774E5D6A}" type="presParOf" srcId="{082009A5-18B8-4C64-A1F7-413B2E12B486}" destId="{12300DDA-2309-43ED-B1B0-1369C230BBDF}" srcOrd="3" destOrd="0" presId="urn:microsoft.com/office/officeart/2009/3/layout/HorizontalOrganizationChart"/>
    <dgm:cxn modelId="{86298837-C801-4318-A71D-EE7310FDF1E3}" type="presParOf" srcId="{12300DDA-2309-43ED-B1B0-1369C230BBDF}" destId="{3E0C1725-C202-47D8-87DE-65FC9DC50F38}" srcOrd="0" destOrd="0" presId="urn:microsoft.com/office/officeart/2009/3/layout/HorizontalOrganizationChart"/>
    <dgm:cxn modelId="{A6E753D4-7271-40A9-904C-6E3873D2483B}" type="presParOf" srcId="{3E0C1725-C202-47D8-87DE-65FC9DC50F38}" destId="{2B9A413E-E230-47C8-9E56-92EC540D64B4}" srcOrd="0" destOrd="0" presId="urn:microsoft.com/office/officeart/2009/3/layout/HorizontalOrganizationChart"/>
    <dgm:cxn modelId="{CF3AD217-183E-4325-A328-625B58379949}" type="presParOf" srcId="{3E0C1725-C202-47D8-87DE-65FC9DC50F38}" destId="{CE9772B6-75F2-4F50-BF0F-56673DBF4F6F}" srcOrd="1" destOrd="0" presId="urn:microsoft.com/office/officeart/2009/3/layout/HorizontalOrganizationChart"/>
    <dgm:cxn modelId="{9E468B54-38F7-414F-B352-B8948BD6CE08}" type="presParOf" srcId="{12300DDA-2309-43ED-B1B0-1369C230BBDF}" destId="{CBA3CB8F-15DD-4131-BE54-C3558513A1E1}" srcOrd="1" destOrd="0" presId="urn:microsoft.com/office/officeart/2009/3/layout/HorizontalOrganizationChart"/>
    <dgm:cxn modelId="{EB395326-AF97-4422-8F41-A55DFB9EE84A}" type="presParOf" srcId="{CBA3CB8F-15DD-4131-BE54-C3558513A1E1}" destId="{BF9D0EA7-D745-43E5-98A4-48743C019A12}" srcOrd="0" destOrd="0" presId="urn:microsoft.com/office/officeart/2009/3/layout/HorizontalOrganizationChart"/>
    <dgm:cxn modelId="{C2E658EE-9CEE-4F9A-B2F2-46153FEC503D}" type="presParOf" srcId="{CBA3CB8F-15DD-4131-BE54-C3558513A1E1}" destId="{A2D46ECF-0BD9-4FFC-8CBE-596632C19CE6}" srcOrd="1" destOrd="0" presId="urn:microsoft.com/office/officeart/2009/3/layout/HorizontalOrganizationChart"/>
    <dgm:cxn modelId="{4E10ADC6-03CB-4483-A220-F61C7ECD2751}" type="presParOf" srcId="{A2D46ECF-0BD9-4FFC-8CBE-596632C19CE6}" destId="{624E7AB1-C764-40E5-A8C7-82D3A8ABF7C4}" srcOrd="0" destOrd="0" presId="urn:microsoft.com/office/officeart/2009/3/layout/HorizontalOrganizationChart"/>
    <dgm:cxn modelId="{82512198-B52B-42F9-A164-38CC3081EB59}" type="presParOf" srcId="{624E7AB1-C764-40E5-A8C7-82D3A8ABF7C4}" destId="{0517CE79-2C9E-4F51-A677-7BDE5B7DF192}" srcOrd="0" destOrd="0" presId="urn:microsoft.com/office/officeart/2009/3/layout/HorizontalOrganizationChart"/>
    <dgm:cxn modelId="{A0CF48ED-A89A-4D20-81A7-D9F284FB9EC0}" type="presParOf" srcId="{624E7AB1-C764-40E5-A8C7-82D3A8ABF7C4}" destId="{CD4D0865-565F-4ED1-9121-136460E6B461}" srcOrd="1" destOrd="0" presId="urn:microsoft.com/office/officeart/2009/3/layout/HorizontalOrganizationChart"/>
    <dgm:cxn modelId="{6427A6C6-22E1-4A28-BADD-21A39FA479D5}" type="presParOf" srcId="{A2D46ECF-0BD9-4FFC-8CBE-596632C19CE6}" destId="{A3180C4C-F761-41CF-A4E9-5A0D0E1FB72E}" srcOrd="1" destOrd="0" presId="urn:microsoft.com/office/officeart/2009/3/layout/HorizontalOrganizationChart"/>
    <dgm:cxn modelId="{9351169C-801D-422B-80BC-69AD63133097}" type="presParOf" srcId="{A2D46ECF-0BD9-4FFC-8CBE-596632C19CE6}" destId="{E600AD58-5AEC-4012-8A79-6B47F6B0E9E1}" srcOrd="2" destOrd="0" presId="urn:microsoft.com/office/officeart/2009/3/layout/HorizontalOrganizationChart"/>
    <dgm:cxn modelId="{A4EE77F2-C1F7-4704-BD76-AA0A93FF9AB4}" type="presParOf" srcId="{CBA3CB8F-15DD-4131-BE54-C3558513A1E1}" destId="{ED1DEDA1-4775-4410-8DEB-873CA554EE8F}" srcOrd="2" destOrd="0" presId="urn:microsoft.com/office/officeart/2009/3/layout/HorizontalOrganizationChart"/>
    <dgm:cxn modelId="{E25BDCAA-3EEC-434C-A8C4-EAED9E2AA83B}" type="presParOf" srcId="{CBA3CB8F-15DD-4131-BE54-C3558513A1E1}" destId="{ED6FF879-A79A-4F9D-B6DD-807116412983}" srcOrd="3" destOrd="0" presId="urn:microsoft.com/office/officeart/2009/3/layout/HorizontalOrganizationChart"/>
    <dgm:cxn modelId="{A35AA515-B867-43E3-ACC4-388E48669A70}" type="presParOf" srcId="{ED6FF879-A79A-4F9D-B6DD-807116412983}" destId="{04885CCD-FAC5-40EB-B592-3038BA08D09D}" srcOrd="0" destOrd="0" presId="urn:microsoft.com/office/officeart/2009/3/layout/HorizontalOrganizationChart"/>
    <dgm:cxn modelId="{68E8347F-CEFF-4F0D-93D6-ED4637DAA939}" type="presParOf" srcId="{04885CCD-FAC5-40EB-B592-3038BA08D09D}" destId="{B942401D-73DF-487F-A805-656419E638CF}" srcOrd="0" destOrd="0" presId="urn:microsoft.com/office/officeart/2009/3/layout/HorizontalOrganizationChart"/>
    <dgm:cxn modelId="{AF124406-6E91-4BF8-B78A-E6E45BC192CC}" type="presParOf" srcId="{04885CCD-FAC5-40EB-B592-3038BA08D09D}" destId="{385D2920-CC2F-4AF9-8094-F47941B88790}" srcOrd="1" destOrd="0" presId="urn:microsoft.com/office/officeart/2009/3/layout/HorizontalOrganizationChart"/>
    <dgm:cxn modelId="{AA32C212-197A-4889-9E87-B98DB4674C6E}" type="presParOf" srcId="{ED6FF879-A79A-4F9D-B6DD-807116412983}" destId="{364D4374-0766-4B9D-8BE5-A6498592C8EC}" srcOrd="1" destOrd="0" presId="urn:microsoft.com/office/officeart/2009/3/layout/HorizontalOrganizationChart"/>
    <dgm:cxn modelId="{111278FA-9B38-4561-B704-C70A0DBB91A2}" type="presParOf" srcId="{ED6FF879-A79A-4F9D-B6DD-807116412983}" destId="{48D882D9-FE7B-4FDC-A01C-C32AEA01AB2C}" srcOrd="2" destOrd="0" presId="urn:microsoft.com/office/officeart/2009/3/layout/HorizontalOrganizationChart"/>
    <dgm:cxn modelId="{BC8AEAD5-9031-46C9-B7C6-5ACE4E9AA5A2}" type="presParOf" srcId="{12300DDA-2309-43ED-B1B0-1369C230BBDF}" destId="{C9F42284-391A-441D-9907-EA76DFC9B248}" srcOrd="2" destOrd="0" presId="urn:microsoft.com/office/officeart/2009/3/layout/HorizontalOrganizationChart"/>
    <dgm:cxn modelId="{FBE1EE67-766F-4CA8-8893-03F30D87E888}" type="presParOf" srcId="{D8B0CA19-3D0F-4730-B4E0-11C59F1EC40C}" destId="{FA5826AC-A0F0-40E4-9CC4-4D7553D512B4}" srcOrd="2" destOrd="0" presId="urn:microsoft.com/office/officeart/2009/3/layout/HorizontalOrganizationChart"/>
    <dgm:cxn modelId="{26F6DFC3-9E44-447E-AD18-BD17705C4455}" type="presParOf" srcId="{4586361E-E03C-49E0-8980-FA62EB942BB9}" destId="{542D6593-BB5B-4019-B4BE-BBC5B0F17004}" srcOrd="2" destOrd="0" presId="urn:microsoft.com/office/officeart/2009/3/layout/HorizontalOrganizationChart"/>
    <dgm:cxn modelId="{6BC86625-BE9E-4EB0-8659-C28E1FB31D24}" type="presParOf" srcId="{F7B8CEBA-0C79-44CD-838A-2FED1290FCA6}" destId="{C9CC228A-236E-493C-B231-8AD8294F54C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1DEDA1-4775-4410-8DEB-873CA554EE8F}">
      <dsp:nvSpPr>
        <dsp:cNvPr id="0" name=""/>
        <dsp:cNvSpPr/>
      </dsp:nvSpPr>
      <dsp:spPr>
        <a:xfrm>
          <a:off x="5012894" y="1341668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8858" y="0"/>
              </a:lnTo>
              <a:lnTo>
                <a:pt x="108858" y="234045"/>
              </a:lnTo>
              <a:lnTo>
                <a:pt x="217716" y="23404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9D0EA7-D745-43E5-98A4-48743C019A12}">
      <dsp:nvSpPr>
        <dsp:cNvPr id="0" name=""/>
        <dsp:cNvSpPr/>
      </dsp:nvSpPr>
      <dsp:spPr>
        <a:xfrm>
          <a:off x="5012894" y="1107622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234045"/>
              </a:moveTo>
              <a:lnTo>
                <a:pt x="108858" y="234045"/>
              </a:lnTo>
              <a:lnTo>
                <a:pt x="108858" y="0"/>
              </a:lnTo>
              <a:lnTo>
                <a:pt x="217716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0876F7-8761-41FA-9A03-6AE31BBC24E5}">
      <dsp:nvSpPr>
        <dsp:cNvPr id="0" name=""/>
        <dsp:cNvSpPr/>
      </dsp:nvSpPr>
      <dsp:spPr>
        <a:xfrm>
          <a:off x="3706592" y="1107622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8858" y="0"/>
              </a:lnTo>
              <a:lnTo>
                <a:pt x="108858" y="234045"/>
              </a:lnTo>
              <a:lnTo>
                <a:pt x="217716" y="23404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551C6-A78D-4CC2-8A15-2192243C4C54}">
      <dsp:nvSpPr>
        <dsp:cNvPr id="0" name=""/>
        <dsp:cNvSpPr/>
      </dsp:nvSpPr>
      <dsp:spPr>
        <a:xfrm>
          <a:off x="3706592" y="873577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234045"/>
              </a:moveTo>
              <a:lnTo>
                <a:pt x="108858" y="234045"/>
              </a:lnTo>
              <a:lnTo>
                <a:pt x="108858" y="0"/>
              </a:lnTo>
              <a:lnTo>
                <a:pt x="217716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0DACBF-F617-414E-BF77-B2D992B6E952}">
      <dsp:nvSpPr>
        <dsp:cNvPr id="0" name=""/>
        <dsp:cNvSpPr/>
      </dsp:nvSpPr>
      <dsp:spPr>
        <a:xfrm>
          <a:off x="2400290" y="873577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8858" y="0"/>
              </a:lnTo>
              <a:lnTo>
                <a:pt x="108858" y="234045"/>
              </a:lnTo>
              <a:lnTo>
                <a:pt x="217716" y="23404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1BC737-8C63-44DD-8611-153688427039}">
      <dsp:nvSpPr>
        <dsp:cNvPr id="0" name=""/>
        <dsp:cNvSpPr/>
      </dsp:nvSpPr>
      <dsp:spPr>
        <a:xfrm>
          <a:off x="2400290" y="639531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234045"/>
              </a:moveTo>
              <a:lnTo>
                <a:pt x="108858" y="234045"/>
              </a:lnTo>
              <a:lnTo>
                <a:pt x="108858" y="0"/>
              </a:lnTo>
              <a:lnTo>
                <a:pt x="217716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435706-04E1-479F-84B3-803525F2D943}">
      <dsp:nvSpPr>
        <dsp:cNvPr id="0" name=""/>
        <dsp:cNvSpPr/>
      </dsp:nvSpPr>
      <dsp:spPr>
        <a:xfrm>
          <a:off x="1093989" y="639531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8858" y="0"/>
              </a:lnTo>
              <a:lnTo>
                <a:pt x="108858" y="234045"/>
              </a:lnTo>
              <a:lnTo>
                <a:pt x="217716" y="23404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BA68BB-6454-45C3-8EC7-E3E76BCA95BE}">
      <dsp:nvSpPr>
        <dsp:cNvPr id="0" name=""/>
        <dsp:cNvSpPr/>
      </dsp:nvSpPr>
      <dsp:spPr>
        <a:xfrm>
          <a:off x="1093989" y="405485"/>
          <a:ext cx="217716" cy="234045"/>
        </a:xfrm>
        <a:custGeom>
          <a:avLst/>
          <a:gdLst/>
          <a:ahLst/>
          <a:cxnLst/>
          <a:rect l="0" t="0" r="0" b="0"/>
          <a:pathLst>
            <a:path>
              <a:moveTo>
                <a:pt x="0" y="234045"/>
              </a:moveTo>
              <a:lnTo>
                <a:pt x="108858" y="234045"/>
              </a:lnTo>
              <a:lnTo>
                <a:pt x="108858" y="0"/>
              </a:lnTo>
              <a:lnTo>
                <a:pt x="217716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BC696-A8B4-46CC-A781-56ECF4FC45A0}">
      <dsp:nvSpPr>
        <dsp:cNvPr id="0" name=""/>
        <dsp:cNvSpPr/>
      </dsp:nvSpPr>
      <dsp:spPr>
        <a:xfrm>
          <a:off x="5404" y="473522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Total Processed Tonnes with Factory</a:t>
          </a:r>
        </a:p>
      </dsp:txBody>
      <dsp:txXfrm>
        <a:off x="5404" y="473522"/>
        <a:ext cx="1088584" cy="332018"/>
      </dsp:txXfrm>
    </dsp:sp>
    <dsp:sp modelId="{43DEAEDB-AFF3-4C45-BC22-40D36B55A714}">
      <dsp:nvSpPr>
        <dsp:cNvPr id="0" name=""/>
        <dsp:cNvSpPr/>
      </dsp:nvSpPr>
      <dsp:spPr>
        <a:xfrm>
          <a:off x="1311705" y="239476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Number of Cotton Gins</a:t>
          </a:r>
        </a:p>
      </dsp:txBody>
      <dsp:txXfrm>
        <a:off x="1311705" y="239476"/>
        <a:ext cx="1088584" cy="332018"/>
      </dsp:txXfrm>
    </dsp:sp>
    <dsp:sp modelId="{152B234C-4C5A-4DA4-A749-49C68C750C50}">
      <dsp:nvSpPr>
        <dsp:cNvPr id="0" name=""/>
        <dsp:cNvSpPr/>
      </dsp:nvSpPr>
      <dsp:spPr>
        <a:xfrm>
          <a:off x="1311705" y="707567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Amount of Processed Tonnes</a:t>
          </a:r>
        </a:p>
      </dsp:txBody>
      <dsp:txXfrm>
        <a:off x="1311705" y="707567"/>
        <a:ext cx="1088584" cy="332018"/>
      </dsp:txXfrm>
    </dsp:sp>
    <dsp:sp modelId="{F45AAA93-8035-4195-883B-52C74202DED7}">
      <dsp:nvSpPr>
        <dsp:cNvPr id="0" name=""/>
        <dsp:cNvSpPr/>
      </dsp:nvSpPr>
      <dsp:spPr>
        <a:xfrm>
          <a:off x="2618007" y="473522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Average Separations per Processed Tonne</a:t>
          </a:r>
        </a:p>
      </dsp:txBody>
      <dsp:txXfrm>
        <a:off x="2618007" y="473522"/>
        <a:ext cx="1088584" cy="332018"/>
      </dsp:txXfrm>
    </dsp:sp>
    <dsp:sp modelId="{BA7F8164-9199-4ACE-BE67-DC4A4E806D36}">
      <dsp:nvSpPr>
        <dsp:cNvPr id="0" name=""/>
        <dsp:cNvSpPr/>
      </dsp:nvSpPr>
      <dsp:spPr>
        <a:xfrm>
          <a:off x="2618007" y="941613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Number of Separations</a:t>
          </a:r>
        </a:p>
      </dsp:txBody>
      <dsp:txXfrm>
        <a:off x="2618007" y="941613"/>
        <a:ext cx="1088584" cy="332018"/>
      </dsp:txXfrm>
    </dsp:sp>
    <dsp:sp modelId="{945202BE-7D96-4DCC-AD6C-C47165EDE467}">
      <dsp:nvSpPr>
        <dsp:cNvPr id="0" name=""/>
        <dsp:cNvSpPr/>
      </dsp:nvSpPr>
      <dsp:spPr>
        <a:xfrm>
          <a:off x="3924309" y="707567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Average Metres per Separation</a:t>
          </a:r>
        </a:p>
      </dsp:txBody>
      <dsp:txXfrm>
        <a:off x="3924309" y="707567"/>
        <a:ext cx="1088584" cy="332018"/>
      </dsp:txXfrm>
    </dsp:sp>
    <dsp:sp modelId="{2B9A413E-E230-47C8-9E56-92EC540D64B4}">
      <dsp:nvSpPr>
        <dsp:cNvPr id="0" name=""/>
        <dsp:cNvSpPr/>
      </dsp:nvSpPr>
      <dsp:spPr>
        <a:xfrm>
          <a:off x="3924309" y="1175659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Total Metres Rolled</a:t>
          </a:r>
        </a:p>
      </dsp:txBody>
      <dsp:txXfrm>
        <a:off x="3924309" y="1175659"/>
        <a:ext cx="1088584" cy="332018"/>
      </dsp:txXfrm>
    </dsp:sp>
    <dsp:sp modelId="{0517CE79-2C9E-4F51-A677-7BDE5B7DF192}">
      <dsp:nvSpPr>
        <dsp:cNvPr id="0" name=""/>
        <dsp:cNvSpPr/>
      </dsp:nvSpPr>
      <dsp:spPr>
        <a:xfrm>
          <a:off x="5230610" y="941613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Average Metres per Hour</a:t>
          </a:r>
        </a:p>
      </dsp:txBody>
      <dsp:txXfrm>
        <a:off x="5230610" y="941613"/>
        <a:ext cx="1088584" cy="332018"/>
      </dsp:txXfrm>
    </dsp:sp>
    <dsp:sp modelId="{B942401D-73DF-487F-A805-656419E638CF}">
      <dsp:nvSpPr>
        <dsp:cNvPr id="0" name=""/>
        <dsp:cNvSpPr/>
      </dsp:nvSpPr>
      <dsp:spPr>
        <a:xfrm>
          <a:off x="5230610" y="1409705"/>
          <a:ext cx="1088584" cy="3320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 dirty="0"/>
            <a:t>Cotton Gin Operating Time</a:t>
          </a:r>
        </a:p>
      </dsp:txBody>
      <dsp:txXfrm>
        <a:off x="5230610" y="1409705"/>
        <a:ext cx="1088584" cy="3320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</xdr:row>
      <xdr:rowOff>114300</xdr:rowOff>
    </xdr:from>
    <xdr:to>
      <xdr:col>2</xdr:col>
      <xdr:colOff>47625</xdr:colOff>
      <xdr:row>6</xdr:row>
      <xdr:rowOff>66675</xdr:rowOff>
    </xdr:to>
    <xdr:pic>
      <xdr:nvPicPr>
        <xdr:cNvPr id="2049" name="Picture 1" descr="Creative Commons License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925" y="1104900"/>
          <a:ext cx="838200" cy="2952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10</xdr:row>
      <xdr:rowOff>31864</xdr:rowOff>
    </xdr:from>
    <xdr:to>
      <xdr:col>2</xdr:col>
      <xdr:colOff>1066829</xdr:colOff>
      <xdr:row>10</xdr:row>
      <xdr:rowOff>165421</xdr:rowOff>
    </xdr:to>
    <xdr:sp macro="" textlink="">
      <xdr:nvSpPr>
        <xdr:cNvPr id="5" name="TextBox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 bwMode="gray">
        <a:xfrm>
          <a:off x="1295400" y="2603614"/>
          <a:ext cx="809654" cy="133557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IT Enablers</a:t>
          </a:r>
        </a:p>
      </xdr:txBody>
    </xdr:sp>
    <xdr:clientData/>
  </xdr:twoCellAnchor>
  <xdr:twoCellAnchor>
    <xdr:from>
      <xdr:col>5</xdr:col>
      <xdr:colOff>647417</xdr:colOff>
      <xdr:row>6</xdr:row>
      <xdr:rowOff>161925</xdr:rowOff>
    </xdr:from>
    <xdr:to>
      <xdr:col>5</xdr:col>
      <xdr:colOff>1238190</xdr:colOff>
      <xdr:row>7</xdr:row>
      <xdr:rowOff>164202</xdr:rowOff>
    </xdr:to>
    <xdr:sp macro="" textlink="">
      <xdr:nvSpPr>
        <xdr:cNvPr id="6" name="TextBox 1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 bwMode="gray">
        <a:xfrm>
          <a:off x="3581117" y="1781175"/>
          <a:ext cx="590773" cy="240402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8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HOW</a:t>
          </a:r>
        </a:p>
      </xdr:txBody>
    </xdr:sp>
    <xdr:clientData/>
  </xdr:twoCellAnchor>
  <xdr:twoCellAnchor>
    <xdr:from>
      <xdr:col>8</xdr:col>
      <xdr:colOff>920829</xdr:colOff>
      <xdr:row>6</xdr:row>
      <xdr:rowOff>161925</xdr:rowOff>
    </xdr:from>
    <xdr:to>
      <xdr:col>8</xdr:col>
      <xdr:colOff>1640968</xdr:colOff>
      <xdr:row>7</xdr:row>
      <xdr:rowOff>164202</xdr:rowOff>
    </xdr:to>
    <xdr:sp macro="" textlink="">
      <xdr:nvSpPr>
        <xdr:cNvPr id="7" name="TextBox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 bwMode="gray">
        <a:xfrm>
          <a:off x="6111954" y="1781175"/>
          <a:ext cx="720139" cy="240402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8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WHAT</a:t>
          </a:r>
        </a:p>
      </xdr:txBody>
    </xdr:sp>
    <xdr:clientData/>
  </xdr:twoCellAnchor>
  <xdr:twoCellAnchor>
    <xdr:from>
      <xdr:col>11</xdr:col>
      <xdr:colOff>447869</xdr:colOff>
      <xdr:row>6</xdr:row>
      <xdr:rowOff>161925</xdr:rowOff>
    </xdr:from>
    <xdr:to>
      <xdr:col>11</xdr:col>
      <xdr:colOff>1019955</xdr:colOff>
      <xdr:row>7</xdr:row>
      <xdr:rowOff>164202</xdr:rowOff>
    </xdr:to>
    <xdr:sp macro="" textlink="">
      <xdr:nvSpPr>
        <xdr:cNvPr id="8" name="TextBox 1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 bwMode="gray">
        <a:xfrm>
          <a:off x="7524944" y="1781175"/>
          <a:ext cx="572086" cy="240402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8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WHY</a:t>
          </a:r>
        </a:p>
      </xdr:txBody>
    </xdr:sp>
    <xdr:clientData/>
  </xdr:twoCellAnchor>
  <xdr:twoCellAnchor>
    <xdr:from>
      <xdr:col>2</xdr:col>
      <xdr:colOff>880359</xdr:colOff>
      <xdr:row>8</xdr:row>
      <xdr:rowOff>9448</xdr:rowOff>
    </xdr:from>
    <xdr:to>
      <xdr:col>8</xdr:col>
      <xdr:colOff>643296</xdr:colOff>
      <xdr:row>8</xdr:row>
      <xdr:rowOff>141713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gray">
        <a:xfrm rot="16200000">
          <a:off x="3810370" y="213162"/>
          <a:ext cx="132265" cy="3915837"/>
        </a:xfrm>
        <a:prstGeom prst="rightBrace">
          <a:avLst/>
        </a:prstGeom>
        <a:noFill/>
        <a:ln w="9525" cap="flat" cmpd="sng" algn="ctr">
          <a:solidFill>
            <a:srgbClr val="66554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65306" tIns="32653" rIns="65306" bIns="32653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53064" fontAlgn="auto">
            <a:spcBef>
              <a:spcPts val="0"/>
            </a:spcBef>
            <a:spcAft>
              <a:spcPts val="0"/>
            </a:spcAft>
            <a:defRPr/>
          </a:pPr>
          <a:endParaRPr lang="en-AU" sz="1000" kern="0">
            <a:solidFill>
              <a:srgbClr val="CAC0B6"/>
            </a:solidFill>
            <a:cs typeface="+mn-cs"/>
          </a:endParaRPr>
        </a:p>
      </xdr:txBody>
    </xdr:sp>
    <xdr:clientData/>
  </xdr:twoCellAnchor>
  <xdr:twoCellAnchor>
    <xdr:from>
      <xdr:col>2</xdr:col>
      <xdr:colOff>1205190</xdr:colOff>
      <xdr:row>8</xdr:row>
      <xdr:rowOff>133448</xdr:rowOff>
    </xdr:from>
    <xdr:to>
      <xdr:col>5</xdr:col>
      <xdr:colOff>875060</xdr:colOff>
      <xdr:row>9</xdr:row>
      <xdr:rowOff>28880</xdr:rowOff>
    </xdr:to>
    <xdr:sp macro="" textlink="">
      <xdr:nvSpPr>
        <xdr:cNvPr id="10" name="TextBox 1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 bwMode="gray">
        <a:xfrm>
          <a:off x="2243415" y="2228948"/>
          <a:ext cx="1565345" cy="133557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i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“one- off programme related”</a:t>
          </a:r>
        </a:p>
      </xdr:txBody>
    </xdr:sp>
    <xdr:clientData/>
  </xdr:twoCellAnchor>
  <xdr:twoCellAnchor>
    <xdr:from>
      <xdr:col>5</xdr:col>
      <xdr:colOff>1109948</xdr:colOff>
      <xdr:row>8</xdr:row>
      <xdr:rowOff>133448</xdr:rowOff>
    </xdr:from>
    <xdr:to>
      <xdr:col>8</xdr:col>
      <xdr:colOff>601664</xdr:colOff>
      <xdr:row>9</xdr:row>
      <xdr:rowOff>28880</xdr:rowOff>
    </xdr:to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 bwMode="gray">
        <a:xfrm>
          <a:off x="4043648" y="2228948"/>
          <a:ext cx="1749141" cy="133557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i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“ongoing – new ways of working”</a:t>
          </a:r>
        </a:p>
      </xdr:txBody>
    </xdr:sp>
    <xdr:clientData/>
  </xdr:twoCellAnchor>
  <xdr:twoCellAnchor>
    <xdr:from>
      <xdr:col>8</xdr:col>
      <xdr:colOff>1060381</xdr:colOff>
      <xdr:row>8</xdr:row>
      <xdr:rowOff>133448</xdr:rowOff>
    </xdr:from>
    <xdr:to>
      <xdr:col>11</xdr:col>
      <xdr:colOff>1130322</xdr:colOff>
      <xdr:row>9</xdr:row>
      <xdr:rowOff>28880</xdr:rowOff>
    </xdr:to>
    <xdr:sp macro="" textlink="">
      <xdr:nvSpPr>
        <xdr:cNvPr id="12" name="TextBox 1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 bwMode="gray">
        <a:xfrm>
          <a:off x="6251506" y="2228948"/>
          <a:ext cx="1955891" cy="133557"/>
        </a:xfrm>
        <a:prstGeom prst="rect">
          <a:avLst/>
        </a:prstGeom>
        <a:noFill/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i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“The benefits and why we want them”</a:t>
          </a:r>
        </a:p>
      </xdr:txBody>
    </xdr:sp>
    <xdr:clientData/>
  </xdr:twoCellAnchor>
  <xdr:twoCellAnchor>
    <xdr:from>
      <xdr:col>8</xdr:col>
      <xdr:colOff>681794</xdr:colOff>
      <xdr:row>8</xdr:row>
      <xdr:rowOff>9447</xdr:rowOff>
    </xdr:from>
    <xdr:to>
      <xdr:col>10</xdr:col>
      <xdr:colOff>108354</xdr:colOff>
      <xdr:row>8</xdr:row>
      <xdr:rowOff>141712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gray">
        <a:xfrm rot="16200000">
          <a:off x="6405891" y="1571975"/>
          <a:ext cx="132265" cy="1198210"/>
        </a:xfrm>
        <a:prstGeom prst="rightBrace">
          <a:avLst/>
        </a:prstGeom>
        <a:noFill/>
        <a:ln w="9525" cap="flat" cmpd="sng" algn="ctr">
          <a:solidFill>
            <a:srgbClr val="66554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65306" tIns="32653" rIns="65306" bIns="32653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53064" fontAlgn="auto">
            <a:spcBef>
              <a:spcPts val="0"/>
            </a:spcBef>
            <a:spcAft>
              <a:spcPts val="0"/>
            </a:spcAft>
            <a:defRPr/>
          </a:pPr>
          <a:endParaRPr lang="en-AU" sz="1000" kern="0">
            <a:solidFill>
              <a:srgbClr val="CAC0B6"/>
            </a:solidFill>
            <a:cs typeface="+mn-cs"/>
          </a:endParaRPr>
        </a:p>
      </xdr:txBody>
    </xdr:sp>
    <xdr:clientData/>
  </xdr:twoCellAnchor>
  <xdr:twoCellAnchor>
    <xdr:from>
      <xdr:col>11</xdr:col>
      <xdr:colOff>56611</xdr:colOff>
      <xdr:row>8</xdr:row>
      <xdr:rowOff>9447</xdr:rowOff>
    </xdr:from>
    <xdr:to>
      <xdr:col>12</xdr:col>
      <xdr:colOff>30089</xdr:colOff>
      <xdr:row>8</xdr:row>
      <xdr:rowOff>141712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gray">
        <a:xfrm rot="16200000">
          <a:off x="7744855" y="1493778"/>
          <a:ext cx="132265" cy="1354603"/>
        </a:xfrm>
        <a:prstGeom prst="rightBrace">
          <a:avLst/>
        </a:prstGeom>
        <a:noFill/>
        <a:ln w="9525" cap="flat" cmpd="sng" algn="ctr">
          <a:solidFill>
            <a:srgbClr val="66554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65306" tIns="32653" rIns="65306" bIns="32653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53064" fontAlgn="auto">
            <a:spcBef>
              <a:spcPts val="0"/>
            </a:spcBef>
            <a:spcAft>
              <a:spcPts val="0"/>
            </a:spcAft>
            <a:defRPr/>
          </a:pPr>
          <a:endParaRPr lang="en-AU" sz="1000" kern="0">
            <a:solidFill>
              <a:srgbClr val="CAC0B6"/>
            </a:solidFill>
            <a:cs typeface="+mn-cs"/>
          </a:endParaRPr>
        </a:p>
      </xdr:txBody>
    </xdr:sp>
    <xdr:clientData/>
  </xdr:twoCellAnchor>
  <xdr:twoCellAnchor>
    <xdr:from>
      <xdr:col>8</xdr:col>
      <xdr:colOff>667357</xdr:colOff>
      <xdr:row>9</xdr:row>
      <xdr:rowOff>26210</xdr:rowOff>
    </xdr:from>
    <xdr:to>
      <xdr:col>8</xdr:col>
      <xdr:colOff>667357</xdr:colOff>
      <xdr:row>16</xdr:row>
      <xdr:rowOff>209550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</xdr:cNvCxnSpPr>
      </xdr:nvCxnSpPr>
      <xdr:spPr bwMode="gray">
        <a:xfrm>
          <a:off x="5858482" y="2359835"/>
          <a:ext cx="0" cy="1850215"/>
        </a:xfrm>
        <a:prstGeom prst="line">
          <a:avLst/>
        </a:prstGeom>
        <a:noFill/>
        <a:ln w="9525" algn="ctr">
          <a:solidFill>
            <a:srgbClr val="BAAA9B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5</xdr:col>
      <xdr:colOff>1435441</xdr:colOff>
      <xdr:row>9</xdr:row>
      <xdr:rowOff>26210</xdr:rowOff>
    </xdr:from>
    <xdr:to>
      <xdr:col>5</xdr:col>
      <xdr:colOff>1435441</xdr:colOff>
      <xdr:row>16</xdr:row>
      <xdr:rowOff>180975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cxnSpLocks noChangeShapeType="1"/>
        </xdr:cNvCxnSpPr>
      </xdr:nvCxnSpPr>
      <xdr:spPr bwMode="gray">
        <a:xfrm>
          <a:off x="4369141" y="2359835"/>
          <a:ext cx="0" cy="1821640"/>
        </a:xfrm>
        <a:prstGeom prst="line">
          <a:avLst/>
        </a:prstGeom>
        <a:noFill/>
        <a:ln w="9525" algn="ctr">
          <a:solidFill>
            <a:srgbClr val="BAAA9B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8</xdr:col>
      <xdr:colOff>146064</xdr:colOff>
      <xdr:row>17</xdr:row>
      <xdr:rowOff>27450</xdr:rowOff>
    </xdr:from>
    <xdr:to>
      <xdr:col>11</xdr:col>
      <xdr:colOff>1233985</xdr:colOff>
      <xdr:row>18</xdr:row>
      <xdr:rowOff>86922</xdr:rowOff>
    </xdr:to>
    <xdr:sp macro="" textlink="">
      <xdr:nvSpPr>
        <xdr:cNvPr id="20" name="Pentagon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gray">
        <a:xfrm flipH="1">
          <a:off x="5337189" y="4266075"/>
          <a:ext cx="2973871" cy="297597"/>
        </a:xfrm>
        <a:prstGeom prst="homePlate">
          <a:avLst/>
        </a:prstGeom>
        <a:solidFill>
          <a:schemeClr val="accent2">
            <a:lumMod val="50000"/>
          </a:schemeClr>
        </a:solidFill>
        <a:ln w="25400" cap="flat" cmpd="sng" algn="ctr">
          <a:noFill/>
          <a:prstDash val="solid"/>
        </a:ln>
        <a:effectLst/>
      </xdr:spPr>
      <xdr:txBody>
        <a:bodyPr wrap="square" rIns="36000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en-AU" sz="900" kern="0">
              <a:solidFill>
                <a:srgbClr val="FFFFFF"/>
              </a:solidFill>
              <a:ea typeface="+mn-ea"/>
              <a:cs typeface="+mn-cs"/>
            </a:rPr>
            <a:t>To achieve the Objectives and Benefits, a “new way of working” is required </a:t>
          </a:r>
        </a:p>
      </xdr:txBody>
    </xdr:sp>
    <xdr:clientData/>
  </xdr:twoCellAnchor>
  <xdr:twoCellAnchor>
    <xdr:from>
      <xdr:col>2</xdr:col>
      <xdr:colOff>621326</xdr:colOff>
      <xdr:row>17</xdr:row>
      <xdr:rowOff>27450</xdr:rowOff>
    </xdr:from>
    <xdr:to>
      <xdr:col>8</xdr:col>
      <xdr:colOff>102756</xdr:colOff>
      <xdr:row>18</xdr:row>
      <xdr:rowOff>86922</xdr:rowOff>
    </xdr:to>
    <xdr:sp macro="" textlink="">
      <xdr:nvSpPr>
        <xdr:cNvPr id="22" name="Pentagon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gray">
        <a:xfrm>
          <a:off x="1659551" y="4266075"/>
          <a:ext cx="3634330" cy="297597"/>
        </a:xfrm>
        <a:prstGeom prst="homePlate">
          <a:avLst/>
        </a:prstGeom>
        <a:solidFill>
          <a:schemeClr val="accent2">
            <a:lumMod val="50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36000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en-AU" sz="900" kern="0">
              <a:solidFill>
                <a:srgbClr val="FFFFFF"/>
              </a:solidFill>
              <a:ea typeface="+mn-ea"/>
              <a:cs typeface="+mn-cs"/>
            </a:rPr>
            <a:t>To achieve the “new way of working”, IT, People and Process enablers are required</a:t>
          </a:r>
        </a:p>
      </xdr:txBody>
    </xdr:sp>
    <xdr:clientData/>
  </xdr:twoCellAnchor>
  <xdr:twoCellAnchor>
    <xdr:from>
      <xdr:col>2</xdr:col>
      <xdr:colOff>275240</xdr:colOff>
      <xdr:row>10</xdr:row>
      <xdr:rowOff>207039</xdr:rowOff>
    </xdr:from>
    <xdr:to>
      <xdr:col>14</xdr:col>
      <xdr:colOff>23890</xdr:colOff>
      <xdr:row>15</xdr:row>
      <xdr:rowOff>215817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 bwMode="gray">
        <a:xfrm>
          <a:off x="1343945" y="2477799"/>
          <a:ext cx="7582010" cy="1144158"/>
          <a:chOff x="422371" y="2007624"/>
          <a:chExt cx="8249443" cy="1070341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 bwMode="gray">
          <a:xfrm>
            <a:off x="3388691" y="2007624"/>
            <a:ext cx="1003687" cy="481893"/>
          </a:xfrm>
          <a:prstGeom prst="rect">
            <a:avLst/>
          </a:prstGeom>
          <a:solidFill>
            <a:schemeClr val="accent3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Performance</a:t>
            </a:r>
            <a:r>
              <a:rPr lang="en-AU" sz="900" kern="0" baseline="0">
                <a:solidFill>
                  <a:srgbClr val="FFFFFF"/>
                </a:solidFill>
                <a:ea typeface="+mn-ea"/>
                <a:cs typeface="+mn-cs"/>
              </a:rPr>
              <a:t> Management System</a:t>
            </a:r>
            <a:endParaRPr lang="en-AU" sz="900" kern="0">
              <a:solidFill>
                <a:srgbClr val="FFFFFF"/>
              </a:solidFill>
              <a:ea typeface="+mn-ea"/>
              <a:cs typeface="+mn-cs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 bwMode="gray">
          <a:xfrm>
            <a:off x="6387543" y="2254126"/>
            <a:ext cx="1003687" cy="481893"/>
          </a:xfrm>
          <a:prstGeom prst="rect">
            <a:avLst/>
          </a:prstGeom>
          <a:solidFill>
            <a:schemeClr val="accent5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Increase revenue from accurate timesheets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 bwMode="gray">
          <a:xfrm>
            <a:off x="7668127" y="2254396"/>
            <a:ext cx="1003687" cy="481893"/>
          </a:xfrm>
          <a:prstGeom prst="rect">
            <a:avLst/>
          </a:prstGeom>
          <a:solidFill>
            <a:schemeClr val="accent6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Post  Merger Environment (Internal)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 bwMode="gray">
          <a:xfrm>
            <a:off x="1930351" y="2007625"/>
            <a:ext cx="1003687" cy="481893"/>
          </a:xfrm>
          <a:prstGeom prst="rect">
            <a:avLst/>
          </a:prstGeom>
          <a:solidFill>
            <a:schemeClr val="accent2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Business Analytics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 bwMode="gray">
          <a:xfrm>
            <a:off x="4925522" y="2007624"/>
            <a:ext cx="1003687" cy="481893"/>
          </a:xfrm>
          <a:prstGeom prst="rect">
            <a:avLst/>
          </a:prstGeom>
          <a:solidFill>
            <a:schemeClr val="accent4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Increase capture of hours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 bwMode="gray">
          <a:xfrm>
            <a:off x="422371" y="2007625"/>
            <a:ext cx="1003687" cy="481893"/>
          </a:xfrm>
          <a:prstGeom prst="rect">
            <a:avLst/>
          </a:prstGeom>
          <a:solidFill>
            <a:schemeClr val="accent1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ＭＳ Ｐゴシック" pitchFamily="-106" charset="-128"/>
                <a:cs typeface="+mn-cs"/>
              </a:rPr>
              <a:t>Server Virtualisation </a:t>
            </a:r>
            <a:endParaRPr lang="en-AU" sz="900" kern="0">
              <a:solidFill>
                <a:srgbClr val="FFFFFF"/>
              </a:solidFill>
              <a:ea typeface="+mn-ea"/>
              <a:cs typeface="+mn-cs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 bwMode="gray">
          <a:xfrm>
            <a:off x="4914900" y="2596072"/>
            <a:ext cx="1003687" cy="481893"/>
          </a:xfrm>
          <a:prstGeom prst="rect">
            <a:avLst/>
          </a:prstGeom>
          <a:solidFill>
            <a:schemeClr val="accent4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Increase %</a:t>
            </a:r>
            <a:r>
              <a:rPr lang="en-AU" sz="900" kern="0" baseline="0">
                <a:solidFill>
                  <a:srgbClr val="FFFFFF"/>
                </a:solidFill>
                <a:ea typeface="+mn-ea"/>
                <a:cs typeface="+mn-cs"/>
              </a:rPr>
              <a:t> of chargeable time</a:t>
            </a:r>
            <a:endParaRPr lang="en-AU" sz="900" kern="0">
              <a:solidFill>
                <a:srgbClr val="FFFFFF"/>
              </a:solidFill>
              <a:ea typeface="+mn-ea"/>
              <a:cs typeface="+mn-cs"/>
            </a:endParaRP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 bwMode="gray">
          <a:xfrm>
            <a:off x="3388691" y="2596071"/>
            <a:ext cx="1003687" cy="481893"/>
          </a:xfrm>
          <a:prstGeom prst="rect">
            <a:avLst/>
          </a:prstGeom>
          <a:solidFill>
            <a:schemeClr val="accent3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Timesheet</a:t>
            </a:r>
            <a:r>
              <a:rPr lang="en-AU" sz="900" kern="0" baseline="0">
                <a:solidFill>
                  <a:srgbClr val="FFFFFF"/>
                </a:solidFill>
                <a:ea typeface="+mn-ea"/>
                <a:cs typeface="+mn-cs"/>
              </a:rPr>
              <a:t> System</a:t>
            </a:r>
            <a:endParaRPr lang="en-AU" sz="900" kern="0">
              <a:solidFill>
                <a:srgbClr val="FFFFFF"/>
              </a:solidFill>
              <a:ea typeface="+mn-ea"/>
              <a:cs typeface="+mn-cs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 bwMode="gray">
          <a:xfrm>
            <a:off x="1930351" y="2596072"/>
            <a:ext cx="1003687" cy="481893"/>
          </a:xfrm>
          <a:prstGeom prst="rect">
            <a:avLst/>
          </a:prstGeom>
          <a:solidFill>
            <a:schemeClr val="accent2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+mn-ea"/>
                <a:cs typeface="+mn-cs"/>
              </a:rPr>
              <a:t>Standardise Business Processes 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 bwMode="gray">
          <a:xfrm>
            <a:off x="422371" y="2596072"/>
            <a:ext cx="1003687" cy="481893"/>
          </a:xfrm>
          <a:prstGeom prst="rect">
            <a:avLst/>
          </a:prstGeom>
          <a:solidFill>
            <a:schemeClr val="accent1"/>
          </a:solidFill>
          <a:ln w="9525" cap="flat" cmpd="sng" algn="ctr">
            <a:noFill/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xdr:spPr>
        <xdr:txBody>
          <a:bodyPr wrap="square" lIns="48862" tIns="24431" rIns="48862" bIns="24431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  <a:defRPr/>
            </a:pPr>
            <a:r>
              <a:rPr lang="en-AU" sz="900" kern="0">
                <a:solidFill>
                  <a:srgbClr val="FFFFFF"/>
                </a:solidFill>
                <a:ea typeface="ＭＳ Ｐゴシック" pitchFamily="-106" charset="-128"/>
                <a:cs typeface="+mn-cs"/>
              </a:rPr>
              <a:t>Software-As-A-Service</a:t>
            </a:r>
            <a:endParaRPr lang="en-AU" sz="900" kern="0">
              <a:solidFill>
                <a:srgbClr val="FFFFFF"/>
              </a:solidFill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1581722</xdr:colOff>
      <xdr:row>9</xdr:row>
      <xdr:rowOff>136431</xdr:rowOff>
    </xdr:from>
    <xdr:to>
      <xdr:col>5</xdr:col>
      <xdr:colOff>734150</xdr:colOff>
      <xdr:row>10</xdr:row>
      <xdr:rowOff>165420</xdr:rowOff>
    </xdr:to>
    <xdr:sp macro="" textlink="">
      <xdr:nvSpPr>
        <xdr:cNvPr id="25" name="TextBox 9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 bwMode="gray">
        <a:xfrm>
          <a:off x="2619947" y="2470056"/>
          <a:ext cx="1047903" cy="267114"/>
        </a:xfrm>
        <a:prstGeom prst="rect">
          <a:avLst/>
        </a:prstGeom>
        <a:solidFill>
          <a:schemeClr val="bg1"/>
        </a:solidFill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People + Process</a:t>
          </a:r>
        </a:p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       Enablers</a:t>
          </a:r>
        </a:p>
      </xdr:txBody>
    </xdr:sp>
    <xdr:clientData/>
  </xdr:twoCellAnchor>
  <xdr:twoCellAnchor>
    <xdr:from>
      <xdr:col>5</xdr:col>
      <xdr:colOff>985511</xdr:colOff>
      <xdr:row>10</xdr:row>
      <xdr:rowOff>31864</xdr:rowOff>
    </xdr:from>
    <xdr:to>
      <xdr:col>6</xdr:col>
      <xdr:colOff>37723</xdr:colOff>
      <xdr:row>10</xdr:row>
      <xdr:rowOff>165421</xdr:rowOff>
    </xdr:to>
    <xdr:sp macro="" textlink="">
      <xdr:nvSpPr>
        <xdr:cNvPr id="26" name="TextBox 1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 bwMode="gray">
        <a:xfrm>
          <a:off x="3919211" y="2603614"/>
          <a:ext cx="1081037" cy="133557"/>
        </a:xfrm>
        <a:prstGeom prst="rect">
          <a:avLst/>
        </a:prstGeom>
        <a:solidFill>
          <a:schemeClr val="bg1"/>
        </a:solidFill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Business Changes</a:t>
          </a:r>
        </a:p>
      </xdr:txBody>
    </xdr:sp>
    <xdr:clientData/>
  </xdr:twoCellAnchor>
  <xdr:twoCellAnchor>
    <xdr:from>
      <xdr:col>8</xdr:col>
      <xdr:colOff>135622</xdr:colOff>
      <xdr:row>10</xdr:row>
      <xdr:rowOff>31864</xdr:rowOff>
    </xdr:from>
    <xdr:to>
      <xdr:col>8</xdr:col>
      <xdr:colOff>1168852</xdr:colOff>
      <xdr:row>10</xdr:row>
      <xdr:rowOff>165421</xdr:rowOff>
    </xdr:to>
    <xdr:sp macro="" textlink="">
      <xdr:nvSpPr>
        <xdr:cNvPr id="27" name="TextBox 1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 bwMode="gray">
        <a:xfrm>
          <a:off x="5326747" y="2603614"/>
          <a:ext cx="1033230" cy="133557"/>
        </a:xfrm>
        <a:prstGeom prst="rect">
          <a:avLst/>
        </a:prstGeom>
        <a:solidFill>
          <a:schemeClr val="bg1"/>
        </a:solidFill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Business Benefit</a:t>
          </a:r>
        </a:p>
      </xdr:txBody>
    </xdr:sp>
    <xdr:clientData/>
  </xdr:twoCellAnchor>
  <xdr:twoCellAnchor>
    <xdr:from>
      <xdr:col>11</xdr:col>
      <xdr:colOff>678573</xdr:colOff>
      <xdr:row>9</xdr:row>
      <xdr:rowOff>136431</xdr:rowOff>
    </xdr:from>
    <xdr:to>
      <xdr:col>12</xdr:col>
      <xdr:colOff>29482</xdr:colOff>
      <xdr:row>10</xdr:row>
      <xdr:rowOff>165420</xdr:rowOff>
    </xdr:to>
    <xdr:sp macro="" textlink="">
      <xdr:nvSpPr>
        <xdr:cNvPr id="28" name="TextBox 1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 bwMode="gray">
        <a:xfrm>
          <a:off x="7755648" y="2470056"/>
          <a:ext cx="732034" cy="267114"/>
        </a:xfrm>
        <a:prstGeom prst="rect">
          <a:avLst/>
        </a:prstGeom>
        <a:solidFill>
          <a:schemeClr val="bg1"/>
        </a:solidFill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Drivers &amp; </a:t>
          </a: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Objectives</a:t>
          </a:r>
        </a:p>
      </xdr:txBody>
    </xdr:sp>
    <xdr:clientData/>
  </xdr:twoCellAnchor>
  <xdr:twoCellAnchor>
    <xdr:from>
      <xdr:col>8</xdr:col>
      <xdr:colOff>1532471</xdr:colOff>
      <xdr:row>9</xdr:row>
      <xdr:rowOff>136431</xdr:rowOff>
    </xdr:from>
    <xdr:to>
      <xdr:col>11</xdr:col>
      <xdr:colOff>382984</xdr:colOff>
      <xdr:row>10</xdr:row>
      <xdr:rowOff>165420</xdr:rowOff>
    </xdr:to>
    <xdr:sp macro="" textlink="">
      <xdr:nvSpPr>
        <xdr:cNvPr id="29" name="TextBox 4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 bwMode="gray">
        <a:xfrm>
          <a:off x="6723596" y="2470056"/>
          <a:ext cx="736463" cy="267114"/>
        </a:xfrm>
        <a:prstGeom prst="rect">
          <a:avLst/>
        </a:prstGeom>
        <a:solidFill>
          <a:schemeClr val="bg1"/>
        </a:solidFill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n-AU" sz="1000" b="1" kern="0">
              <a:solidFill>
                <a:srgbClr val="665546">
                  <a:lumMod val="95000"/>
                  <a:lumOff val="5000"/>
                </a:srgbClr>
              </a:solidFill>
              <a:ea typeface="ＭＳ Ｐゴシック" pitchFamily="-106" charset="-128"/>
              <a:cs typeface="+mn-cs"/>
            </a:rPr>
            <a:t>Investment Objectives</a:t>
          </a:r>
        </a:p>
      </xdr:txBody>
    </xdr:sp>
    <xdr:clientData/>
  </xdr:twoCellAnchor>
  <xdr:twoCellAnchor>
    <xdr:from>
      <xdr:col>2</xdr:col>
      <xdr:colOff>1175240</xdr:colOff>
      <xdr:row>12</xdr:row>
      <xdr:rowOff>790</xdr:rowOff>
    </xdr:from>
    <xdr:to>
      <xdr:col>2</xdr:col>
      <xdr:colOff>1627436</xdr:colOff>
      <xdr:row>12</xdr:row>
      <xdr:rowOff>790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35" idx="3"/>
          <a:endCxn id="33" idx="1"/>
        </xdr:cNvCxnSpPr>
      </xdr:nvCxnSpPr>
      <xdr:spPr>
        <a:xfrm>
          <a:off x="2213465" y="2810665"/>
          <a:ext cx="4521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1175240</xdr:colOff>
      <xdr:row>12</xdr:row>
      <xdr:rowOff>790</xdr:rowOff>
    </xdr:from>
    <xdr:to>
      <xdr:col>2</xdr:col>
      <xdr:colOff>1627436</xdr:colOff>
      <xdr:row>14</xdr:row>
      <xdr:rowOff>183942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50" idx="3"/>
          <a:endCxn id="33" idx="1"/>
        </xdr:cNvCxnSpPr>
      </xdr:nvCxnSpPr>
      <xdr:spPr>
        <a:xfrm flipV="1">
          <a:off x="2213465" y="2810665"/>
          <a:ext cx="452196" cy="65940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1175240</xdr:colOff>
      <xdr:row>14</xdr:row>
      <xdr:rowOff>183943</xdr:rowOff>
    </xdr:from>
    <xdr:to>
      <xdr:col>2</xdr:col>
      <xdr:colOff>1627436</xdr:colOff>
      <xdr:row>14</xdr:row>
      <xdr:rowOff>183943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50" idx="3"/>
          <a:endCxn id="48" idx="1"/>
        </xdr:cNvCxnSpPr>
      </xdr:nvCxnSpPr>
      <xdr:spPr>
        <a:xfrm>
          <a:off x="2213465" y="3470068"/>
          <a:ext cx="4521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631961</xdr:colOff>
      <xdr:row>12</xdr:row>
      <xdr:rowOff>789</xdr:rowOff>
    </xdr:from>
    <xdr:to>
      <xdr:col>5</xdr:col>
      <xdr:colOff>1039646</xdr:colOff>
      <xdr:row>12</xdr:row>
      <xdr:rowOff>790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0" idx="1"/>
          <a:endCxn id="33" idx="3"/>
        </xdr:cNvCxnSpPr>
      </xdr:nvCxnSpPr>
      <xdr:spPr>
        <a:xfrm flipH="1">
          <a:off x="3565661" y="2810664"/>
          <a:ext cx="407685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631961</xdr:colOff>
      <xdr:row>14</xdr:row>
      <xdr:rowOff>183942</xdr:rowOff>
    </xdr:from>
    <xdr:to>
      <xdr:col>5</xdr:col>
      <xdr:colOff>1039646</xdr:colOff>
      <xdr:row>14</xdr:row>
      <xdr:rowOff>183943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48" idx="3"/>
          <a:endCxn id="44" idx="1"/>
        </xdr:cNvCxnSpPr>
      </xdr:nvCxnSpPr>
      <xdr:spPr>
        <a:xfrm flipV="1">
          <a:off x="3565661" y="3470067"/>
          <a:ext cx="407685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631961</xdr:colOff>
      <xdr:row>12</xdr:row>
      <xdr:rowOff>790</xdr:rowOff>
    </xdr:from>
    <xdr:to>
      <xdr:col>5</xdr:col>
      <xdr:colOff>1039646</xdr:colOff>
      <xdr:row>14</xdr:row>
      <xdr:rowOff>183943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48" idx="3"/>
          <a:endCxn id="30" idx="1"/>
        </xdr:cNvCxnSpPr>
      </xdr:nvCxnSpPr>
      <xdr:spPr>
        <a:xfrm flipV="1">
          <a:off x="3565661" y="2810665"/>
          <a:ext cx="407685" cy="65940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631961</xdr:colOff>
      <xdr:row>12</xdr:row>
      <xdr:rowOff>790</xdr:rowOff>
    </xdr:from>
    <xdr:to>
      <xdr:col>5</xdr:col>
      <xdr:colOff>1039646</xdr:colOff>
      <xdr:row>14</xdr:row>
      <xdr:rowOff>183941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33" idx="3"/>
          <a:endCxn id="44" idx="1"/>
        </xdr:cNvCxnSpPr>
      </xdr:nvCxnSpPr>
      <xdr:spPr>
        <a:xfrm>
          <a:off x="3565661" y="2810665"/>
          <a:ext cx="407685" cy="65940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1939646</xdr:colOff>
      <xdr:row>12</xdr:row>
      <xdr:rowOff>789</xdr:rowOff>
    </xdr:from>
    <xdr:to>
      <xdr:col>8</xdr:col>
      <xdr:colOff>160288</xdr:colOff>
      <xdr:row>14</xdr:row>
      <xdr:rowOff>183941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44" idx="3"/>
          <a:endCxn id="34" idx="1"/>
        </xdr:cNvCxnSpPr>
      </xdr:nvCxnSpPr>
      <xdr:spPr>
        <a:xfrm flipV="1">
          <a:off x="4873346" y="2810664"/>
          <a:ext cx="478067" cy="65940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1939646</xdr:colOff>
      <xdr:row>14</xdr:row>
      <xdr:rowOff>183942</xdr:rowOff>
    </xdr:from>
    <xdr:to>
      <xdr:col>8</xdr:col>
      <xdr:colOff>150763</xdr:colOff>
      <xdr:row>14</xdr:row>
      <xdr:rowOff>183943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44" idx="3"/>
          <a:endCxn id="41" idx="1"/>
        </xdr:cNvCxnSpPr>
      </xdr:nvCxnSpPr>
      <xdr:spPr>
        <a:xfrm>
          <a:off x="4873346" y="3470067"/>
          <a:ext cx="468542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1939646</xdr:colOff>
      <xdr:row>12</xdr:row>
      <xdr:rowOff>789</xdr:rowOff>
    </xdr:from>
    <xdr:to>
      <xdr:col>8</xdr:col>
      <xdr:colOff>160288</xdr:colOff>
      <xdr:row>12</xdr:row>
      <xdr:rowOff>789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>
          <a:stCxn id="30" idx="3"/>
          <a:endCxn id="34" idx="1"/>
        </xdr:cNvCxnSpPr>
      </xdr:nvCxnSpPr>
      <xdr:spPr>
        <a:xfrm>
          <a:off x="4873346" y="2810664"/>
          <a:ext cx="47806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1060288</xdr:colOff>
      <xdr:row>12</xdr:row>
      <xdr:rowOff>789</xdr:rowOff>
    </xdr:from>
    <xdr:to>
      <xdr:col>8</xdr:col>
      <xdr:colOff>1471273</xdr:colOff>
      <xdr:row>13</xdr:row>
      <xdr:rowOff>38889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34" idx="3"/>
          <a:endCxn id="31" idx="1"/>
        </xdr:cNvCxnSpPr>
      </xdr:nvCxnSpPr>
      <xdr:spPr>
        <a:xfrm>
          <a:off x="6251413" y="2810664"/>
          <a:ext cx="410985" cy="2762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1050763</xdr:colOff>
      <xdr:row>13</xdr:row>
      <xdr:rowOff>38889</xdr:rowOff>
    </xdr:from>
    <xdr:to>
      <xdr:col>8</xdr:col>
      <xdr:colOff>1471273</xdr:colOff>
      <xdr:row>14</xdr:row>
      <xdr:rowOff>183942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41" idx="3"/>
          <a:endCxn id="31" idx="1"/>
        </xdr:cNvCxnSpPr>
      </xdr:nvCxnSpPr>
      <xdr:spPr>
        <a:xfrm flipV="1">
          <a:off x="6241888" y="3086889"/>
          <a:ext cx="420510" cy="38317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485323</xdr:colOff>
      <xdr:row>13</xdr:row>
      <xdr:rowOff>38889</xdr:rowOff>
    </xdr:from>
    <xdr:to>
      <xdr:col>11</xdr:col>
      <xdr:colOff>733615</xdr:colOff>
      <xdr:row>13</xdr:row>
      <xdr:rowOff>39192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32" idx="1"/>
          <a:endCxn id="31" idx="3"/>
        </xdr:cNvCxnSpPr>
      </xdr:nvCxnSpPr>
      <xdr:spPr>
        <a:xfrm flipH="1" flipV="1">
          <a:off x="7562398" y="3086889"/>
          <a:ext cx="248292" cy="30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838201</xdr:colOff>
      <xdr:row>26</xdr:row>
      <xdr:rowOff>133351</xdr:rowOff>
    </xdr:from>
    <xdr:to>
      <xdr:col>3</xdr:col>
      <xdr:colOff>43393</xdr:colOff>
      <xdr:row>31</xdr:row>
      <xdr:rowOff>41276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1009651" y="6200776"/>
          <a:ext cx="1738842" cy="984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19</xdr:row>
      <xdr:rowOff>76200</xdr:rowOff>
    </xdr:from>
    <xdr:to>
      <xdr:col>3</xdr:col>
      <xdr:colOff>38100</xdr:colOff>
      <xdr:row>22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62050" y="4419600"/>
          <a:ext cx="1476375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19</xdr:row>
      <xdr:rowOff>76200</xdr:rowOff>
    </xdr:from>
    <xdr:to>
      <xdr:col>3</xdr:col>
      <xdr:colOff>38100</xdr:colOff>
      <xdr:row>22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162050" y="4419600"/>
          <a:ext cx="1476375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990600</xdr:colOff>
      <xdr:row>19</xdr:row>
      <xdr:rowOff>76200</xdr:rowOff>
    </xdr:from>
    <xdr:to>
      <xdr:col>3</xdr:col>
      <xdr:colOff>38100</xdr:colOff>
      <xdr:row>22</xdr:row>
      <xdr:rowOff>64770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58688" y="4401671"/>
          <a:ext cx="1546412" cy="68333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990600</xdr:colOff>
      <xdr:row>19</xdr:row>
      <xdr:rowOff>76200</xdr:rowOff>
    </xdr:from>
    <xdr:to>
      <xdr:col>3</xdr:col>
      <xdr:colOff>38100</xdr:colOff>
      <xdr:row>22</xdr:row>
      <xdr:rowOff>64770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158688" y="4401671"/>
          <a:ext cx="1546412" cy="68333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76200</xdr:rowOff>
    </xdr:from>
    <xdr:to>
      <xdr:col>2</xdr:col>
      <xdr:colOff>38100</xdr:colOff>
      <xdr:row>12</xdr:row>
      <xdr:rowOff>68036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33350" y="1967593"/>
          <a:ext cx="1129393" cy="99876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84665</xdr:colOff>
      <xdr:row>3</xdr:row>
      <xdr:rowOff>0</xdr:rowOff>
    </xdr:from>
    <xdr:to>
      <xdr:col>2</xdr:col>
      <xdr:colOff>396250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212" t="35206" r="39438" b="37475"/>
        <a:stretch/>
      </xdr:blipFill>
      <xdr:spPr>
        <a:xfrm>
          <a:off x="84665" y="237066"/>
          <a:ext cx="927766" cy="578275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0</xdr:row>
      <xdr:rowOff>84666</xdr:rowOff>
    </xdr:from>
    <xdr:to>
      <xdr:col>2</xdr:col>
      <xdr:colOff>396250</xdr:colOff>
      <xdr:row>0</xdr:row>
      <xdr:rowOff>92286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212" t="35206" r="39438" b="37475"/>
        <a:stretch/>
      </xdr:blipFill>
      <xdr:spPr>
        <a:xfrm>
          <a:off x="84665" y="237066"/>
          <a:ext cx="927766" cy="578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62</xdr:row>
      <xdr:rowOff>0</xdr:rowOff>
    </xdr:from>
    <xdr:to>
      <xdr:col>12</xdr:col>
      <xdr:colOff>180975</xdr:colOff>
      <xdr:row>75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84665</xdr:colOff>
      <xdr:row>3</xdr:row>
      <xdr:rowOff>0</xdr:rowOff>
    </xdr:from>
    <xdr:to>
      <xdr:col>2</xdr:col>
      <xdr:colOff>2781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212" t="35206" r="39438" b="37475"/>
        <a:stretch/>
      </xdr:blipFill>
      <xdr:spPr>
        <a:xfrm>
          <a:off x="84665" y="838200"/>
          <a:ext cx="851566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0</xdr:row>
      <xdr:rowOff>84666</xdr:rowOff>
    </xdr:from>
    <xdr:to>
      <xdr:col>2</xdr:col>
      <xdr:colOff>2781</xdr:colOff>
      <xdr:row>0</xdr:row>
      <xdr:rowOff>88476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212" t="35206" r="39438" b="37475"/>
        <a:stretch/>
      </xdr:blipFill>
      <xdr:spPr>
        <a:xfrm>
          <a:off x="84665" y="84666"/>
          <a:ext cx="851566" cy="0"/>
        </a:xfrm>
        <a:prstGeom prst="rect">
          <a:avLst/>
        </a:prstGeom>
      </xdr:spPr>
    </xdr:pic>
    <xdr:clientData/>
  </xdr:twoCellAnchor>
  <xdr:twoCellAnchor>
    <xdr:from>
      <xdr:col>12</xdr:col>
      <xdr:colOff>224118</xdr:colOff>
      <xdr:row>35</xdr:row>
      <xdr:rowOff>4176</xdr:rowOff>
    </xdr:from>
    <xdr:to>
      <xdr:col>16</xdr:col>
      <xdr:colOff>194664</xdr:colOff>
      <xdr:row>47</xdr:row>
      <xdr:rowOff>130176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224118</xdr:colOff>
      <xdr:row>50</xdr:row>
      <xdr:rowOff>35756</xdr:rowOff>
    </xdr:from>
    <xdr:to>
      <xdr:col>16</xdr:col>
      <xdr:colOff>194664</xdr:colOff>
      <xdr:row>62</xdr:row>
      <xdr:rowOff>161756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496114</xdr:colOff>
      <xdr:row>35</xdr:row>
      <xdr:rowOff>4176</xdr:rowOff>
    </xdr:from>
    <xdr:to>
      <xdr:col>11</xdr:col>
      <xdr:colOff>466660</xdr:colOff>
      <xdr:row>47</xdr:row>
      <xdr:rowOff>130176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465553</xdr:colOff>
      <xdr:row>19</xdr:row>
      <xdr:rowOff>119800</xdr:rowOff>
    </xdr:from>
    <xdr:to>
      <xdr:col>11</xdr:col>
      <xdr:colOff>436099</xdr:colOff>
      <xdr:row>32</xdr:row>
      <xdr:rowOff>55300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51955</xdr:colOff>
      <xdr:row>19</xdr:row>
      <xdr:rowOff>119800</xdr:rowOff>
    </xdr:from>
    <xdr:to>
      <xdr:col>7</xdr:col>
      <xdr:colOff>22500</xdr:colOff>
      <xdr:row>32</xdr:row>
      <xdr:rowOff>55300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466660</xdr:colOff>
      <xdr:row>41</xdr:row>
      <xdr:rowOff>67176</xdr:rowOff>
    </xdr:from>
    <xdr:to>
      <xdr:col>12</xdr:col>
      <xdr:colOff>224118</xdr:colOff>
      <xdr:row>41</xdr:row>
      <xdr:rowOff>67176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>
          <a:stCxn id="7" idx="3"/>
          <a:endCxn id="5" idx="1"/>
        </xdr:cNvCxnSpPr>
      </xdr:nvCxnSpPr>
      <xdr:spPr>
        <a:xfrm>
          <a:off x="8490072" y="8146617"/>
          <a:ext cx="48584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717177</xdr:colOff>
      <xdr:row>41</xdr:row>
      <xdr:rowOff>89646</xdr:rowOff>
    </xdr:from>
    <xdr:to>
      <xdr:col>12</xdr:col>
      <xdr:colOff>224119</xdr:colOff>
      <xdr:row>56</xdr:row>
      <xdr:rowOff>98755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>
          <a:endCxn id="6" idx="1"/>
        </xdr:cNvCxnSpPr>
      </xdr:nvCxnSpPr>
      <xdr:spPr>
        <a:xfrm rot="16200000" flipH="1">
          <a:off x="7424946" y="9484730"/>
          <a:ext cx="2866609" cy="235324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22500</xdr:colOff>
      <xdr:row>25</xdr:row>
      <xdr:rowOff>182800</xdr:rowOff>
    </xdr:from>
    <xdr:to>
      <xdr:col>7</xdr:col>
      <xdr:colOff>465553</xdr:colOff>
      <xdr:row>25</xdr:row>
      <xdr:rowOff>182800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>
          <a:stCxn id="9" idx="3"/>
          <a:endCxn id="8" idx="1"/>
        </xdr:cNvCxnSpPr>
      </xdr:nvCxnSpPr>
      <xdr:spPr>
        <a:xfrm>
          <a:off x="5132382" y="5214241"/>
          <a:ext cx="4430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264460</xdr:colOff>
      <xdr:row>25</xdr:row>
      <xdr:rowOff>163604</xdr:rowOff>
    </xdr:from>
    <xdr:to>
      <xdr:col>7</xdr:col>
      <xdr:colOff>499784</xdr:colOff>
      <xdr:row>40</xdr:row>
      <xdr:rowOff>172713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/>
      </xdr:nvCxnSpPr>
      <xdr:spPr>
        <a:xfrm rot="16200000" flipH="1">
          <a:off x="4058699" y="6510688"/>
          <a:ext cx="2866609" cy="235324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125302</xdr:colOff>
      <xdr:row>23</xdr:row>
      <xdr:rowOff>55011</xdr:rowOff>
    </xdr:from>
    <xdr:to>
      <xdr:col>14</xdr:col>
      <xdr:colOff>435429</xdr:colOff>
      <xdr:row>27</xdr:row>
      <xdr:rowOff>318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23672" t="35765" r="67733" b="54905"/>
        <a:stretch/>
      </xdr:blipFill>
      <xdr:spPr>
        <a:xfrm>
          <a:off x="10044909" y="4722261"/>
          <a:ext cx="1085734" cy="7073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nc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42"/>
  <sheetViews>
    <sheetView showGridLines="0" zoomScaleNormal="100" workbookViewId="0">
      <selection activeCell="B4" sqref="B4"/>
    </sheetView>
  </sheetViews>
  <sheetFormatPr defaultColWidth="0" defaultRowHeight="0" customHeight="1" zeroHeight="1"/>
  <cols>
    <col min="1" max="1" width="2.5546875" style="2" customWidth="1"/>
    <col min="2" max="2" width="13.109375" style="2" bestFit="1" customWidth="1"/>
    <col min="3" max="3" width="15.6640625" style="2" customWidth="1"/>
    <col min="4" max="4" width="70.88671875" style="2" customWidth="1"/>
    <col min="5" max="5" width="9.109375" style="2" customWidth="1"/>
    <col min="6" max="8" width="0" style="2" hidden="1" customWidth="1"/>
    <col min="9" max="16384" width="9.109375" style="2" hidden="1"/>
  </cols>
  <sheetData>
    <row r="1" spans="2:7" ht="12"/>
    <row r="2" spans="2:7" ht="25.8">
      <c r="B2" s="6" t="s">
        <v>155</v>
      </c>
    </row>
    <row r="3" spans="2:7" ht="21">
      <c r="B3" s="7" t="s">
        <v>164</v>
      </c>
    </row>
    <row r="4" spans="2:7" ht="18">
      <c r="B4" s="8" t="s">
        <v>154</v>
      </c>
    </row>
    <row r="5" spans="2:7" customFormat="1" ht="14.4">
      <c r="B5" s="2"/>
      <c r="G5" s="1"/>
    </row>
    <row r="6" spans="2:7" ht="12"/>
    <row r="7" spans="2:7" ht="12"/>
    <row r="8" spans="2:7" ht="12"/>
    <row r="9" spans="2:7" ht="14.4">
      <c r="B9" s="145" t="s">
        <v>153</v>
      </c>
    </row>
    <row r="10" spans="2:7" ht="12"/>
    <row r="11" spans="2:7" ht="12"/>
    <row r="12" spans="2:7" ht="12"/>
    <row r="13" spans="2:7" ht="12"/>
    <row r="14" spans="2:7" ht="12"/>
    <row r="15" spans="2:7" ht="12"/>
    <row r="16" spans="2:7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 customHeight="1"/>
    <row r="39" ht="12" customHeight="1"/>
    <row r="40" ht="12" customHeight="1"/>
    <row r="41" ht="12" customHeight="1"/>
    <row r="42" ht="12" customHeight="1"/>
  </sheetData>
  <sheetProtection selectLockedCells="1"/>
  <hyperlinks>
    <hyperlink ref="B9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W65"/>
  <sheetViews>
    <sheetView showGridLines="0" topLeftCell="A12" zoomScaleNormal="100" workbookViewId="0">
      <selection activeCell="B21" sqref="B21"/>
    </sheetView>
  </sheetViews>
  <sheetFormatPr defaultColWidth="0" defaultRowHeight="0" customHeight="1" zeroHeight="1" outlineLevelCol="3"/>
  <cols>
    <col min="1" max="1" width="2.5546875" style="2" customWidth="1"/>
    <col min="2" max="2" width="13" style="2" customWidth="1"/>
    <col min="3" max="3" width="25" style="2" customWidth="1"/>
    <col min="4" max="5" width="1.6640625" style="2" customWidth="1" outlineLevel="1"/>
    <col min="6" max="6" width="30.44140625" style="2" customWidth="1" outlineLevel="1"/>
    <col min="7" max="8" width="1.6640625" style="2" customWidth="1" outlineLevel="2"/>
    <col min="9" max="9" width="24.88671875" style="2" customWidth="1" outlineLevel="2"/>
    <col min="10" max="11" width="1.6640625" style="2" customWidth="1" outlineLevel="3"/>
    <col min="12" max="12" width="20.6640625" style="2" customWidth="1" outlineLevel="3"/>
    <col min="13" max="14" width="1.6640625" style="2" customWidth="1" outlineLevel="3"/>
    <col min="15" max="15" width="20.6640625" style="2" customWidth="1" outlineLevel="3"/>
    <col min="16" max="16" width="2.6640625" style="2" customWidth="1" outlineLevel="2"/>
    <col min="17" max="17" width="2.6640625" style="2" hidden="1" customWidth="1" outlineLevel="1"/>
    <col min="18" max="18" width="20.109375" style="2" hidden="1" customWidth="1" outlineLevel="1"/>
    <col min="19" max="20" width="2.6640625" style="2" hidden="1" customWidth="1"/>
    <col min="21" max="21" width="20.44140625" style="2" hidden="1" customWidth="1"/>
    <col min="22" max="23" width="2.6640625" style="2" hidden="1" customWidth="1"/>
    <col min="24" max="16384" width="9.109375" style="2" hidden="1"/>
  </cols>
  <sheetData>
    <row r="1" spans="2:15" ht="12"/>
    <row r="2" spans="2:15" ht="25.8">
      <c r="C2" s="6" t="str">
        <f>Copyright!B2</f>
        <v>Value Driver Modelling</v>
      </c>
    </row>
    <row r="3" spans="2:15" ht="21">
      <c r="C3" s="7" t="str">
        <f>Copyright!B3</f>
        <v>Monaco Value Drive Tree</v>
      </c>
    </row>
    <row r="4" spans="2:15" ht="18">
      <c r="C4" s="8" t="s">
        <v>156</v>
      </c>
    </row>
    <row r="5" spans="2:15" ht="18">
      <c r="C5" s="8"/>
    </row>
    <row r="6" spans="2:15" ht="12">
      <c r="B6" s="50" t="s">
        <v>97</v>
      </c>
      <c r="C6" s="50"/>
      <c r="D6" s="50"/>
      <c r="E6" s="50"/>
      <c r="F6" s="50"/>
      <c r="G6" s="50"/>
      <c r="H6" s="51"/>
      <c r="I6" s="51"/>
      <c r="J6" s="51"/>
      <c r="K6" s="51"/>
      <c r="L6" s="51"/>
      <c r="M6" s="51"/>
      <c r="N6" s="51"/>
      <c r="O6" s="51"/>
    </row>
    <row r="7" spans="2:15" ht="18">
      <c r="C7" s="8"/>
    </row>
    <row r="8" spans="2:15" ht="18">
      <c r="C8" s="8"/>
    </row>
    <row r="9" spans="2:15" ht="18">
      <c r="C9" s="8"/>
    </row>
    <row r="10" spans="2:15" ht="18">
      <c r="C10" s="8"/>
    </row>
    <row r="11" spans="2:15" ht="18">
      <c r="C11" s="8"/>
    </row>
    <row r="12" spans="2:15" ht="18">
      <c r="C12" s="8"/>
    </row>
    <row r="13" spans="2:15" ht="18">
      <c r="C13" s="8"/>
    </row>
    <row r="14" spans="2:15" ht="18">
      <c r="C14" s="8"/>
    </row>
    <row r="15" spans="2:15" ht="18">
      <c r="C15" s="8"/>
    </row>
    <row r="16" spans="2:15" ht="18">
      <c r="C16" s="8"/>
    </row>
    <row r="17" spans="2:15" ht="18">
      <c r="C17" s="8"/>
    </row>
    <row r="18" spans="2:15" ht="18">
      <c r="C18" s="8"/>
    </row>
    <row r="19" spans="2:15" ht="18">
      <c r="C19" s="8"/>
    </row>
    <row r="20" spans="2:15" ht="18">
      <c r="C20" s="8"/>
    </row>
    <row r="21" spans="2:15" ht="12">
      <c r="B21" s="50" t="s">
        <v>96</v>
      </c>
      <c r="C21" s="50"/>
      <c r="D21" s="50"/>
      <c r="E21" s="50"/>
      <c r="F21" s="50"/>
      <c r="G21" s="50"/>
      <c r="H21" s="51"/>
      <c r="I21" s="51"/>
      <c r="J21" s="51"/>
      <c r="K21" s="51"/>
      <c r="L21" s="51"/>
      <c r="M21" s="51"/>
      <c r="N21" s="51"/>
      <c r="O21" s="51"/>
    </row>
    <row r="22" spans="2:15" ht="15" customHeight="1" thickBot="1">
      <c r="B22" s="3"/>
      <c r="C22" s="4"/>
      <c r="D22" s="3"/>
      <c r="E22" s="5"/>
      <c r="F22" s="3"/>
      <c r="G22" s="5"/>
    </row>
    <row r="23" spans="2:15" ht="24.9" customHeight="1" thickTop="1" thickBot="1">
      <c r="C23" s="55" t="s">
        <v>83</v>
      </c>
      <c r="D23" s="53"/>
      <c r="E23" s="54"/>
      <c r="F23" s="55" t="s">
        <v>84</v>
      </c>
      <c r="G23" s="56"/>
      <c r="H23" s="57"/>
      <c r="I23" s="55" t="s">
        <v>88</v>
      </c>
    </row>
    <row r="24" spans="2:15" ht="15" customHeight="1" thickTop="1" thickBot="1">
      <c r="C24" s="112">
        <f>PRODUCT(F24,F45)</f>
        <v>1875000</v>
      </c>
      <c r="D24" s="58"/>
      <c r="F24" s="59">
        <f>PRODUCT(I24,I27,I30)</f>
        <v>1250</v>
      </c>
      <c r="G24" s="60"/>
      <c r="I24" s="108">
        <v>50</v>
      </c>
    </row>
    <row r="25" spans="2:15" ht="15" customHeight="1" thickTop="1" thickBot="1">
      <c r="C25" s="61"/>
      <c r="D25" s="159" t="s">
        <v>58</v>
      </c>
      <c r="E25" s="159"/>
      <c r="F25" s="61"/>
      <c r="G25" s="159" t="s">
        <v>58</v>
      </c>
      <c r="H25" s="159"/>
      <c r="I25" s="63"/>
    </row>
    <row r="26" spans="2:15" ht="24.9" customHeight="1" thickTop="1" thickBot="1">
      <c r="C26" s="64"/>
      <c r="D26" s="65"/>
      <c r="F26" s="64"/>
      <c r="G26" s="62"/>
      <c r="H26" s="66"/>
      <c r="I26" s="55" t="s">
        <v>89</v>
      </c>
    </row>
    <row r="27" spans="2:15" ht="15" customHeight="1" thickTop="1" thickBot="1">
      <c r="D27" s="62"/>
      <c r="G27" s="62"/>
      <c r="I27" s="108">
        <v>200</v>
      </c>
    </row>
    <row r="28" spans="2:15" ht="15" customHeight="1" thickTop="1" thickBot="1">
      <c r="C28" s="41" t="s">
        <v>56</v>
      </c>
      <c r="D28" s="62"/>
      <c r="F28" s="61"/>
      <c r="G28" s="159" t="s">
        <v>58</v>
      </c>
      <c r="H28" s="159"/>
      <c r="I28" s="63"/>
    </row>
    <row r="29" spans="2:15" ht="24.9" customHeight="1" thickTop="1" thickBot="1">
      <c r="C29" s="114" t="s">
        <v>98</v>
      </c>
      <c r="D29" s="62"/>
      <c r="F29" s="64"/>
      <c r="G29" s="62"/>
      <c r="H29" s="66"/>
      <c r="I29" s="55" t="s">
        <v>90</v>
      </c>
    </row>
    <row r="30" spans="2:15" ht="15" customHeight="1" thickTop="1" thickBot="1">
      <c r="C30" s="115" t="s">
        <v>99</v>
      </c>
      <c r="D30" s="62"/>
      <c r="H30" s="67"/>
      <c r="I30" s="107">
        <f>L33*L42</f>
        <v>0.125</v>
      </c>
      <c r="J30" s="60"/>
    </row>
    <row r="31" spans="2:15" ht="15" customHeight="1" thickTop="1" thickBot="1">
      <c r="C31" s="116" t="s">
        <v>100</v>
      </c>
      <c r="D31" s="62"/>
      <c r="F31" s="61"/>
      <c r="J31" s="62"/>
      <c r="L31" s="63"/>
    </row>
    <row r="32" spans="2:15" ht="24.9" customHeight="1" thickTop="1" thickBot="1">
      <c r="C32" s="64"/>
      <c r="D32" s="62"/>
      <c r="F32" s="64"/>
      <c r="J32" s="62"/>
      <c r="K32" s="66"/>
      <c r="L32" s="55" t="s">
        <v>91</v>
      </c>
    </row>
    <row r="33" spans="3:15" ht="15" customHeight="1" thickTop="1" thickBot="1">
      <c r="D33" s="62"/>
      <c r="J33" s="62"/>
      <c r="L33" s="107">
        <f>O36-O39</f>
        <v>0.5</v>
      </c>
      <c r="M33" s="60"/>
    </row>
    <row r="34" spans="3:15" ht="15" customHeight="1" thickTop="1" thickBot="1">
      <c r="C34" s="61"/>
      <c r="D34" s="62"/>
      <c r="F34" s="61"/>
      <c r="J34" s="159" t="s">
        <v>58</v>
      </c>
      <c r="K34" s="159"/>
      <c r="M34" s="62"/>
      <c r="O34" s="63"/>
    </row>
    <row r="35" spans="3:15" ht="24.9" customHeight="1" thickTop="1" thickBot="1">
      <c r="C35" s="64"/>
      <c r="D35" s="62"/>
      <c r="F35" s="64"/>
      <c r="J35" s="62"/>
      <c r="M35" s="62"/>
      <c r="N35" s="66"/>
      <c r="O35" s="55" t="s">
        <v>93</v>
      </c>
    </row>
    <row r="36" spans="3:15" ht="15" customHeight="1" thickTop="1" thickBot="1">
      <c r="D36" s="62"/>
      <c r="J36" s="62"/>
      <c r="M36" s="62"/>
      <c r="O36" s="109">
        <v>8</v>
      </c>
    </row>
    <row r="37" spans="3:15" ht="15" customHeight="1" thickTop="1" thickBot="1">
      <c r="C37" s="61"/>
      <c r="D37" s="62"/>
      <c r="F37" s="61"/>
      <c r="J37" s="62"/>
      <c r="M37" s="160" t="s">
        <v>72</v>
      </c>
      <c r="N37" s="159"/>
      <c r="O37" s="63"/>
    </row>
    <row r="38" spans="3:15" ht="24.9" customHeight="1" thickTop="1" thickBot="1">
      <c r="C38" s="64"/>
      <c r="D38" s="62"/>
      <c r="F38" s="64"/>
      <c r="J38" s="62"/>
      <c r="M38" s="62"/>
      <c r="N38" s="66"/>
      <c r="O38" s="55" t="s">
        <v>95</v>
      </c>
    </row>
    <row r="39" spans="3:15" ht="15" customHeight="1" thickTop="1" thickBot="1">
      <c r="D39" s="62"/>
      <c r="J39" s="62"/>
      <c r="N39" s="67"/>
      <c r="O39" s="110">
        <v>7.5</v>
      </c>
    </row>
    <row r="40" spans="3:15" ht="15" customHeight="1" thickTop="1" thickBot="1">
      <c r="C40" s="61"/>
      <c r="D40" s="62"/>
      <c r="F40" s="61"/>
      <c r="J40" s="62"/>
      <c r="L40" s="63"/>
    </row>
    <row r="41" spans="3:15" ht="24.9" customHeight="1" thickTop="1" thickBot="1">
      <c r="C41" s="64"/>
      <c r="D41" s="65"/>
      <c r="F41" s="64"/>
      <c r="J41" s="62"/>
      <c r="K41" s="66"/>
      <c r="L41" s="55" t="s">
        <v>92</v>
      </c>
    </row>
    <row r="42" spans="3:15" ht="15" customHeight="1" thickTop="1" thickBot="1">
      <c r="D42" s="62"/>
      <c r="K42" s="67"/>
      <c r="L42" s="113">
        <v>0.25</v>
      </c>
    </row>
    <row r="43" spans="3:15" ht="15" customHeight="1" thickTop="1" thickBot="1">
      <c r="C43" s="67"/>
      <c r="D43" s="62"/>
    </row>
    <row r="44" spans="3:15" ht="24.9" customHeight="1" thickTop="1" thickBot="1">
      <c r="C44" s="67"/>
      <c r="D44" s="62"/>
      <c r="E44" s="68"/>
      <c r="F44" s="69" t="s">
        <v>85</v>
      </c>
      <c r="G44" s="56"/>
      <c r="H44" s="57"/>
      <c r="I44" s="55" t="s">
        <v>86</v>
      </c>
    </row>
    <row r="45" spans="3:15" ht="15" customHeight="1" thickTop="1" thickBot="1">
      <c r="C45" s="67"/>
      <c r="E45" s="67"/>
      <c r="F45" s="59">
        <f>PRODUCT(I45,I48)</f>
        <v>1500</v>
      </c>
      <c r="G45" s="60"/>
      <c r="I45" s="108">
        <v>2000</v>
      </c>
    </row>
    <row r="46" spans="3:15" ht="15" customHeight="1" thickTop="1" thickBot="1">
      <c r="G46" s="159" t="s">
        <v>58</v>
      </c>
      <c r="H46" s="159"/>
      <c r="I46" s="63"/>
      <c r="M46" s="159"/>
      <c r="N46" s="159"/>
    </row>
    <row r="47" spans="3:15" ht="27" customHeight="1" thickTop="1" thickBot="1">
      <c r="G47" s="62"/>
      <c r="H47" s="66"/>
      <c r="I47" s="55" t="s">
        <v>87</v>
      </c>
    </row>
    <row r="48" spans="3:15" ht="16.8" customHeight="1" thickTop="1" thickBot="1">
      <c r="H48" s="67"/>
      <c r="I48" s="113">
        <v>0.75</v>
      </c>
    </row>
    <row r="49" ht="15" customHeight="1" thickTop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</sheetData>
  <sheetProtection selectLockedCells="1"/>
  <mergeCells count="7">
    <mergeCell ref="D25:E25"/>
    <mergeCell ref="G25:H25"/>
    <mergeCell ref="M37:N37"/>
    <mergeCell ref="M46:N46"/>
    <mergeCell ref="G46:H46"/>
    <mergeCell ref="G28:H28"/>
    <mergeCell ref="J34:K3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W65"/>
  <sheetViews>
    <sheetView showGridLines="0" zoomScale="85" zoomScaleNormal="85" workbookViewId="0">
      <selection activeCell="C25" sqref="C25"/>
    </sheetView>
  </sheetViews>
  <sheetFormatPr defaultColWidth="0" defaultRowHeight="15" customHeight="1" zeroHeight="1" outlineLevelCol="3"/>
  <cols>
    <col min="1" max="1" width="2.5546875" style="2" customWidth="1"/>
    <col min="2" max="2" width="15.6640625" style="2" customWidth="1"/>
    <col min="3" max="3" width="20.6640625" style="2" customWidth="1"/>
    <col min="4" max="5" width="1.6640625" style="2" customWidth="1" outlineLevel="1"/>
    <col min="6" max="6" width="20.6640625" style="2" customWidth="1" outlineLevel="1"/>
    <col min="7" max="8" width="1.6640625" style="2" customWidth="1" outlineLevel="2"/>
    <col min="9" max="9" width="20.6640625" style="2" customWidth="1" outlineLevel="2"/>
    <col min="10" max="11" width="1.6640625" style="2" customWidth="1" outlineLevel="3"/>
    <col min="12" max="12" width="20.6640625" style="2" customWidth="1" outlineLevel="3"/>
    <col min="13" max="14" width="1.6640625" style="2" customWidth="1" outlineLevel="3"/>
    <col min="15" max="15" width="20.6640625" style="2" customWidth="1" outlineLevel="3"/>
    <col min="16" max="16" width="2.6640625" style="2" customWidth="1" outlineLevel="2"/>
    <col min="17" max="17" width="2.6640625" style="2" customWidth="1" outlineLevel="1"/>
    <col min="18" max="18" width="20.109375" style="2" customWidth="1" outlineLevel="1"/>
    <col min="19" max="20" width="2.6640625" style="2" customWidth="1"/>
    <col min="21" max="21" width="20.44140625" style="2" hidden="1" customWidth="1"/>
    <col min="22" max="23" width="2.6640625" style="2" hidden="1" customWidth="1"/>
    <col min="24" max="16384" width="9.109375" style="2" hidden="1"/>
  </cols>
  <sheetData>
    <row r="1" spans="2:15" ht="12"/>
    <row r="2" spans="2:15" ht="25.8">
      <c r="C2" s="6" t="str">
        <f>Copyright!B2</f>
        <v>Value Driver Modelling</v>
      </c>
    </row>
    <row r="3" spans="2:15" ht="21">
      <c r="C3" s="7" t="str">
        <f>Copyright!B3</f>
        <v>Monaco Value Drive Tree</v>
      </c>
    </row>
    <row r="4" spans="2:15" ht="18">
      <c r="C4" s="8" t="s">
        <v>157</v>
      </c>
    </row>
    <row r="5" spans="2:15" ht="15" customHeight="1">
      <c r="B5" s="3"/>
      <c r="C5" s="4"/>
      <c r="D5" s="3"/>
      <c r="E5" s="5"/>
      <c r="F5" s="3"/>
      <c r="G5" s="5"/>
    </row>
    <row r="6" spans="2:15" ht="15" customHeight="1">
      <c r="C6" s="40"/>
      <c r="D6" s="40"/>
      <c r="E6" s="40"/>
      <c r="F6" s="40"/>
      <c r="G6" s="40"/>
    </row>
    <row r="7" spans="2:15" ht="15" customHeight="1" thickBot="1">
      <c r="C7" s="40"/>
      <c r="D7" s="40"/>
      <c r="E7" s="40"/>
      <c r="F7" s="40"/>
      <c r="G7" s="40"/>
    </row>
    <row r="8" spans="2:15" ht="24.9" customHeight="1" thickTop="1" thickBot="1">
      <c r="C8" s="55" t="s">
        <v>61</v>
      </c>
      <c r="D8" s="53"/>
      <c r="E8" s="54"/>
      <c r="F8" s="55" t="s">
        <v>62</v>
      </c>
      <c r="G8" s="56"/>
      <c r="H8" s="57"/>
      <c r="I8" s="55" t="s">
        <v>60</v>
      </c>
    </row>
    <row r="9" spans="2:15" ht="15" customHeight="1" thickTop="1" thickBot="1">
      <c r="C9" s="59">
        <f>PRODUCT(F9,F15)</f>
        <v>39098181.818181813</v>
      </c>
      <c r="D9" s="58"/>
      <c r="F9" s="82">
        <f>I12/I9</f>
        <v>36.36363636363636</v>
      </c>
      <c r="G9" s="60"/>
      <c r="I9" s="78">
        <v>1.1000000000000001</v>
      </c>
    </row>
    <row r="10" spans="2:15" ht="15" customHeight="1" thickTop="1" thickBot="1">
      <c r="C10" s="61"/>
      <c r="D10" s="161" t="s">
        <v>58</v>
      </c>
      <c r="E10" s="161"/>
      <c r="F10" s="61"/>
      <c r="G10" s="159" t="s">
        <v>64</v>
      </c>
      <c r="H10" s="159"/>
      <c r="I10" s="63"/>
    </row>
    <row r="11" spans="2:15" ht="24.9" customHeight="1" thickTop="1" thickBot="1">
      <c r="C11" s="64"/>
      <c r="D11" s="65"/>
      <c r="F11" s="64"/>
      <c r="G11" s="62"/>
      <c r="H11" s="66"/>
      <c r="I11" s="55" t="s">
        <v>63</v>
      </c>
    </row>
    <row r="12" spans="2:15" ht="15" customHeight="1" thickTop="1" thickBot="1">
      <c r="D12" s="62"/>
      <c r="H12" s="67"/>
      <c r="I12" s="78">
        <v>40</v>
      </c>
    </row>
    <row r="13" spans="2:15" ht="15" customHeight="1" thickTop="1" thickBot="1">
      <c r="C13" s="67"/>
      <c r="D13" s="62"/>
    </row>
    <row r="14" spans="2:15" ht="24.9" customHeight="1" thickTop="1" thickBot="1">
      <c r="C14" s="67"/>
      <c r="D14" s="62"/>
      <c r="E14" s="68"/>
      <c r="F14" s="69" t="s">
        <v>67</v>
      </c>
      <c r="G14" s="56"/>
      <c r="H14" s="57"/>
      <c r="I14" s="55" t="s">
        <v>66</v>
      </c>
      <c r="J14" s="56"/>
      <c r="K14" s="57"/>
      <c r="L14" s="70" t="s">
        <v>65</v>
      </c>
      <c r="M14" s="57"/>
      <c r="N14" s="66"/>
      <c r="O14" s="55" t="s">
        <v>101</v>
      </c>
    </row>
    <row r="15" spans="2:15" ht="15" customHeight="1" thickTop="1" thickBot="1">
      <c r="C15" s="67"/>
      <c r="E15" s="67"/>
      <c r="F15" s="59">
        <f>MIN(I15,I27,I33)</f>
        <v>1075200</v>
      </c>
      <c r="G15" s="60"/>
      <c r="I15" s="59">
        <f>MIN(L15,L21)</f>
        <v>1157863.2</v>
      </c>
      <c r="J15" s="60"/>
      <c r="L15" s="77">
        <f>O15*O18</f>
        <v>1289883.2000000002</v>
      </c>
      <c r="M15" s="60"/>
      <c r="N15" s="67"/>
      <c r="O15" s="77">
        <v>1612354</v>
      </c>
    </row>
    <row r="16" spans="2:15" ht="15" customHeight="1" thickTop="1" thickBot="1">
      <c r="G16" s="161" t="s">
        <v>68</v>
      </c>
      <c r="H16" s="161"/>
      <c r="J16" s="161" t="s">
        <v>68</v>
      </c>
      <c r="K16" s="161"/>
      <c r="M16" s="159" t="s">
        <v>94</v>
      </c>
      <c r="N16" s="159"/>
    </row>
    <row r="17" spans="3:15" ht="24.9" customHeight="1" thickTop="1" thickBot="1">
      <c r="C17" s="61"/>
      <c r="D17" s="61"/>
      <c r="G17" s="62"/>
      <c r="J17" s="62"/>
      <c r="M17" s="71"/>
      <c r="N17" s="66"/>
      <c r="O17" s="55" t="s">
        <v>102</v>
      </c>
    </row>
    <row r="18" spans="3:15" ht="15" customHeight="1" thickTop="1" thickBot="1">
      <c r="C18" s="64"/>
      <c r="D18" s="64"/>
      <c r="G18" s="62"/>
      <c r="J18" s="62"/>
      <c r="M18" s="67"/>
      <c r="N18" s="67"/>
      <c r="O18" s="78">
        <v>0.8</v>
      </c>
    </row>
    <row r="19" spans="3:15" ht="15" customHeight="1" thickTop="1" thickBot="1">
      <c r="C19" s="67"/>
      <c r="G19" s="62"/>
      <c r="J19" s="62"/>
    </row>
    <row r="20" spans="3:15" ht="24.9" customHeight="1" thickTop="1" thickBot="1">
      <c r="C20" s="81" t="s">
        <v>56</v>
      </c>
      <c r="G20" s="62"/>
      <c r="J20" s="62"/>
      <c r="K20" s="56"/>
      <c r="L20" s="69" t="s">
        <v>39</v>
      </c>
      <c r="M20" s="57"/>
      <c r="N20" s="66"/>
      <c r="O20" s="55" t="s">
        <v>151</v>
      </c>
    </row>
    <row r="21" spans="3:15" ht="15" customHeight="1" thickTop="1" thickBot="1">
      <c r="C21" s="79" t="s">
        <v>57</v>
      </c>
      <c r="G21" s="62"/>
      <c r="L21" s="77">
        <f>O21*O24</f>
        <v>1157863.2</v>
      </c>
      <c r="M21" s="60"/>
      <c r="N21" s="67"/>
      <c r="O21" s="77">
        <v>5789316</v>
      </c>
    </row>
    <row r="22" spans="3:15" ht="15" customHeight="1" thickTop="1" thickBot="1">
      <c r="C22" s="80" t="s">
        <v>55</v>
      </c>
      <c r="D22" s="67"/>
      <c r="E22" s="67"/>
      <c r="G22" s="62"/>
      <c r="M22" s="159" t="s">
        <v>94</v>
      </c>
      <c r="N22" s="159"/>
    </row>
    <row r="23" spans="3:15" ht="24.9" customHeight="1" thickTop="1" thickBot="1">
      <c r="D23" s="67"/>
      <c r="E23" s="67"/>
      <c r="G23" s="62"/>
      <c r="M23" s="71"/>
      <c r="N23" s="66"/>
      <c r="O23" s="72" t="s">
        <v>103</v>
      </c>
    </row>
    <row r="24" spans="3:15" ht="15" customHeight="1" thickTop="1" thickBot="1">
      <c r="E24" s="67"/>
      <c r="G24" s="62"/>
      <c r="M24" s="67"/>
      <c r="N24" s="67"/>
      <c r="O24" s="78">
        <v>0.2</v>
      </c>
    </row>
    <row r="25" spans="3:15" ht="15" customHeight="1" thickTop="1" thickBot="1">
      <c r="G25" s="62"/>
      <c r="I25" s="67"/>
    </row>
    <row r="26" spans="3:15" ht="24.9" customHeight="1" thickTop="1" thickBot="1">
      <c r="G26" s="62"/>
      <c r="H26" s="56"/>
      <c r="I26" s="69" t="s">
        <v>104</v>
      </c>
      <c r="J26" s="56"/>
      <c r="K26" s="57"/>
      <c r="L26" s="70" t="s">
        <v>49</v>
      </c>
      <c r="M26" s="73"/>
      <c r="O26" s="61"/>
    </row>
    <row r="27" spans="3:15" ht="15" customHeight="1" thickTop="1" thickBot="1">
      <c r="G27" s="62"/>
      <c r="I27" s="59">
        <f>L27*L30</f>
        <v>1081825</v>
      </c>
      <c r="J27" s="60"/>
      <c r="L27" s="77">
        <v>1985</v>
      </c>
      <c r="O27" s="64"/>
    </row>
    <row r="28" spans="3:15" ht="15" customHeight="1" thickTop="1" thickBot="1">
      <c r="G28" s="161" t="s">
        <v>68</v>
      </c>
      <c r="H28" s="161"/>
      <c r="J28" s="161" t="s">
        <v>58</v>
      </c>
      <c r="K28" s="161"/>
    </row>
    <row r="29" spans="3:15" ht="24.9" customHeight="1" thickTop="1" thickBot="1">
      <c r="E29" s="67"/>
      <c r="G29" s="62"/>
      <c r="J29" s="62"/>
      <c r="K29" s="75"/>
      <c r="L29" s="70" t="s">
        <v>69</v>
      </c>
    </row>
    <row r="30" spans="3:15" ht="15" customHeight="1" thickTop="1" thickBot="1">
      <c r="E30" s="67"/>
      <c r="G30" s="62"/>
      <c r="L30" s="77">
        <v>545</v>
      </c>
    </row>
    <row r="31" spans="3:15" ht="15" customHeight="1" thickTop="1" thickBot="1">
      <c r="G31" s="62"/>
    </row>
    <row r="32" spans="3:15" ht="24.9" customHeight="1" thickTop="1" thickBot="1">
      <c r="G32" s="62"/>
      <c r="H32" s="56"/>
      <c r="I32" s="69" t="s">
        <v>105</v>
      </c>
      <c r="J32" s="56"/>
      <c r="K32" s="57"/>
      <c r="L32" s="70" t="s">
        <v>40</v>
      </c>
      <c r="M32" s="56"/>
      <c r="N32" s="57"/>
      <c r="O32" s="70" t="s">
        <v>41</v>
      </c>
    </row>
    <row r="33" spans="9:15" ht="15" customHeight="1" thickTop="1" thickBot="1">
      <c r="I33" s="59">
        <f>L33*L39*L42</f>
        <v>1075200</v>
      </c>
      <c r="J33" s="60"/>
      <c r="L33" s="59">
        <f>O33*O36</f>
        <v>1920</v>
      </c>
      <c r="M33" s="60"/>
      <c r="O33" s="77">
        <v>240</v>
      </c>
    </row>
    <row r="34" spans="9:15" ht="15" customHeight="1" thickTop="1" thickBot="1">
      <c r="J34" s="161" t="s">
        <v>58</v>
      </c>
      <c r="K34" s="161"/>
      <c r="M34" s="161" t="s">
        <v>58</v>
      </c>
      <c r="N34" s="161"/>
    </row>
    <row r="35" spans="9:15" ht="24.9" customHeight="1" thickTop="1" thickBot="1">
      <c r="I35" s="76"/>
      <c r="J35" s="62"/>
      <c r="M35" s="62"/>
      <c r="N35" s="75"/>
      <c r="O35" s="70" t="s">
        <v>42</v>
      </c>
    </row>
    <row r="36" spans="9:15" ht="15" customHeight="1" thickTop="1" thickBot="1">
      <c r="J36" s="62"/>
      <c r="O36" s="77">
        <v>8</v>
      </c>
    </row>
    <row r="37" spans="9:15" ht="15" customHeight="1" thickTop="1" thickBot="1">
      <c r="J37" s="62"/>
    </row>
    <row r="38" spans="9:15" ht="24.9" customHeight="1" thickTop="1" thickBot="1">
      <c r="J38" s="62"/>
      <c r="K38" s="54"/>
      <c r="L38" s="70" t="s">
        <v>70</v>
      </c>
      <c r="O38" s="61"/>
    </row>
    <row r="39" spans="9:15" ht="15" customHeight="1" thickTop="1" thickBot="1">
      <c r="J39" s="62"/>
      <c r="L39" s="77">
        <v>14</v>
      </c>
      <c r="O39" s="64"/>
    </row>
    <row r="40" spans="9:15" ht="15" customHeight="1" thickTop="1" thickBot="1">
      <c r="J40" s="161" t="s">
        <v>58</v>
      </c>
      <c r="K40" s="161"/>
    </row>
    <row r="41" spans="9:15" ht="24.9" customHeight="1" thickTop="1" thickBot="1">
      <c r="K41" s="75"/>
      <c r="L41" s="70" t="s">
        <v>69</v>
      </c>
      <c r="O41" s="61"/>
    </row>
    <row r="42" spans="9:15" ht="20.100000000000001" customHeight="1" thickTop="1" thickBot="1">
      <c r="L42" s="77">
        <v>40</v>
      </c>
      <c r="O42" s="64"/>
    </row>
    <row r="43" spans="9:15" ht="15" customHeight="1" thickTop="1"/>
    <row r="44" spans="9:15" ht="15" customHeight="1"/>
    <row r="63" ht="15" customHeight="1"/>
    <row r="64" ht="15" customHeight="1"/>
    <row r="65" ht="15" customHeight="1"/>
  </sheetData>
  <sheetProtection selectLockedCells="1"/>
  <mergeCells count="11">
    <mergeCell ref="M16:N16"/>
    <mergeCell ref="J40:K40"/>
    <mergeCell ref="D10:E10"/>
    <mergeCell ref="G10:H10"/>
    <mergeCell ref="G16:H16"/>
    <mergeCell ref="J16:K16"/>
    <mergeCell ref="M22:N22"/>
    <mergeCell ref="G28:H28"/>
    <mergeCell ref="J28:K28"/>
    <mergeCell ref="J34:K34"/>
    <mergeCell ref="M34:N3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S46"/>
  <sheetViews>
    <sheetView showGridLines="0" zoomScale="85" zoomScaleNormal="85" workbookViewId="0">
      <selection activeCell="F23" sqref="F23"/>
    </sheetView>
  </sheetViews>
  <sheetFormatPr defaultColWidth="0" defaultRowHeight="15" customHeight="1" zeroHeight="1" outlineLevelCol="3"/>
  <cols>
    <col min="1" max="1" width="2.5546875" style="2" customWidth="1"/>
    <col min="2" max="2" width="15.6640625" style="2" customWidth="1"/>
    <col min="3" max="3" width="20.6640625" style="2" customWidth="1"/>
    <col min="4" max="5" width="1.6640625" style="2" customWidth="1" outlineLevel="1"/>
    <col min="6" max="6" width="20.6640625" style="2" customWidth="1" outlineLevel="1"/>
    <col min="7" max="8" width="1.6640625" style="2" customWidth="1" outlineLevel="2"/>
    <col min="9" max="9" width="20.6640625" style="2" customWidth="1" outlineLevel="2"/>
    <col min="10" max="11" width="1.6640625" style="2" customWidth="1" outlineLevel="3"/>
    <col min="12" max="12" width="20.6640625" style="2" customWidth="1" outlineLevel="3"/>
    <col min="13" max="14" width="1.6640625" style="2" customWidth="1" outlineLevel="3"/>
    <col min="15" max="15" width="20.6640625" style="2" customWidth="1" outlineLevel="3"/>
    <col min="16" max="16" width="9.109375" style="2" customWidth="1" outlineLevel="2"/>
    <col min="17" max="18" width="9.109375" style="2" customWidth="1" outlineLevel="1"/>
    <col min="19" max="19" width="9.109375" style="2" customWidth="1"/>
    <col min="20" max="16384" width="9.109375" style="2" hidden="1"/>
  </cols>
  <sheetData>
    <row r="1" spans="2:15" ht="12"/>
    <row r="2" spans="2:15" ht="25.8">
      <c r="C2" s="6" t="str">
        <f>Copyright!B2</f>
        <v>Value Driver Modelling</v>
      </c>
    </row>
    <row r="3" spans="2:15" ht="21">
      <c r="C3" s="7" t="str">
        <f>Copyright!B3</f>
        <v>Monaco Value Drive Tree</v>
      </c>
    </row>
    <row r="4" spans="2:15" ht="18">
      <c r="C4" s="8" t="s">
        <v>158</v>
      </c>
    </row>
    <row r="5" spans="2:15" ht="15" customHeight="1">
      <c r="B5" s="3"/>
      <c r="C5" s="4"/>
      <c r="D5" s="3"/>
      <c r="E5" s="5"/>
      <c r="F5" s="3"/>
      <c r="G5" s="5"/>
    </row>
    <row r="6" spans="2:15" ht="15" customHeight="1">
      <c r="C6" s="40"/>
      <c r="D6" s="40"/>
      <c r="E6" s="40"/>
      <c r="F6" s="40"/>
      <c r="G6" s="40"/>
    </row>
    <row r="7" spans="2:15" ht="15" customHeight="1" thickBot="1">
      <c r="C7" s="40"/>
      <c r="D7" s="40"/>
      <c r="E7" s="40"/>
      <c r="F7" s="40"/>
      <c r="G7" s="40"/>
    </row>
    <row r="8" spans="2:15" ht="24.9" customHeight="1" thickTop="1" thickBot="1">
      <c r="C8" s="55" t="s">
        <v>43</v>
      </c>
      <c r="D8" s="53"/>
      <c r="E8" s="54"/>
      <c r="F8" s="55" t="s">
        <v>44</v>
      </c>
      <c r="G8" s="56"/>
      <c r="H8" s="57"/>
      <c r="I8" s="55" t="s">
        <v>45</v>
      </c>
    </row>
    <row r="9" spans="2:15" ht="15" customHeight="1" thickTop="1" thickBot="1">
      <c r="C9" s="59">
        <f>SUM(L15,L21,I27,I36)</f>
        <v>21995356.379999999</v>
      </c>
      <c r="D9" s="58"/>
      <c r="F9" s="59">
        <f>SUM(I9,I12)</f>
        <v>612562</v>
      </c>
      <c r="G9" s="60"/>
      <c r="I9" s="77">
        <v>28000</v>
      </c>
    </row>
    <row r="10" spans="2:15" ht="15" customHeight="1" thickTop="1" thickBot="1">
      <c r="C10" s="61"/>
      <c r="D10" s="161" t="s">
        <v>59</v>
      </c>
      <c r="E10" s="161"/>
      <c r="F10" s="61"/>
      <c r="G10" s="161" t="s">
        <v>59</v>
      </c>
      <c r="H10" s="161"/>
      <c r="I10" s="63"/>
    </row>
    <row r="11" spans="2:15" ht="24.9" customHeight="1" thickTop="1" thickBot="1">
      <c r="C11" s="64"/>
      <c r="D11" s="65"/>
      <c r="F11" s="64"/>
      <c r="G11" s="62"/>
      <c r="H11" s="66"/>
      <c r="I11" s="55" t="s">
        <v>37</v>
      </c>
    </row>
    <row r="12" spans="2:15" ht="15" customHeight="1" thickTop="1" thickBot="1">
      <c r="D12" s="62"/>
      <c r="H12" s="67"/>
      <c r="I12" s="77">
        <v>584562</v>
      </c>
    </row>
    <row r="13" spans="2:15" ht="15" customHeight="1" thickTop="1" thickBot="1">
      <c r="C13" s="67"/>
      <c r="D13" s="62"/>
    </row>
    <row r="14" spans="2:15" ht="24.9" customHeight="1" thickTop="1" thickBot="1">
      <c r="C14" s="67"/>
      <c r="D14" s="62"/>
      <c r="E14" s="68"/>
      <c r="F14" s="69" t="s">
        <v>46</v>
      </c>
      <c r="G14" s="56"/>
      <c r="H14" s="57"/>
      <c r="I14" s="55" t="s">
        <v>47</v>
      </c>
      <c r="J14" s="56"/>
      <c r="K14" s="57"/>
      <c r="L14" s="70" t="s">
        <v>38</v>
      </c>
      <c r="M14" s="57"/>
      <c r="N14" s="66"/>
      <c r="O14" s="55" t="s">
        <v>101</v>
      </c>
    </row>
    <row r="15" spans="2:15" ht="15" customHeight="1" thickTop="1" thickBot="1">
      <c r="C15" s="67"/>
      <c r="E15" s="67"/>
      <c r="F15" s="59">
        <f>SUM(I15,I27,I36)</f>
        <v>21995356.379999999</v>
      </c>
      <c r="G15" s="60"/>
      <c r="I15" s="59">
        <f>SUM(L15,L21)</f>
        <v>17578632</v>
      </c>
      <c r="J15" s="60"/>
      <c r="L15" s="59">
        <f>O15*O18</f>
        <v>6000000</v>
      </c>
      <c r="M15" s="60"/>
      <c r="N15" s="67"/>
      <c r="O15" s="77">
        <v>2000000</v>
      </c>
    </row>
    <row r="16" spans="2:15" ht="15" customHeight="1" thickTop="1" thickBot="1">
      <c r="G16" s="161" t="s">
        <v>59</v>
      </c>
      <c r="H16" s="161"/>
      <c r="J16" s="161" t="s">
        <v>59</v>
      </c>
      <c r="K16" s="161"/>
      <c r="M16" s="161" t="s">
        <v>58</v>
      </c>
      <c r="N16" s="161"/>
    </row>
    <row r="17" spans="3:15" ht="24.9" customHeight="1" thickTop="1" thickBot="1">
      <c r="C17" s="61"/>
      <c r="D17" s="61"/>
      <c r="G17" s="62"/>
      <c r="J17" s="62"/>
      <c r="M17" s="71"/>
      <c r="N17" s="66"/>
      <c r="O17" s="55" t="s">
        <v>149</v>
      </c>
    </row>
    <row r="18" spans="3:15" ht="15" customHeight="1" thickTop="1" thickBot="1">
      <c r="C18" s="64"/>
      <c r="D18" s="64"/>
      <c r="G18" s="62"/>
      <c r="J18" s="62"/>
      <c r="M18" s="67"/>
      <c r="N18" s="67"/>
      <c r="O18" s="77">
        <v>3</v>
      </c>
    </row>
    <row r="19" spans="3:15" ht="15" customHeight="1" thickTop="1" thickBot="1">
      <c r="C19" s="67"/>
      <c r="G19" s="62"/>
      <c r="J19" s="62"/>
    </row>
    <row r="20" spans="3:15" ht="24.9" customHeight="1" thickTop="1" thickBot="1">
      <c r="C20" s="81" t="s">
        <v>56</v>
      </c>
      <c r="G20" s="62"/>
      <c r="J20" s="62"/>
      <c r="K20" s="56"/>
      <c r="L20" s="69" t="s">
        <v>39</v>
      </c>
      <c r="M20" s="57"/>
      <c r="N20" s="66"/>
      <c r="O20" s="55" t="s">
        <v>151</v>
      </c>
    </row>
    <row r="21" spans="3:15" ht="15" customHeight="1" thickTop="1" thickBot="1">
      <c r="C21" s="79" t="s">
        <v>57</v>
      </c>
      <c r="G21" s="62"/>
      <c r="L21" s="59">
        <f>O21*O24</f>
        <v>11578632</v>
      </c>
      <c r="M21" s="60"/>
      <c r="N21" s="67"/>
      <c r="O21" s="77">
        <v>5789316</v>
      </c>
    </row>
    <row r="22" spans="3:15" ht="15" customHeight="1" thickTop="1" thickBot="1">
      <c r="C22" s="80" t="s">
        <v>55</v>
      </c>
      <c r="D22" s="67"/>
      <c r="E22" s="67"/>
      <c r="G22" s="62"/>
      <c r="M22" s="161" t="s">
        <v>58</v>
      </c>
      <c r="N22" s="161"/>
    </row>
    <row r="23" spans="3:15" ht="24.9" customHeight="1" thickTop="1" thickBot="1">
      <c r="D23" s="67"/>
      <c r="E23" s="67"/>
      <c r="G23" s="62"/>
      <c r="M23" s="71"/>
      <c r="N23" s="66"/>
      <c r="O23" s="72" t="s">
        <v>150</v>
      </c>
    </row>
    <row r="24" spans="3:15" ht="15" customHeight="1" thickTop="1" thickBot="1">
      <c r="E24" s="67"/>
      <c r="G24" s="62"/>
      <c r="M24" s="67"/>
      <c r="N24" s="67"/>
      <c r="O24" s="77">
        <v>2</v>
      </c>
    </row>
    <row r="25" spans="3:15" ht="15" customHeight="1" thickTop="1" thickBot="1">
      <c r="G25" s="62"/>
      <c r="I25" s="67"/>
    </row>
    <row r="26" spans="3:15" ht="24.9" customHeight="1" thickTop="1" thickBot="1">
      <c r="G26" s="62"/>
      <c r="H26" s="56"/>
      <c r="I26" s="69" t="s">
        <v>48</v>
      </c>
      <c r="J26" s="56"/>
      <c r="K26" s="57"/>
      <c r="L26" s="70" t="s">
        <v>49</v>
      </c>
      <c r="M26" s="73"/>
      <c r="O26" s="61"/>
    </row>
    <row r="27" spans="3:15" ht="15" customHeight="1" thickTop="1" thickBot="1">
      <c r="G27" s="62"/>
      <c r="I27" s="59">
        <f>L27*L30</f>
        <v>250324.37999999998</v>
      </c>
      <c r="J27" s="60"/>
      <c r="L27" s="77">
        <v>1985</v>
      </c>
      <c r="O27" s="64"/>
    </row>
    <row r="28" spans="3:15" ht="15" customHeight="1" thickTop="1" thickBot="1">
      <c r="G28" s="161" t="s">
        <v>59</v>
      </c>
      <c r="H28" s="161"/>
      <c r="J28" s="161" t="s">
        <v>58</v>
      </c>
      <c r="K28" s="161"/>
    </row>
    <row r="29" spans="3:15" ht="24.9" customHeight="1" thickTop="1" thickBot="1">
      <c r="G29" s="62"/>
      <c r="I29" s="74"/>
      <c r="J29" s="62"/>
      <c r="K29" s="75"/>
      <c r="L29" s="70" t="s">
        <v>50</v>
      </c>
      <c r="M29" s="56"/>
      <c r="N29" s="57"/>
      <c r="O29" s="70" t="s">
        <v>51</v>
      </c>
    </row>
    <row r="30" spans="3:15" ht="15" customHeight="1" thickTop="1" thickBot="1">
      <c r="G30" s="62"/>
      <c r="L30" s="59">
        <f>O30*O33</f>
        <v>126.10799999999999</v>
      </c>
      <c r="M30" s="60"/>
      <c r="O30" s="77">
        <v>1695</v>
      </c>
    </row>
    <row r="31" spans="3:15" ht="15" customHeight="1" thickTop="1" thickBot="1">
      <c r="G31" s="62"/>
      <c r="M31" s="161" t="s">
        <v>58</v>
      </c>
      <c r="N31" s="161"/>
    </row>
    <row r="32" spans="3:15" ht="24.9" customHeight="1" thickTop="1" thickBot="1">
      <c r="E32" s="67"/>
      <c r="G32" s="62"/>
      <c r="L32" s="61"/>
      <c r="M32" s="62"/>
      <c r="N32" s="75"/>
      <c r="O32" s="70" t="s">
        <v>152</v>
      </c>
    </row>
    <row r="33" spans="5:15" ht="15" customHeight="1" thickTop="1" thickBot="1">
      <c r="E33" s="67"/>
      <c r="G33" s="62"/>
      <c r="L33" s="64"/>
      <c r="O33" s="78">
        <v>7.4399999999999994E-2</v>
      </c>
    </row>
    <row r="34" spans="5:15" ht="15" customHeight="1" thickTop="1" thickBot="1">
      <c r="G34" s="62"/>
    </row>
    <row r="35" spans="5:15" ht="24.9" customHeight="1" thickTop="1" thickBot="1">
      <c r="G35" s="62"/>
      <c r="H35" s="56"/>
      <c r="I35" s="69" t="s">
        <v>52</v>
      </c>
      <c r="J35" s="56"/>
      <c r="K35" s="57"/>
      <c r="L35" s="70" t="s">
        <v>40</v>
      </c>
      <c r="M35" s="56"/>
      <c r="N35" s="57"/>
      <c r="O35" s="70" t="s">
        <v>41</v>
      </c>
    </row>
    <row r="36" spans="5:15" ht="15" customHeight="1" thickTop="1" thickBot="1">
      <c r="I36" s="59">
        <f>L36*L42*L45</f>
        <v>4166400</v>
      </c>
      <c r="J36" s="60"/>
      <c r="L36" s="59">
        <f>O36*O39</f>
        <v>1920</v>
      </c>
      <c r="M36" s="60"/>
      <c r="O36" s="77">
        <v>240</v>
      </c>
    </row>
    <row r="37" spans="5:15" ht="15" customHeight="1" thickTop="1" thickBot="1">
      <c r="J37" s="161" t="s">
        <v>58</v>
      </c>
      <c r="K37" s="161"/>
      <c r="M37" s="161" t="s">
        <v>58</v>
      </c>
      <c r="N37" s="161"/>
    </row>
    <row r="38" spans="5:15" ht="24.9" customHeight="1" thickTop="1" thickBot="1">
      <c r="I38" s="76"/>
      <c r="J38" s="62"/>
      <c r="M38" s="62"/>
      <c r="N38" s="75"/>
      <c r="O38" s="70" t="s">
        <v>42</v>
      </c>
    </row>
    <row r="39" spans="5:15" ht="15" customHeight="1" thickTop="1" thickBot="1">
      <c r="J39" s="62"/>
      <c r="O39" s="77">
        <v>8</v>
      </c>
    </row>
    <row r="40" spans="5:15" ht="15" customHeight="1" thickTop="1" thickBot="1">
      <c r="J40" s="62"/>
    </row>
    <row r="41" spans="5:15" ht="24.9" customHeight="1" thickTop="1" thickBot="1">
      <c r="J41" s="62"/>
      <c r="K41" s="54"/>
      <c r="L41" s="70" t="s">
        <v>53</v>
      </c>
      <c r="O41" s="61"/>
    </row>
    <row r="42" spans="5:15" ht="15" customHeight="1" thickTop="1" thickBot="1">
      <c r="J42" s="62"/>
      <c r="L42" s="77">
        <v>14</v>
      </c>
      <c r="O42" s="64"/>
    </row>
    <row r="43" spans="5:15" ht="15" customHeight="1" thickTop="1" thickBot="1">
      <c r="J43" s="161" t="s">
        <v>58</v>
      </c>
      <c r="K43" s="161"/>
    </row>
    <row r="44" spans="5:15" ht="24.9" customHeight="1" thickTop="1" thickBot="1">
      <c r="K44" s="75"/>
      <c r="L44" s="70" t="s">
        <v>54</v>
      </c>
      <c r="O44" s="61"/>
    </row>
    <row r="45" spans="5:15" ht="20.100000000000001" customHeight="1" thickTop="1" thickBot="1">
      <c r="L45" s="77">
        <v>155</v>
      </c>
      <c r="O45" s="64"/>
    </row>
    <row r="46" spans="5:15" ht="15" customHeight="1" thickTop="1"/>
  </sheetData>
  <sheetProtection selectLockedCells="1"/>
  <mergeCells count="12">
    <mergeCell ref="D10:E10"/>
    <mergeCell ref="M37:N37"/>
    <mergeCell ref="J43:K43"/>
    <mergeCell ref="J37:K37"/>
    <mergeCell ref="J28:K28"/>
    <mergeCell ref="J16:K16"/>
    <mergeCell ref="G16:H16"/>
    <mergeCell ref="G28:H28"/>
    <mergeCell ref="M16:N16"/>
    <mergeCell ref="M22:N22"/>
    <mergeCell ref="G10:H10"/>
    <mergeCell ref="M31:N3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B1:Z70"/>
  <sheetViews>
    <sheetView showGridLines="0" tabSelected="1" zoomScaleNormal="100" workbookViewId="0">
      <selection activeCell="I8" sqref="I8"/>
    </sheetView>
  </sheetViews>
  <sheetFormatPr defaultColWidth="9.109375" defaultRowHeight="15" customHeight="1" outlineLevelCol="3"/>
  <cols>
    <col min="1" max="1" width="2.5546875" style="2" customWidth="1"/>
    <col min="2" max="2" width="15.6640625" style="2" customWidth="1"/>
    <col min="3" max="3" width="20.109375" style="2" customWidth="1"/>
    <col min="4" max="5" width="2.6640625" style="2" customWidth="1"/>
    <col min="6" max="6" width="20.6640625" style="2" customWidth="1"/>
    <col min="7" max="8" width="1.6640625" style="2" customWidth="1" outlineLevel="1"/>
    <col min="9" max="9" width="20.6640625" style="2" customWidth="1" outlineLevel="1"/>
    <col min="10" max="11" width="1.6640625" style="2" customWidth="1" outlineLevel="2"/>
    <col min="12" max="12" width="20.6640625" style="2" customWidth="1" outlineLevel="2"/>
    <col min="13" max="14" width="1.6640625" style="2" customWidth="1" outlineLevel="3"/>
    <col min="15" max="15" width="20.6640625" style="2" customWidth="1" outlineLevel="3"/>
    <col min="16" max="17" width="1.6640625" style="2" customWidth="1" outlineLevel="3"/>
    <col min="18" max="18" width="20.6640625" style="2" customWidth="1" outlineLevel="3"/>
    <col min="19" max="19" width="2.6640625" style="2" customWidth="1" outlineLevel="2"/>
    <col min="20" max="20" width="2.6640625" style="2" customWidth="1" outlineLevel="1"/>
    <col min="21" max="21" width="20.109375" style="2" customWidth="1" outlineLevel="1"/>
    <col min="22" max="23" width="2.6640625" style="2" customWidth="1"/>
    <col min="24" max="24" width="20.44140625" style="2" hidden="1" customWidth="1"/>
    <col min="25" max="26" width="2.6640625" style="2" hidden="1" customWidth="1"/>
    <col min="27" max="16384" width="9.109375" style="2"/>
  </cols>
  <sheetData>
    <row r="1" spans="2:18" ht="12"/>
    <row r="2" spans="2:18" ht="25.8">
      <c r="C2" s="6" t="str">
        <f>Copyright!B2</f>
        <v>Value Driver Modelling</v>
      </c>
    </row>
    <row r="3" spans="2:18" ht="21">
      <c r="C3" s="7" t="str">
        <f>Copyright!B3</f>
        <v>Monaco Value Drive Tree</v>
      </c>
    </row>
    <row r="4" spans="2:18" ht="18">
      <c r="C4" s="8" t="s">
        <v>159</v>
      </c>
    </row>
    <row r="5" spans="2:18" ht="15" customHeight="1" thickBot="1">
      <c r="F5" s="40"/>
      <c r="G5" s="40"/>
      <c r="H5" s="40"/>
      <c r="I5" s="40"/>
      <c r="J5" s="40"/>
    </row>
    <row r="6" spans="2:18" ht="24.9" customHeight="1" thickTop="1" thickBot="1">
      <c r="C6" s="55" t="s">
        <v>71</v>
      </c>
      <c r="D6" s="53"/>
      <c r="E6" s="54"/>
      <c r="F6" s="55" t="s">
        <v>106</v>
      </c>
      <c r="G6" s="53"/>
      <c r="H6" s="54"/>
      <c r="I6" s="55" t="s">
        <v>179</v>
      </c>
      <c r="J6" s="73"/>
      <c r="L6" s="63"/>
    </row>
    <row r="7" spans="2:18" ht="15" customHeight="1" thickTop="1" thickBot="1">
      <c r="C7" s="59">
        <f>F7-F24</f>
        <v>224677440</v>
      </c>
      <c r="D7" s="58"/>
      <c r="F7" s="59">
        <f>PRODUCT(I7,I13)</f>
        <v>2471040000</v>
      </c>
      <c r="G7" s="58"/>
      <c r="I7" s="82">
        <v>55</v>
      </c>
      <c r="J7" s="73"/>
      <c r="L7" s="147"/>
    </row>
    <row r="8" spans="2:18" ht="15" customHeight="1" thickTop="1">
      <c r="C8" s="61"/>
      <c r="D8" s="164" t="s">
        <v>72</v>
      </c>
      <c r="E8" s="165"/>
      <c r="F8" s="61"/>
      <c r="G8" s="161" t="s">
        <v>58</v>
      </c>
      <c r="H8" s="161"/>
      <c r="I8" s="61"/>
      <c r="J8" s="146"/>
      <c r="K8" s="148"/>
      <c r="L8" s="63"/>
    </row>
    <row r="9" spans="2:18" ht="24.9" customHeight="1">
      <c r="B9" s="81" t="s">
        <v>56</v>
      </c>
      <c r="D9" s="65"/>
      <c r="F9" s="64"/>
      <c r="G9" s="65"/>
      <c r="I9" s="64"/>
      <c r="L9" s="63"/>
    </row>
    <row r="10" spans="2:18" ht="15" customHeight="1">
      <c r="B10" s="79" t="s">
        <v>57</v>
      </c>
      <c r="D10" s="62"/>
      <c r="G10" s="62"/>
      <c r="L10" s="147"/>
    </row>
    <row r="11" spans="2:18" ht="15" customHeight="1" thickBot="1">
      <c r="B11" s="80" t="s">
        <v>55</v>
      </c>
      <c r="C11" s="67"/>
      <c r="D11" s="65"/>
      <c r="F11" s="67"/>
      <c r="G11" s="62"/>
    </row>
    <row r="12" spans="2:18" ht="24.9" customHeight="1" thickTop="1" thickBot="1">
      <c r="B12" s="83" t="s">
        <v>73</v>
      </c>
      <c r="C12" s="67"/>
      <c r="D12" s="62"/>
      <c r="F12" s="67"/>
      <c r="G12" s="62"/>
      <c r="H12" s="68"/>
      <c r="I12" s="55" t="s">
        <v>171</v>
      </c>
      <c r="J12" s="56"/>
      <c r="K12" s="57"/>
      <c r="L12" s="70" t="s">
        <v>165</v>
      </c>
      <c r="Q12" s="67"/>
      <c r="R12" s="63"/>
    </row>
    <row r="13" spans="2:18" ht="15" customHeight="1" thickTop="1" thickBot="1">
      <c r="D13" s="65"/>
      <c r="F13" s="67"/>
      <c r="H13" s="67"/>
      <c r="I13" s="59">
        <f>L13*L18</f>
        <v>44928000</v>
      </c>
      <c r="J13" s="60"/>
      <c r="L13" s="77">
        <v>120</v>
      </c>
      <c r="Q13" s="67"/>
      <c r="R13" s="149"/>
    </row>
    <row r="14" spans="2:18" ht="15" customHeight="1" thickTop="1">
      <c r="D14" s="62"/>
      <c r="J14" s="159" t="s">
        <v>94</v>
      </c>
      <c r="K14" s="159"/>
      <c r="P14" s="146"/>
      <c r="Q14" s="146"/>
    </row>
    <row r="15" spans="2:18" ht="8.4" customHeight="1">
      <c r="D15" s="65"/>
      <c r="F15" s="61"/>
      <c r="G15" s="61"/>
      <c r="J15" s="62"/>
      <c r="P15" s="67"/>
      <c r="Q15" s="67"/>
      <c r="R15" s="63"/>
    </row>
    <row r="16" spans="2:18" ht="15" customHeight="1" thickBot="1">
      <c r="D16" s="65"/>
      <c r="F16" s="67"/>
      <c r="J16" s="62"/>
    </row>
    <row r="17" spans="4:18" ht="24.6" customHeight="1" thickTop="1" thickBot="1">
      <c r="D17" s="62"/>
      <c r="J17" s="62"/>
      <c r="K17" s="56"/>
      <c r="L17" s="69" t="s">
        <v>166</v>
      </c>
      <c r="Q17" s="67"/>
      <c r="R17" s="63"/>
    </row>
    <row r="18" spans="4:18" ht="15" customHeight="1" thickTop="1" thickBot="1">
      <c r="D18" s="65"/>
      <c r="L18" s="77">
        <f>124800*3</f>
        <v>374400</v>
      </c>
      <c r="Q18" s="67"/>
      <c r="R18" s="149"/>
    </row>
    <row r="19" spans="4:18" ht="15" hidden="1" customHeight="1" thickTop="1">
      <c r="D19" s="62"/>
      <c r="H19" s="67"/>
      <c r="P19" s="67"/>
      <c r="Q19" s="67"/>
      <c r="R19" s="147"/>
    </row>
    <row r="20" spans="4:18" ht="24.9" hidden="1" customHeight="1">
      <c r="D20" s="62"/>
      <c r="O20" s="61"/>
      <c r="R20" s="61"/>
    </row>
    <row r="21" spans="4:18" ht="20.100000000000001" customHeight="1" thickTop="1">
      <c r="D21" s="65"/>
      <c r="O21" s="149"/>
      <c r="R21" s="64"/>
    </row>
    <row r="22" spans="4:18" ht="15" customHeight="1" thickBot="1">
      <c r="D22" s="62"/>
    </row>
    <row r="23" spans="4:18" ht="24.9" customHeight="1" thickTop="1" thickBot="1">
      <c r="E23" s="68"/>
      <c r="F23" s="55" t="s">
        <v>43</v>
      </c>
      <c r="G23" s="53"/>
      <c r="H23" s="54"/>
      <c r="I23" s="55" t="s">
        <v>44</v>
      </c>
      <c r="J23" s="56"/>
      <c r="K23" s="57"/>
      <c r="L23" s="55" t="s">
        <v>45</v>
      </c>
    </row>
    <row r="24" spans="4:18" ht="15" customHeight="1" thickTop="1" thickBot="1">
      <c r="F24" s="59">
        <f>SUM(I30,O43,L51,L60)</f>
        <v>2246362560</v>
      </c>
      <c r="G24" s="58"/>
      <c r="I24" s="59">
        <f>SUM(L24,L27)</f>
        <v>1700000</v>
      </c>
      <c r="J24" s="60"/>
      <c r="L24" s="77">
        <v>300000</v>
      </c>
    </row>
    <row r="25" spans="4:18" ht="15" customHeight="1" thickTop="1" thickBot="1">
      <c r="F25" s="61"/>
      <c r="G25" s="161" t="s">
        <v>59</v>
      </c>
      <c r="H25" s="161"/>
      <c r="I25" s="61"/>
      <c r="J25" s="161" t="s">
        <v>59</v>
      </c>
      <c r="K25" s="161"/>
      <c r="L25" s="63"/>
    </row>
    <row r="26" spans="4:18" ht="24.9" customHeight="1" thickTop="1" thickBot="1">
      <c r="F26" s="64"/>
      <c r="G26" s="65"/>
      <c r="I26" s="64"/>
      <c r="J26" s="62"/>
      <c r="K26" s="66"/>
      <c r="L26" s="55" t="s">
        <v>37</v>
      </c>
      <c r="R26" s="153"/>
    </row>
    <row r="27" spans="4:18" ht="15" customHeight="1" thickTop="1" thickBot="1">
      <c r="G27" s="62"/>
      <c r="K27" s="67"/>
      <c r="L27" s="77">
        <v>1400000</v>
      </c>
    </row>
    <row r="28" spans="4:18" ht="15" customHeight="1" thickTop="1" thickBot="1">
      <c r="F28" s="67"/>
      <c r="G28" s="62"/>
    </row>
    <row r="29" spans="4:18" ht="24.9" customHeight="1" thickTop="1" thickBot="1">
      <c r="F29" s="67"/>
      <c r="G29" s="62"/>
      <c r="H29" s="68"/>
      <c r="I29" s="69" t="s">
        <v>46</v>
      </c>
      <c r="J29" s="56"/>
      <c r="K29" s="57"/>
      <c r="L29" s="70" t="s">
        <v>172</v>
      </c>
      <c r="M29" s="57"/>
      <c r="N29" s="57"/>
      <c r="O29" s="55" t="s">
        <v>168</v>
      </c>
      <c r="P29" s="73"/>
      <c r="Q29" s="67"/>
    </row>
    <row r="30" spans="4:18" ht="15" customHeight="1" thickTop="1" thickBot="1">
      <c r="F30" s="67"/>
      <c r="H30" s="67"/>
      <c r="I30" s="59">
        <f>SUM(L43,L51,L60,L30)</f>
        <v>1153713600</v>
      </c>
      <c r="J30" s="60"/>
      <c r="L30" s="59">
        <f>O30*O33</f>
        <v>30551040</v>
      </c>
      <c r="M30" s="60"/>
      <c r="N30" s="67"/>
      <c r="O30" s="77">
        <v>34000</v>
      </c>
      <c r="P30" s="73"/>
    </row>
    <row r="31" spans="4:18" ht="15" customHeight="1" thickTop="1" thickBot="1">
      <c r="J31" s="161" t="s">
        <v>59</v>
      </c>
      <c r="K31" s="161"/>
      <c r="M31" s="161" t="s">
        <v>58</v>
      </c>
      <c r="N31" s="161"/>
    </row>
    <row r="32" spans="4:18" ht="21.6" customHeight="1" thickTop="1" thickBot="1">
      <c r="F32" s="61"/>
      <c r="G32" s="61"/>
      <c r="J32" s="62"/>
      <c r="M32" s="71"/>
      <c r="N32" s="158"/>
      <c r="O32" s="55" t="s">
        <v>173</v>
      </c>
      <c r="R32" s="55" t="s">
        <v>170</v>
      </c>
    </row>
    <row r="33" spans="6:18" ht="15" customHeight="1" thickTop="1" thickBot="1">
      <c r="F33" s="64"/>
      <c r="G33" s="64"/>
      <c r="J33" s="62"/>
      <c r="N33" s="67"/>
      <c r="O33" s="157">
        <f>R36/R33</f>
        <v>898.56</v>
      </c>
      <c r="P33" s="155"/>
      <c r="Q33" s="156"/>
      <c r="R33" s="77">
        <v>50000</v>
      </c>
    </row>
    <row r="34" spans="6:18" ht="13.2" thickTop="1" thickBot="1">
      <c r="F34" s="67"/>
      <c r="J34" s="62"/>
      <c r="P34" s="163" t="s">
        <v>167</v>
      </c>
      <c r="Q34" s="163"/>
    </row>
    <row r="35" spans="6:18" ht="25.2" thickTop="1" thickBot="1">
      <c r="F35" s="67"/>
      <c r="J35" s="62"/>
      <c r="O35" s="63"/>
      <c r="P35" s="154"/>
      <c r="Q35" s="151"/>
      <c r="R35" s="55" t="s">
        <v>169</v>
      </c>
    </row>
    <row r="36" spans="6:18" ht="15" customHeight="1" thickTop="1" thickBot="1">
      <c r="F36" s="67"/>
      <c r="J36" s="62"/>
      <c r="O36" s="149"/>
      <c r="R36" s="150">
        <f>I13</f>
        <v>44928000</v>
      </c>
    </row>
    <row r="37" spans="6:18" ht="15" customHeight="1" thickTop="1">
      <c r="F37" s="67"/>
      <c r="J37" s="62"/>
      <c r="M37" s="162"/>
      <c r="N37" s="162"/>
    </row>
    <row r="38" spans="6:18" ht="22.2" customHeight="1">
      <c r="F38" s="67"/>
      <c r="J38" s="62"/>
      <c r="O38" s="63"/>
    </row>
    <row r="39" spans="6:18" ht="15" customHeight="1">
      <c r="F39" s="67"/>
      <c r="J39" s="62"/>
      <c r="O39" s="149"/>
    </row>
    <row r="40" spans="6:18" ht="15" customHeight="1">
      <c r="F40" s="67"/>
      <c r="J40" s="62"/>
    </row>
    <row r="41" spans="6:18" ht="15" customHeight="1" thickBot="1">
      <c r="F41" s="67"/>
      <c r="J41" s="62"/>
    </row>
    <row r="42" spans="6:18" ht="24.9" customHeight="1" thickTop="1" thickBot="1">
      <c r="J42" s="62"/>
      <c r="K42" s="152"/>
      <c r="L42" s="55" t="s">
        <v>48</v>
      </c>
      <c r="M42" s="56"/>
      <c r="N42" s="57"/>
      <c r="O42" s="70" t="s">
        <v>49</v>
      </c>
      <c r="P42" s="73"/>
      <c r="R42" s="61"/>
    </row>
    <row r="43" spans="6:18" ht="15" customHeight="1" thickTop="1" thickBot="1">
      <c r="F43" s="61"/>
      <c r="J43" s="62"/>
      <c r="L43" s="59">
        <f>O43*O46</f>
        <v>30888000</v>
      </c>
      <c r="M43" s="60"/>
      <c r="O43" s="84">
        <f>L18</f>
        <v>374400</v>
      </c>
      <c r="R43" s="64"/>
    </row>
    <row r="44" spans="6:18" ht="15" customHeight="1" thickTop="1" thickBot="1">
      <c r="F44" s="64"/>
      <c r="G44" s="67"/>
      <c r="H44" s="67"/>
      <c r="J44" s="62"/>
      <c r="M44" s="161" t="s">
        <v>58</v>
      </c>
      <c r="N44" s="161"/>
    </row>
    <row r="45" spans="6:18" ht="24.9" customHeight="1" thickTop="1" thickBot="1">
      <c r="G45" s="67"/>
      <c r="H45" s="67"/>
      <c r="J45" s="62"/>
      <c r="M45" s="62"/>
      <c r="N45" s="75"/>
      <c r="O45" s="70" t="s">
        <v>50</v>
      </c>
      <c r="P45" s="56"/>
      <c r="Q45" s="57"/>
      <c r="R45" s="70" t="s">
        <v>51</v>
      </c>
    </row>
    <row r="46" spans="6:18" ht="15" customHeight="1" thickTop="1" thickBot="1">
      <c r="H46" s="67"/>
      <c r="J46" s="62"/>
      <c r="O46" s="59">
        <f>R46*R49</f>
        <v>82.5</v>
      </c>
      <c r="P46" s="60"/>
      <c r="R46" s="77">
        <v>1650</v>
      </c>
    </row>
    <row r="47" spans="6:18" ht="15" customHeight="1" thickTop="1" thickBot="1">
      <c r="J47" s="62"/>
      <c r="L47" s="67"/>
      <c r="P47" s="161" t="s">
        <v>58</v>
      </c>
      <c r="Q47" s="161"/>
    </row>
    <row r="48" spans="6:18" ht="15" customHeight="1" thickTop="1" thickBot="1">
      <c r="J48" s="62"/>
      <c r="L48" s="67"/>
      <c r="P48" s="62"/>
      <c r="Q48" s="75"/>
      <c r="R48" s="70" t="s">
        <v>152</v>
      </c>
    </row>
    <row r="49" spans="8:18" ht="15" customHeight="1" thickTop="1" thickBot="1">
      <c r="J49" s="62"/>
      <c r="L49" s="67"/>
      <c r="R49" s="78">
        <v>0.05</v>
      </c>
    </row>
    <row r="50" spans="8:18" ht="24.9" customHeight="1" thickTop="1" thickBot="1">
      <c r="J50" s="62"/>
      <c r="K50" s="56"/>
      <c r="L50" s="69" t="s">
        <v>174</v>
      </c>
      <c r="M50" s="56"/>
      <c r="N50" s="57"/>
      <c r="O50" s="70" t="s">
        <v>49</v>
      </c>
      <c r="P50" s="73"/>
      <c r="R50" s="61"/>
    </row>
    <row r="51" spans="8:18" ht="15" customHeight="1" thickTop="1" thickBot="1">
      <c r="J51" s="62"/>
      <c r="L51" s="59">
        <f>O51*O54</f>
        <v>306034560</v>
      </c>
      <c r="M51" s="60"/>
      <c r="O51" s="84">
        <f>L18</f>
        <v>374400</v>
      </c>
      <c r="R51" s="64"/>
    </row>
    <row r="52" spans="8:18" ht="15" customHeight="1" thickTop="1" thickBot="1">
      <c r="J52" s="161" t="s">
        <v>59</v>
      </c>
      <c r="K52" s="161"/>
      <c r="M52" s="161" t="s">
        <v>58</v>
      </c>
      <c r="N52" s="161"/>
    </row>
    <row r="53" spans="8:18" ht="24.9" customHeight="1" thickTop="1" thickBot="1">
      <c r="J53" s="62"/>
      <c r="L53" s="74"/>
      <c r="M53" s="62"/>
      <c r="N53" s="75"/>
      <c r="O53" s="70" t="s">
        <v>175</v>
      </c>
      <c r="P53" s="56"/>
      <c r="Q53" s="57"/>
      <c r="R53" s="70" t="s">
        <v>176</v>
      </c>
    </row>
    <row r="54" spans="8:18" ht="15" customHeight="1" thickTop="1" thickBot="1">
      <c r="J54" s="62"/>
      <c r="O54" s="59">
        <f>R54*R57</f>
        <v>817.4</v>
      </c>
      <c r="P54" s="60"/>
      <c r="R54" s="77">
        <v>204.35</v>
      </c>
    </row>
    <row r="55" spans="8:18" ht="15" customHeight="1" thickTop="1" thickBot="1">
      <c r="J55" s="62"/>
      <c r="P55" s="161" t="s">
        <v>58</v>
      </c>
      <c r="Q55" s="161"/>
    </row>
    <row r="56" spans="8:18" ht="24.9" customHeight="1" thickTop="1" thickBot="1">
      <c r="H56" s="67"/>
      <c r="J56" s="62"/>
      <c r="O56" s="61"/>
      <c r="P56" s="62"/>
      <c r="Q56" s="75"/>
      <c r="R56" s="70" t="s">
        <v>177</v>
      </c>
    </row>
    <row r="57" spans="8:18" ht="15" customHeight="1" thickTop="1" thickBot="1">
      <c r="H57" s="67"/>
      <c r="J57" s="62"/>
      <c r="O57" s="64"/>
      <c r="R57" s="78">
        <v>4</v>
      </c>
    </row>
    <row r="58" spans="8:18" ht="15" customHeight="1" thickTop="1" thickBot="1">
      <c r="J58" s="62"/>
    </row>
    <row r="59" spans="8:18" ht="24.9" customHeight="1" thickTop="1" thickBot="1">
      <c r="J59" s="62"/>
      <c r="K59" s="56"/>
      <c r="L59" s="69" t="s">
        <v>52</v>
      </c>
      <c r="M59" s="56"/>
      <c r="N59" s="57"/>
      <c r="O59" s="70" t="s">
        <v>40</v>
      </c>
      <c r="P59" s="56"/>
      <c r="Q59" s="57"/>
      <c r="R59" s="70" t="s">
        <v>41</v>
      </c>
    </row>
    <row r="60" spans="8:18" ht="15" customHeight="1" thickTop="1" thickBot="1">
      <c r="L60" s="59">
        <f>O60*O66*O69</f>
        <v>786240000</v>
      </c>
      <c r="M60" s="60"/>
      <c r="O60" s="59">
        <f>R60*R63</f>
        <v>2080</v>
      </c>
      <c r="P60" s="60"/>
      <c r="R60" s="78">
        <f>5*52</f>
        <v>260</v>
      </c>
    </row>
    <row r="61" spans="8:18" ht="15" customHeight="1" thickTop="1" thickBot="1">
      <c r="M61" s="161" t="s">
        <v>58</v>
      </c>
      <c r="N61" s="161"/>
      <c r="P61" s="161" t="s">
        <v>58</v>
      </c>
      <c r="Q61" s="161"/>
    </row>
    <row r="62" spans="8:18" ht="24.9" customHeight="1" thickTop="1" thickBot="1">
      <c r="L62" s="76"/>
      <c r="M62" s="62"/>
      <c r="P62" s="62"/>
      <c r="Q62" s="75"/>
      <c r="R62" s="70" t="s">
        <v>42</v>
      </c>
    </row>
    <row r="63" spans="8:18" ht="15" customHeight="1" thickTop="1" thickBot="1">
      <c r="M63" s="62"/>
      <c r="R63" s="78">
        <v>8</v>
      </c>
    </row>
    <row r="64" spans="8:18" ht="15" customHeight="1" thickTop="1" thickBot="1">
      <c r="M64" s="62"/>
    </row>
    <row r="65" spans="13:18" ht="24.9" customHeight="1" thickTop="1" thickBot="1">
      <c r="M65" s="62"/>
      <c r="N65" s="54"/>
      <c r="O65" s="70" t="s">
        <v>178</v>
      </c>
      <c r="R65" s="61"/>
    </row>
    <row r="66" spans="13:18" ht="15" customHeight="1" thickTop="1" thickBot="1">
      <c r="M66" s="62"/>
      <c r="O66" s="77">
        <v>1800</v>
      </c>
      <c r="R66" s="64"/>
    </row>
    <row r="67" spans="13:18" ht="15" customHeight="1" thickTop="1" thickBot="1">
      <c r="M67" s="161" t="s">
        <v>58</v>
      </c>
      <c r="N67" s="161"/>
    </row>
    <row r="68" spans="13:18" ht="24.9" customHeight="1" thickTop="1" thickBot="1">
      <c r="N68" s="75"/>
      <c r="O68" s="70" t="s">
        <v>54</v>
      </c>
      <c r="R68" s="61"/>
    </row>
    <row r="69" spans="13:18" ht="15" customHeight="1" thickTop="1" thickBot="1">
      <c r="O69" s="77">
        <v>210</v>
      </c>
      <c r="R69" s="64"/>
    </row>
    <row r="70" spans="13:18" ht="15" customHeight="1" thickTop="1"/>
  </sheetData>
  <sheetProtection selectLockedCells="1"/>
  <mergeCells count="17">
    <mergeCell ref="M67:N67"/>
    <mergeCell ref="G25:H25"/>
    <mergeCell ref="J25:K25"/>
    <mergeCell ref="J31:K31"/>
    <mergeCell ref="J52:K52"/>
    <mergeCell ref="M52:N52"/>
    <mergeCell ref="P55:Q55"/>
    <mergeCell ref="M61:N61"/>
    <mergeCell ref="P61:Q61"/>
    <mergeCell ref="M37:N37"/>
    <mergeCell ref="M44:N44"/>
    <mergeCell ref="P47:Q47"/>
    <mergeCell ref="P34:Q34"/>
    <mergeCell ref="D8:E8"/>
    <mergeCell ref="M31:N31"/>
    <mergeCell ref="G8:H8"/>
    <mergeCell ref="J14:K1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Z34"/>
  <sheetViews>
    <sheetView showGridLines="0" zoomScaleNormal="100" workbookViewId="0">
      <selection activeCell="L23" sqref="L23"/>
    </sheetView>
  </sheetViews>
  <sheetFormatPr defaultColWidth="0" defaultRowHeight="15" customHeight="1"/>
  <cols>
    <col min="1" max="1" width="2.5546875" style="2" customWidth="1"/>
    <col min="2" max="2" width="15.6640625" style="2" customWidth="1"/>
    <col min="3" max="3" width="20.109375" style="2" customWidth="1"/>
    <col min="4" max="5" width="2.6640625" style="2" customWidth="1"/>
    <col min="6" max="6" width="22.6640625" style="2" customWidth="1"/>
    <col min="7" max="8" width="1.6640625" style="2" customWidth="1"/>
    <col min="9" max="9" width="20.6640625" style="2" customWidth="1"/>
    <col min="10" max="11" width="1.6640625" style="2" customWidth="1"/>
    <col min="12" max="12" width="20.6640625" style="2" customWidth="1"/>
    <col min="13" max="14" width="1.6640625" style="2" customWidth="1"/>
    <col min="15" max="15" width="20.109375" style="2" customWidth="1"/>
    <col min="16" max="17" width="2.6640625" style="2" customWidth="1"/>
    <col min="18" max="18" width="20.44140625" style="2" hidden="1" customWidth="1"/>
    <col min="19" max="20" width="2.6640625" style="2" hidden="1" customWidth="1"/>
    <col min="21" max="21" width="20.44140625" style="2" hidden="1" customWidth="1"/>
    <col min="22" max="23" width="2.6640625" style="2" hidden="1" customWidth="1"/>
    <col min="24" max="24" width="20.44140625" style="2" hidden="1" customWidth="1"/>
    <col min="25" max="26" width="2.6640625" style="2" hidden="1" customWidth="1"/>
    <col min="27" max="16384" width="9.109375" style="2" hidden="1"/>
  </cols>
  <sheetData>
    <row r="1" spans="3:15" ht="12"/>
    <row r="2" spans="3:15" ht="25.8">
      <c r="C2" s="6" t="str">
        <f>Copyright!B2</f>
        <v>Value Driver Modelling</v>
      </c>
    </row>
    <row r="3" spans="3:15" ht="21">
      <c r="C3" s="7" t="str">
        <f>Copyright!B3</f>
        <v>Monaco Value Drive Tree</v>
      </c>
    </row>
    <row r="4" spans="3:15" ht="18">
      <c r="C4" s="8" t="s">
        <v>160</v>
      </c>
    </row>
    <row r="5" spans="3:15" ht="15" customHeight="1" thickBot="1">
      <c r="F5" s="40"/>
      <c r="G5" s="40"/>
      <c r="H5" s="40"/>
      <c r="I5" s="40"/>
      <c r="J5" s="40"/>
    </row>
    <row r="6" spans="3:15" ht="24.9" customHeight="1" thickTop="1" thickBot="1">
      <c r="C6" s="55" t="s">
        <v>120</v>
      </c>
      <c r="D6" s="53"/>
      <c r="E6" s="54"/>
      <c r="F6" s="55" t="s">
        <v>122</v>
      </c>
      <c r="G6" s="53"/>
      <c r="H6" s="54"/>
      <c r="I6" s="55" t="s">
        <v>147</v>
      </c>
    </row>
    <row r="7" spans="3:15" ht="15" customHeight="1" thickTop="1" thickBot="1">
      <c r="C7" s="59">
        <f>F7-F19</f>
        <v>117000</v>
      </c>
      <c r="D7" s="58"/>
      <c r="F7" s="59">
        <f>I7*I10</f>
        <v>225000</v>
      </c>
      <c r="G7" s="58"/>
      <c r="I7" s="111">
        <v>0.3</v>
      </c>
    </row>
    <row r="8" spans="3:15" ht="15" customHeight="1" thickTop="1" thickBot="1">
      <c r="C8" s="61"/>
      <c r="D8" s="164" t="s">
        <v>72</v>
      </c>
      <c r="E8" s="165"/>
      <c r="F8" s="61"/>
      <c r="G8" s="161" t="s">
        <v>58</v>
      </c>
      <c r="H8" s="161"/>
      <c r="I8" s="61"/>
    </row>
    <row r="9" spans="3:15" ht="24.9" customHeight="1" thickTop="1" thickBot="1">
      <c r="C9" s="67"/>
      <c r="D9" s="62"/>
      <c r="F9" s="67"/>
      <c r="G9" s="62"/>
      <c r="H9" s="68"/>
      <c r="I9" s="69" t="s">
        <v>123</v>
      </c>
      <c r="J9" s="56"/>
      <c r="K9" s="57"/>
      <c r="L9" s="69" t="s">
        <v>124</v>
      </c>
      <c r="M9" s="56"/>
      <c r="N9" s="57"/>
      <c r="O9" s="55" t="s">
        <v>125</v>
      </c>
    </row>
    <row r="10" spans="3:15" ht="15" customHeight="1" thickTop="1" thickBot="1">
      <c r="D10" s="65"/>
      <c r="F10" s="67"/>
      <c r="H10" s="67"/>
      <c r="I10" s="59">
        <f>L10-L16</f>
        <v>750000</v>
      </c>
      <c r="J10" s="60"/>
      <c r="L10" s="59">
        <f>O10-O13</f>
        <v>1000000</v>
      </c>
      <c r="M10" s="60"/>
      <c r="O10" s="59">
        <v>4000000</v>
      </c>
    </row>
    <row r="11" spans="3:15" ht="15" customHeight="1" thickTop="1" thickBot="1">
      <c r="D11" s="62"/>
      <c r="J11" s="164" t="s">
        <v>72</v>
      </c>
      <c r="K11" s="165"/>
      <c r="L11" s="67"/>
      <c r="M11" s="164" t="s">
        <v>72</v>
      </c>
      <c r="N11" s="165"/>
    </row>
    <row r="12" spans="3:15" ht="24.9" customHeight="1" thickTop="1" thickBot="1">
      <c r="D12" s="62"/>
      <c r="J12" s="62"/>
      <c r="K12" s="67"/>
      <c r="L12" s="67"/>
      <c r="M12" s="62"/>
      <c r="N12" s="56"/>
      <c r="O12" s="69" t="s">
        <v>126</v>
      </c>
    </row>
    <row r="13" spans="3:15" ht="15" customHeight="1" thickTop="1" thickBot="1">
      <c r="D13" s="65"/>
      <c r="J13" s="62"/>
      <c r="L13" s="67"/>
      <c r="O13" s="59">
        <v>3000000</v>
      </c>
    </row>
    <row r="14" spans="3:15" ht="15" customHeight="1" thickTop="1" thickBot="1">
      <c r="D14" s="62"/>
      <c r="J14" s="62"/>
      <c r="K14" s="67"/>
    </row>
    <row r="15" spans="3:15" ht="24.9" customHeight="1" thickTop="1" thickBot="1">
      <c r="D15" s="62"/>
      <c r="J15" s="62"/>
      <c r="K15" s="56"/>
      <c r="L15" s="69" t="s">
        <v>127</v>
      </c>
    </row>
    <row r="16" spans="3:15" ht="15" customHeight="1" thickTop="1" thickBot="1">
      <c r="D16" s="65"/>
      <c r="J16" s="67"/>
      <c r="K16" s="67"/>
      <c r="L16" s="59">
        <v>250000</v>
      </c>
    </row>
    <row r="17" spans="3:12" ht="15" customHeight="1" thickTop="1" thickBot="1">
      <c r="D17" s="62"/>
    </row>
    <row r="18" spans="3:12" ht="24.9" customHeight="1" thickTop="1" thickBot="1">
      <c r="E18" s="68"/>
      <c r="F18" s="55" t="s">
        <v>121</v>
      </c>
      <c r="G18" s="53"/>
      <c r="H18" s="54"/>
      <c r="I18" s="55" t="s">
        <v>128</v>
      </c>
    </row>
    <row r="19" spans="3:12" ht="15" customHeight="1" thickTop="1" thickBot="1">
      <c r="F19" s="59">
        <f>I19*I23</f>
        <v>108000</v>
      </c>
      <c r="G19" s="58"/>
      <c r="I19" s="137">
        <v>0.09</v>
      </c>
    </row>
    <row r="20" spans="3:12" ht="15" customHeight="1" thickTop="1">
      <c r="F20" s="61"/>
      <c r="G20" s="161" t="s">
        <v>58</v>
      </c>
      <c r="H20" s="161"/>
      <c r="I20" s="61"/>
    </row>
    <row r="21" spans="3:12" ht="15" customHeight="1" thickBot="1">
      <c r="F21" s="67"/>
      <c r="G21" s="62"/>
    </row>
    <row r="22" spans="3:12" ht="24.9" customHeight="1" thickTop="1" thickBot="1">
      <c r="F22" s="67"/>
      <c r="G22" s="62"/>
      <c r="H22" s="68"/>
      <c r="I22" s="69" t="s">
        <v>129</v>
      </c>
      <c r="J22" s="56"/>
      <c r="K22" s="57"/>
      <c r="L22" s="55" t="s">
        <v>130</v>
      </c>
    </row>
    <row r="23" spans="3:12" ht="15" customHeight="1" thickTop="1" thickBot="1">
      <c r="F23" s="67"/>
      <c r="H23" s="67"/>
      <c r="I23" s="59">
        <f>SUM(L23,L26)</f>
        <v>1200000</v>
      </c>
      <c r="J23" s="60"/>
      <c r="L23" s="59">
        <v>900000</v>
      </c>
    </row>
    <row r="24" spans="3:12" ht="15" customHeight="1" thickTop="1" thickBot="1">
      <c r="J24" s="161" t="s">
        <v>59</v>
      </c>
      <c r="K24" s="161"/>
    </row>
    <row r="25" spans="3:12" ht="24.9" customHeight="1" thickTop="1" thickBot="1">
      <c r="J25" s="62"/>
      <c r="K25" s="56"/>
      <c r="L25" s="69" t="s">
        <v>131</v>
      </c>
    </row>
    <row r="26" spans="3:12" ht="15" customHeight="1" thickTop="1" thickBot="1">
      <c r="L26" s="59">
        <v>300000</v>
      </c>
    </row>
    <row r="27" spans="3:12" ht="15" customHeight="1" thickTop="1"/>
    <row r="28" spans="3:12" ht="15" customHeight="1">
      <c r="C28" s="138"/>
      <c r="F28" s="139" t="s">
        <v>134</v>
      </c>
      <c r="G28" s="139"/>
      <c r="H28" s="139"/>
      <c r="I28" s="139" t="s">
        <v>133</v>
      </c>
      <c r="J28" s="139"/>
      <c r="K28" s="139"/>
      <c r="L28" s="139" t="s">
        <v>132</v>
      </c>
    </row>
    <row r="29" spans="3:12" ht="15" customHeight="1">
      <c r="F29" s="138" t="s">
        <v>135</v>
      </c>
      <c r="H29" s="138"/>
      <c r="I29" s="138" t="s">
        <v>136</v>
      </c>
      <c r="J29" s="138"/>
      <c r="K29" s="138"/>
      <c r="L29" s="141">
        <f>O10/I23</f>
        <v>3.3333333333333335</v>
      </c>
    </row>
    <row r="30" spans="3:12" ht="15" customHeight="1">
      <c r="F30" s="138" t="s">
        <v>137</v>
      </c>
      <c r="H30" s="138"/>
      <c r="I30" s="138" t="s">
        <v>146</v>
      </c>
      <c r="J30" s="138"/>
      <c r="K30" s="138"/>
      <c r="L30" s="141">
        <f>O10/L26</f>
        <v>13.333333333333334</v>
      </c>
    </row>
    <row r="31" spans="3:12" ht="15" customHeight="1">
      <c r="F31" s="138" t="s">
        <v>138</v>
      </c>
      <c r="H31" s="138"/>
      <c r="I31" s="138" t="s">
        <v>139</v>
      </c>
      <c r="J31" s="138"/>
      <c r="K31" s="138"/>
      <c r="L31" s="141">
        <f>O10/L23</f>
        <v>4.4444444444444446</v>
      </c>
    </row>
    <row r="32" spans="3:12" ht="15" customHeight="1">
      <c r="F32" s="138" t="s">
        <v>140</v>
      </c>
      <c r="H32" s="138"/>
      <c r="I32" s="138" t="s">
        <v>141</v>
      </c>
      <c r="J32" s="138"/>
      <c r="K32" s="138"/>
      <c r="L32" s="140">
        <f>I10/O10</f>
        <v>0.1875</v>
      </c>
    </row>
    <row r="33" spans="6:12" ht="15" customHeight="1">
      <c r="F33" s="138" t="s">
        <v>142</v>
      </c>
      <c r="H33" s="138"/>
      <c r="I33" s="138" t="s">
        <v>143</v>
      </c>
      <c r="J33" s="138"/>
      <c r="K33" s="138"/>
      <c r="L33" s="140">
        <f>(O10-O13)/O10</f>
        <v>0.25</v>
      </c>
    </row>
    <row r="34" spans="6:12" ht="15" customHeight="1">
      <c r="F34" s="138" t="s">
        <v>144</v>
      </c>
      <c r="H34" s="138"/>
      <c r="I34" s="138" t="s">
        <v>145</v>
      </c>
      <c r="J34" s="138"/>
      <c r="K34" s="138"/>
      <c r="L34" s="140">
        <f>F7/I23</f>
        <v>0.1875</v>
      </c>
    </row>
  </sheetData>
  <sheetProtection selectLockedCells="1"/>
  <mergeCells count="6">
    <mergeCell ref="M11:N11"/>
    <mergeCell ref="G20:H20"/>
    <mergeCell ref="J24:K24"/>
    <mergeCell ref="D8:E8"/>
    <mergeCell ref="G8:H8"/>
    <mergeCell ref="J11:K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M24"/>
  <sheetViews>
    <sheetView showGridLines="0" topLeftCell="A5" zoomScale="110" zoomScaleNormal="110" workbookViewId="0">
      <selection activeCell="H10" sqref="H10"/>
    </sheetView>
  </sheetViews>
  <sheetFormatPr defaultColWidth="0" defaultRowHeight="14.4" zeroHeight="1"/>
  <cols>
    <col min="1" max="1" width="4.88671875" bestFit="1" customWidth="1"/>
    <col min="2" max="2" width="3.33203125" customWidth="1"/>
    <col min="3" max="3" width="23.6640625" customWidth="1"/>
    <col min="4" max="4" width="12.6640625" style="1" bestFit="1" customWidth="1"/>
    <col min="5" max="6" width="1.6640625" customWidth="1"/>
    <col min="7" max="7" width="34.88671875" bestFit="1" customWidth="1"/>
    <col min="8" max="8" width="13.88671875" style="1" bestFit="1" customWidth="1"/>
    <col min="9" max="10" width="1.6640625" customWidth="1"/>
    <col min="11" max="11" width="25.33203125" bestFit="1" customWidth="1"/>
    <col min="12" max="12" width="16.5546875" style="1" customWidth="1"/>
    <col min="13" max="13" width="3.109375" customWidth="1"/>
    <col min="14" max="16384" width="9.109375" hidden="1"/>
  </cols>
  <sheetData>
    <row r="1" spans="3:12" s="2" customFormat="1" ht="25.8">
      <c r="C1" s="6" t="str">
        <f>Copyright!B2</f>
        <v>Value Driver Modelling</v>
      </c>
    </row>
    <row r="2" spans="3:12" s="2" customFormat="1" ht="21">
      <c r="C2" s="7" t="str">
        <f>Copyright!B3</f>
        <v>Monaco Value Drive Tree</v>
      </c>
    </row>
    <row r="3" spans="3:12" s="2" customFormat="1" ht="18">
      <c r="C3" s="8" t="s">
        <v>161</v>
      </c>
    </row>
    <row r="4" spans="3:12" ht="15" thickBot="1">
      <c r="C4" s="2"/>
      <c r="G4" s="2"/>
    </row>
    <row r="5" spans="3:12" ht="25.2" thickTop="1" thickBot="1">
      <c r="C5" s="90" t="s">
        <v>77</v>
      </c>
      <c r="D5" s="98" t="s">
        <v>78</v>
      </c>
      <c r="E5" s="85"/>
      <c r="F5" s="91"/>
      <c r="G5" s="90" t="s">
        <v>40</v>
      </c>
      <c r="H5" s="98" t="s">
        <v>82</v>
      </c>
      <c r="I5" s="95"/>
      <c r="J5" s="91"/>
      <c r="K5" s="90" t="s">
        <v>41</v>
      </c>
      <c r="L5" s="98" t="s">
        <v>80</v>
      </c>
    </row>
    <row r="6" spans="3:12" ht="15" thickTop="1">
      <c r="C6" s="86" t="s">
        <v>74</v>
      </c>
      <c r="D6" s="99">
        <f>PRODUCT(H6,H16,H21)</f>
        <v>2976000</v>
      </c>
      <c r="E6" s="92"/>
      <c r="G6" s="86" t="s">
        <v>74</v>
      </c>
      <c r="H6" s="99">
        <f>PRODUCT(L6,L11)</f>
        <v>1920</v>
      </c>
      <c r="I6" s="92"/>
      <c r="K6" s="86" t="s">
        <v>74</v>
      </c>
      <c r="L6" s="105">
        <v>240</v>
      </c>
    </row>
    <row r="7" spans="3:12">
      <c r="C7" s="86" t="s">
        <v>75</v>
      </c>
      <c r="D7" s="99">
        <f>PRODUCT(H7,H17,H22)</f>
        <v>2808000</v>
      </c>
      <c r="E7" s="93"/>
      <c r="G7" s="86" t="s">
        <v>75</v>
      </c>
      <c r="H7" s="100">
        <f>PRODUCT(L7,L12)</f>
        <v>2160</v>
      </c>
      <c r="I7" s="93"/>
      <c r="K7" s="86" t="s">
        <v>75</v>
      </c>
      <c r="L7" s="102">
        <v>240</v>
      </c>
    </row>
    <row r="8" spans="3:12" ht="15" thickBot="1">
      <c r="C8" s="87" t="s">
        <v>76</v>
      </c>
      <c r="D8" s="143">
        <f>(D7/D6)-1</f>
        <v>-5.6451612903225756E-2</v>
      </c>
      <c r="E8" s="93"/>
      <c r="G8" s="87" t="s">
        <v>76</v>
      </c>
      <c r="H8" s="144">
        <f>(H7/H6)-1</f>
        <v>0.125</v>
      </c>
      <c r="I8" s="93"/>
      <c r="K8" s="87" t="s">
        <v>76</v>
      </c>
      <c r="L8" s="104">
        <f>(L7/L6)-1</f>
        <v>0</v>
      </c>
    </row>
    <row r="9" spans="3:12" ht="6" customHeight="1" thickTop="1" thickBot="1">
      <c r="E9" s="88"/>
      <c r="I9" s="88"/>
    </row>
    <row r="10" spans="3:12" ht="25.2" thickTop="1" thickBot="1">
      <c r="E10" s="88"/>
      <c r="I10" s="88"/>
      <c r="J10" s="89"/>
      <c r="K10" s="90" t="s">
        <v>42</v>
      </c>
      <c r="L10" s="98" t="s">
        <v>79</v>
      </c>
    </row>
    <row r="11" spans="3:12" ht="15" thickTop="1">
      <c r="E11" s="88"/>
      <c r="K11" s="86" t="s">
        <v>74</v>
      </c>
      <c r="L11" s="105">
        <v>8</v>
      </c>
    </row>
    <row r="12" spans="3:12">
      <c r="E12" s="88"/>
      <c r="K12" s="86" t="s">
        <v>75</v>
      </c>
      <c r="L12" s="102">
        <v>9</v>
      </c>
    </row>
    <row r="13" spans="3:12" ht="15" thickBot="1">
      <c r="E13" s="88"/>
      <c r="K13" s="87" t="s">
        <v>76</v>
      </c>
      <c r="L13" s="144">
        <f>(L12/L11)-1</f>
        <v>0.125</v>
      </c>
    </row>
    <row r="14" spans="3:12" ht="16.5" customHeight="1" thickTop="1" thickBot="1">
      <c r="E14" s="88"/>
      <c r="K14" s="2"/>
    </row>
    <row r="15" spans="3:12" ht="25.2" thickTop="1" thickBot="1">
      <c r="E15" s="88"/>
      <c r="F15" s="89"/>
      <c r="G15" s="90" t="s">
        <v>53</v>
      </c>
      <c r="H15" s="98" t="s">
        <v>82</v>
      </c>
    </row>
    <row r="16" spans="3:12" ht="15" thickTop="1">
      <c r="E16" s="93"/>
      <c r="G16" s="97" t="s">
        <v>74</v>
      </c>
      <c r="H16" s="101">
        <v>10</v>
      </c>
    </row>
    <row r="17" spans="3:8">
      <c r="E17" s="93"/>
      <c r="G17" s="86" t="s">
        <v>75</v>
      </c>
      <c r="H17" s="102">
        <v>10</v>
      </c>
    </row>
    <row r="18" spans="3:8" ht="15" thickBot="1">
      <c r="E18" s="93"/>
      <c r="G18" s="87" t="s">
        <v>76</v>
      </c>
      <c r="H18" s="103">
        <f>(H17/H16)-1</f>
        <v>0</v>
      </c>
    </row>
    <row r="19" spans="3:8" ht="21" customHeight="1" thickTop="1" thickBot="1">
      <c r="E19" s="88"/>
    </row>
    <row r="20" spans="3:8" ht="25.2" thickTop="1" thickBot="1">
      <c r="F20" s="89"/>
      <c r="G20" s="94" t="s">
        <v>54</v>
      </c>
      <c r="H20" s="98" t="s">
        <v>81</v>
      </c>
    </row>
    <row r="21" spans="3:8" ht="15" thickTop="1">
      <c r="G21" s="86" t="s">
        <v>74</v>
      </c>
      <c r="H21" s="102">
        <v>155</v>
      </c>
    </row>
    <row r="22" spans="3:8">
      <c r="G22" s="86" t="s">
        <v>75</v>
      </c>
      <c r="H22" s="106">
        <v>130</v>
      </c>
    </row>
    <row r="23" spans="3:8" ht="15" thickBot="1">
      <c r="G23" s="87" t="s">
        <v>76</v>
      </c>
      <c r="H23" s="143">
        <f>(H22/H21)-1</f>
        <v>-0.16129032258064513</v>
      </c>
    </row>
    <row r="24" spans="3:8" ht="15" thickTop="1">
      <c r="C24" s="96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7">
    <tabColor theme="5"/>
  </sheetPr>
  <dimension ref="A2:P61"/>
  <sheetViews>
    <sheetView showGridLines="0" zoomScaleNormal="100" workbookViewId="0">
      <selection activeCell="G36" sqref="G36"/>
    </sheetView>
  </sheetViews>
  <sheetFormatPr defaultColWidth="0" defaultRowHeight="12" outlineLevelRow="1"/>
  <cols>
    <col min="1" max="1" width="2.5546875" style="2" customWidth="1"/>
    <col min="2" max="2" width="3.5546875" style="2" customWidth="1"/>
    <col min="3" max="3" width="53.44140625" style="2" customWidth="1"/>
    <col min="4" max="4" width="1.6640625" style="2" customWidth="1"/>
    <col min="5" max="5" width="6.6640625" style="2" bestFit="1" customWidth="1"/>
    <col min="6" max="6" width="1.6640625" style="2" customWidth="1"/>
    <col min="7" max="7" width="7.5546875" style="2" bestFit="1" customWidth="1"/>
    <col min="8" max="8" width="1.6640625" style="2" customWidth="1"/>
    <col min="9" max="9" width="7.5546875" style="2" bestFit="1" customWidth="1"/>
    <col min="10" max="10" width="1.6640625" style="2" customWidth="1"/>
    <col min="11" max="11" width="7.5546875" style="2" bestFit="1" customWidth="1"/>
    <col min="12" max="12" width="1.6640625" style="2" customWidth="1"/>
    <col min="13" max="13" width="7.5546875" style="2" bestFit="1" customWidth="1"/>
    <col min="14" max="14" width="1.6640625" style="2" customWidth="1"/>
    <col min="15" max="15" width="7.5546875" style="2" bestFit="1" customWidth="1"/>
    <col min="16" max="16" width="3.44140625" style="2" customWidth="1"/>
    <col min="17" max="16384" width="9.109375" style="2" hidden="1"/>
  </cols>
  <sheetData>
    <row r="2" spans="2:15" ht="25.8">
      <c r="C2" s="6" t="str">
        <f>Copyright!B2</f>
        <v>Value Driver Modelling</v>
      </c>
    </row>
    <row r="3" spans="2:15" ht="21">
      <c r="C3" s="7" t="str">
        <f>Copyright!B3</f>
        <v>Monaco Value Drive Tree</v>
      </c>
    </row>
    <row r="4" spans="2:15" ht="18">
      <c r="C4" s="8" t="s">
        <v>162</v>
      </c>
    </row>
    <row r="5" spans="2:15">
      <c r="B5" s="3"/>
      <c r="C5" s="4"/>
      <c r="D5" s="3"/>
      <c r="E5" s="5"/>
      <c r="F5" s="3"/>
      <c r="G5" s="5"/>
    </row>
    <row r="6" spans="2:15" s="41" customFormat="1" ht="14.4">
      <c r="C6" s="9"/>
      <c r="D6" s="9"/>
      <c r="E6" s="52" t="s">
        <v>34</v>
      </c>
      <c r="F6" s="9"/>
      <c r="G6" s="42" t="s">
        <v>0</v>
      </c>
      <c r="H6" s="9"/>
      <c r="I6" s="43" t="s">
        <v>1</v>
      </c>
      <c r="J6" s="9"/>
      <c r="K6" s="44" t="s">
        <v>2</v>
      </c>
      <c r="L6" s="9"/>
      <c r="M6" s="45" t="s">
        <v>3</v>
      </c>
      <c r="N6" s="9"/>
      <c r="O6" s="49" t="s">
        <v>4</v>
      </c>
    </row>
    <row r="7" spans="2:15" ht="14.4">
      <c r="C7" s="10" t="s">
        <v>5</v>
      </c>
      <c r="D7" s="11"/>
      <c r="E7" s="11"/>
      <c r="F7" s="11"/>
      <c r="G7" s="11"/>
      <c r="H7" s="11"/>
      <c r="I7" s="12"/>
      <c r="J7" s="11"/>
      <c r="K7" s="12"/>
      <c r="L7" s="11"/>
      <c r="M7" s="12"/>
      <c r="N7" s="11"/>
      <c r="O7" s="12"/>
    </row>
    <row r="8" spans="2:15" ht="8.25" customHeight="1">
      <c r="C8" s="13"/>
      <c r="D8" s="11"/>
      <c r="E8" s="14"/>
      <c r="F8" s="11"/>
      <c r="G8" s="14"/>
      <c r="H8" s="11"/>
      <c r="I8" s="15"/>
      <c r="J8" s="11"/>
      <c r="K8" s="15"/>
      <c r="L8" s="11"/>
      <c r="M8" s="15"/>
      <c r="N8" s="11"/>
      <c r="O8" s="15"/>
    </row>
    <row r="9" spans="2:15" ht="14.4" outlineLevel="1">
      <c r="C9" s="16" t="s">
        <v>8</v>
      </c>
      <c r="D9" s="17"/>
      <c r="E9" s="18">
        <v>8760</v>
      </c>
      <c r="F9" s="17"/>
      <c r="G9" s="18">
        <v>8760</v>
      </c>
      <c r="H9"/>
      <c r="I9" s="18">
        <v>8760</v>
      </c>
      <c r="J9"/>
      <c r="K9" s="18">
        <v>8760</v>
      </c>
      <c r="L9"/>
      <c r="M9" s="18">
        <v>8760</v>
      </c>
      <c r="N9"/>
      <c r="O9" s="18">
        <v>8760</v>
      </c>
    </row>
    <row r="10" spans="2:15" ht="14.4" outlineLevel="1">
      <c r="C10" s="35" t="s">
        <v>9</v>
      </c>
      <c r="D10" s="17"/>
      <c r="E10" s="19">
        <f>SUM(E11:E13)</f>
        <v>1474.2092884377419</v>
      </c>
      <c r="F10" s="17"/>
      <c r="G10" s="19">
        <f>SUM(G11:G13)</f>
        <v>1474.2092884377419</v>
      </c>
      <c r="H10"/>
      <c r="I10" s="19">
        <f>SUM(I11:I13)</f>
        <v>1474.2092884377419</v>
      </c>
      <c r="J10"/>
      <c r="K10" s="19">
        <f>SUM(K11:K13)</f>
        <v>1474.2092884377419</v>
      </c>
      <c r="L10"/>
      <c r="M10" s="19">
        <f>SUM(M11:M13)</f>
        <v>1474.2092884377419</v>
      </c>
      <c r="N10"/>
      <c r="O10" s="19">
        <f>SUM(O11:O13)</f>
        <v>1474.2092884377419</v>
      </c>
    </row>
    <row r="11" spans="2:15" ht="14.4" outlineLevel="1">
      <c r="C11" s="36" t="s">
        <v>10</v>
      </c>
      <c r="D11" s="20"/>
      <c r="E11" s="21">
        <v>475.92061303292166</v>
      </c>
      <c r="F11" s="20"/>
      <c r="G11" s="21">
        <v>475.92061303292166</v>
      </c>
      <c r="H11"/>
      <c r="I11" s="21">
        <v>475.92061303292166</v>
      </c>
      <c r="J11"/>
      <c r="K11" s="21">
        <v>475.92061303292166</v>
      </c>
      <c r="L11"/>
      <c r="M11" s="21">
        <v>475.92061303292166</v>
      </c>
      <c r="N11"/>
      <c r="O11" s="21">
        <v>475.92061303292166</v>
      </c>
    </row>
    <row r="12" spans="2:15" ht="14.4" outlineLevel="1">
      <c r="C12" s="37" t="s">
        <v>11</v>
      </c>
      <c r="D12" s="20"/>
      <c r="E12" s="22">
        <v>868.37991981423841</v>
      </c>
      <c r="F12" s="20"/>
      <c r="G12" s="22">
        <v>868.37991981423841</v>
      </c>
      <c r="H12"/>
      <c r="I12" s="22">
        <v>868.37991981423841</v>
      </c>
      <c r="J12"/>
      <c r="K12" s="22">
        <v>868.37991981423841</v>
      </c>
      <c r="L12"/>
      <c r="M12" s="22">
        <v>868.37991981423841</v>
      </c>
      <c r="N12"/>
      <c r="O12" s="22">
        <v>868.37991981423841</v>
      </c>
    </row>
    <row r="13" spans="2:15" ht="14.4" outlineLevel="1">
      <c r="C13" s="37" t="s">
        <v>12</v>
      </c>
      <c r="D13" s="20"/>
      <c r="E13" s="22">
        <v>129.90875559058193</v>
      </c>
      <c r="F13" s="20"/>
      <c r="G13" s="22">
        <v>129.90875559058193</v>
      </c>
      <c r="H13"/>
      <c r="I13" s="22">
        <v>129.90875559058193</v>
      </c>
      <c r="J13"/>
      <c r="K13" s="22">
        <v>129.90875559058193</v>
      </c>
      <c r="L13"/>
      <c r="M13" s="22">
        <v>129.90875559058193</v>
      </c>
      <c r="N13"/>
      <c r="O13" s="22">
        <v>129.90875559058193</v>
      </c>
    </row>
    <row r="14" spans="2:15" outlineLevel="1">
      <c r="C14" s="40"/>
      <c r="D14" s="40"/>
      <c r="E14" s="40"/>
      <c r="F14" s="40"/>
      <c r="G14" s="40"/>
      <c r="I14" s="40"/>
      <c r="K14" s="40"/>
      <c r="M14" s="40"/>
      <c r="O14" s="40"/>
    </row>
    <row r="15" spans="2:15" ht="14.4" outlineLevel="1">
      <c r="C15" s="23" t="s">
        <v>13</v>
      </c>
      <c r="D15" s="20"/>
      <c r="E15" s="24">
        <f>E9-E10</f>
        <v>7285.7907115622584</v>
      </c>
      <c r="F15" s="20"/>
      <c r="G15" s="24">
        <f>G9-G10</f>
        <v>7285.7907115622584</v>
      </c>
      <c r="H15"/>
      <c r="I15" s="24">
        <f>I9-I10</f>
        <v>7285.7907115622584</v>
      </c>
      <c r="J15"/>
      <c r="K15" s="24">
        <f>K9-K10</f>
        <v>7285.7907115622584</v>
      </c>
      <c r="L15"/>
      <c r="M15" s="24">
        <f>M9-M10</f>
        <v>7285.7907115622584</v>
      </c>
      <c r="N15"/>
      <c r="O15" s="24">
        <f>O9-O10</f>
        <v>7285.7907115622584</v>
      </c>
    </row>
    <row r="16" spans="2:15" ht="14.4" outlineLevel="1">
      <c r="C16" s="38" t="s">
        <v>14</v>
      </c>
      <c r="D16" s="20"/>
      <c r="E16" s="25">
        <v>151.11783904409566</v>
      </c>
      <c r="F16" s="20"/>
      <c r="G16" s="25">
        <v>151.11783904409566</v>
      </c>
      <c r="H16"/>
      <c r="I16" s="25">
        <v>151.11783904409566</v>
      </c>
      <c r="J16"/>
      <c r="K16" s="25">
        <v>151.11783904409566</v>
      </c>
      <c r="L16"/>
      <c r="M16" s="25">
        <v>151.11783904409566</v>
      </c>
      <c r="N16"/>
      <c r="O16" s="25">
        <v>151.11783904409566</v>
      </c>
    </row>
    <row r="17" spans="3:15" ht="14.4" outlineLevel="1">
      <c r="C17" s="38" t="s">
        <v>15</v>
      </c>
      <c r="D17" s="20"/>
      <c r="E17" s="25">
        <v>2389.1033774674302</v>
      </c>
      <c r="F17" s="20"/>
      <c r="G17" s="25">
        <v>2389.1033774674324</v>
      </c>
      <c r="H17"/>
      <c r="I17" s="25">
        <v>2389.1033774674324</v>
      </c>
      <c r="J17"/>
      <c r="K17" s="25">
        <v>2389.1033774674324</v>
      </c>
      <c r="L17"/>
      <c r="M17" s="25">
        <v>2389.1033774674324</v>
      </c>
      <c r="N17"/>
      <c r="O17" s="25">
        <v>2389.1033774674324</v>
      </c>
    </row>
    <row r="18" spans="3:15" outlineLevel="1">
      <c r="C18" s="40"/>
      <c r="D18" s="40"/>
      <c r="E18" s="40"/>
      <c r="F18" s="40"/>
      <c r="G18" s="40"/>
      <c r="I18" s="40"/>
      <c r="K18" s="40"/>
      <c r="M18" s="40"/>
      <c r="O18" s="40"/>
    </row>
    <row r="19" spans="3:15" ht="14.4" outlineLevel="1" collapsed="1">
      <c r="C19" s="26" t="s">
        <v>16</v>
      </c>
      <c r="D19" s="20"/>
      <c r="E19" s="27">
        <f>E15-SUM(E16:E17)</f>
        <v>4745.5694950507332</v>
      </c>
      <c r="F19" s="20"/>
      <c r="G19" s="27">
        <f>G15-SUM(G16:G17)</f>
        <v>4745.5694950507304</v>
      </c>
      <c r="H19"/>
      <c r="I19" s="27">
        <f>I15-SUM(I16:I17)</f>
        <v>4745.5694950507304</v>
      </c>
      <c r="J19"/>
      <c r="K19" s="27">
        <f>K15-SUM(K16:K17)</f>
        <v>4745.5694950507304</v>
      </c>
      <c r="L19"/>
      <c r="M19" s="27">
        <f>M15-SUM(M16:M17)</f>
        <v>4745.5694950507304</v>
      </c>
      <c r="N19"/>
      <c r="O19" s="27">
        <f>O15-SUM(O16:O17)</f>
        <v>4745.5694950507304</v>
      </c>
    </row>
    <row r="20" spans="3:15" ht="14.4" outlineLevel="1">
      <c r="C20" s="39" t="s">
        <v>17</v>
      </c>
      <c r="D20" s="17"/>
      <c r="E20" s="28">
        <v>1092.7301965052759</v>
      </c>
      <c r="F20" s="17"/>
      <c r="G20" s="28">
        <v>1092.7301965052759</v>
      </c>
      <c r="H20"/>
      <c r="I20" s="28">
        <v>1092.7301965052759</v>
      </c>
      <c r="J20"/>
      <c r="K20" s="28">
        <v>1092.7301965052759</v>
      </c>
      <c r="L20"/>
      <c r="M20" s="28">
        <v>1092.7301965052759</v>
      </c>
      <c r="N20"/>
      <c r="O20" s="28">
        <v>1092.7301965052759</v>
      </c>
    </row>
    <row r="21" spans="3:15" outlineLevel="1">
      <c r="C21" s="40"/>
      <c r="D21" s="40"/>
      <c r="E21" s="40"/>
      <c r="F21" s="40"/>
      <c r="G21" s="40"/>
      <c r="I21" s="40"/>
      <c r="K21" s="40"/>
      <c r="M21" s="40"/>
      <c r="O21" s="40"/>
    </row>
    <row r="22" spans="3:15" ht="14.4">
      <c r="C22" s="29" t="s">
        <v>18</v>
      </c>
      <c r="D22" s="17"/>
      <c r="E22" s="31" t="s">
        <v>35</v>
      </c>
      <c r="F22" s="17"/>
      <c r="G22" s="30">
        <f>G19-G20</f>
        <v>3652.8392985454548</v>
      </c>
      <c r="H22"/>
      <c r="I22" s="30">
        <f>I19-I20</f>
        <v>3652.8392985454548</v>
      </c>
      <c r="J22"/>
      <c r="K22" s="30">
        <f>K19-K20</f>
        <v>3652.8392985454548</v>
      </c>
      <c r="L22"/>
      <c r="M22" s="30">
        <f>M19-M20</f>
        <v>3652.8392985454548</v>
      </c>
      <c r="N22"/>
      <c r="O22" s="30">
        <f>O19-O20</f>
        <v>3652.8392985454548</v>
      </c>
    </row>
    <row r="23" spans="3:15">
      <c r="C23" s="40"/>
      <c r="D23" s="40"/>
      <c r="E23" s="40"/>
      <c r="F23" s="40"/>
      <c r="G23" s="40"/>
    </row>
    <row r="24" spans="3:15" ht="14.4">
      <c r="C24" s="46" t="s">
        <v>21</v>
      </c>
      <c r="D24" s="17"/>
      <c r="E24" s="31" t="s">
        <v>24</v>
      </c>
      <c r="F24" s="17"/>
      <c r="G24" s="31">
        <v>54</v>
      </c>
      <c r="H24"/>
      <c r="I24" s="31">
        <v>54</v>
      </c>
      <c r="J24"/>
      <c r="K24" s="31">
        <v>54</v>
      </c>
      <c r="L24"/>
      <c r="M24" s="31">
        <v>54</v>
      </c>
      <c r="N24"/>
      <c r="O24" s="31">
        <v>54</v>
      </c>
    </row>
    <row r="25" spans="3:15" ht="14.4">
      <c r="C25" s="32" t="s">
        <v>19</v>
      </c>
      <c r="D25" s="17"/>
      <c r="E25" s="31" t="s">
        <v>25</v>
      </c>
      <c r="F25" s="17"/>
      <c r="G25" s="31">
        <f>G22*G24</f>
        <v>197253.32212145455</v>
      </c>
      <c r="H25"/>
      <c r="I25" s="31">
        <f>I22*I24</f>
        <v>197253.32212145455</v>
      </c>
      <c r="J25"/>
      <c r="K25" s="31">
        <f>K22*K24</f>
        <v>197253.32212145455</v>
      </c>
      <c r="L25"/>
      <c r="M25" s="31">
        <f>M22*M24</f>
        <v>197253.32212145455</v>
      </c>
      <c r="N25"/>
      <c r="O25" s="31">
        <f>O22*O24</f>
        <v>197253.32212145455</v>
      </c>
    </row>
    <row r="26" spans="3:15">
      <c r="C26" s="40"/>
      <c r="D26" s="40"/>
      <c r="E26" s="40"/>
      <c r="F26" s="40"/>
      <c r="G26" s="40"/>
      <c r="I26" s="40"/>
      <c r="K26" s="40"/>
      <c r="M26" s="40"/>
      <c r="O26" s="40"/>
    </row>
    <row r="27" spans="3:15" ht="14.4">
      <c r="C27" s="46" t="s">
        <v>33</v>
      </c>
      <c r="D27" s="17"/>
      <c r="E27" s="31" t="s">
        <v>26</v>
      </c>
      <c r="F27" s="17"/>
      <c r="G27" s="31">
        <v>25</v>
      </c>
      <c r="H27"/>
      <c r="I27" s="31">
        <v>24</v>
      </c>
      <c r="J27"/>
      <c r="K27" s="31">
        <v>23</v>
      </c>
      <c r="L27"/>
      <c r="M27" s="31">
        <v>22</v>
      </c>
      <c r="N27"/>
      <c r="O27" s="31">
        <v>21</v>
      </c>
    </row>
    <row r="28" spans="3:15" ht="14.4">
      <c r="C28" s="32" t="s">
        <v>32</v>
      </c>
      <c r="D28" s="17"/>
      <c r="E28" s="31" t="s">
        <v>27</v>
      </c>
      <c r="F28" s="17"/>
      <c r="G28" s="31">
        <f>G25/G27</f>
        <v>7890.1328848581816</v>
      </c>
      <c r="H28"/>
      <c r="I28" s="31">
        <f>I25/I27</f>
        <v>8218.8884217272735</v>
      </c>
      <c r="J28"/>
      <c r="K28" s="31">
        <f>K25/K27</f>
        <v>8576.2313965849808</v>
      </c>
      <c r="L28"/>
      <c r="M28" s="31">
        <f>M25/M27</f>
        <v>8966.0600964297519</v>
      </c>
      <c r="N28"/>
      <c r="O28" s="31">
        <f>O25/O27</f>
        <v>9393.0153391168824</v>
      </c>
    </row>
    <row r="29" spans="3:15">
      <c r="C29" s="40"/>
      <c r="D29" s="40"/>
      <c r="E29" s="40"/>
      <c r="F29" s="40"/>
      <c r="G29" s="40"/>
      <c r="I29" s="40"/>
      <c r="K29" s="40"/>
      <c r="M29" s="40"/>
      <c r="O29" s="40"/>
    </row>
    <row r="30" spans="3:15" ht="14.4">
      <c r="C30" s="47" t="s">
        <v>31</v>
      </c>
      <c r="D30" s="17"/>
      <c r="E30" s="31" t="s">
        <v>28</v>
      </c>
      <c r="F30" s="17"/>
      <c r="G30" s="31">
        <v>300</v>
      </c>
      <c r="H30"/>
      <c r="I30" s="31">
        <v>300</v>
      </c>
      <c r="J30"/>
      <c r="K30" s="31">
        <v>300</v>
      </c>
      <c r="L30"/>
      <c r="M30" s="31">
        <v>300</v>
      </c>
      <c r="N30"/>
      <c r="O30" s="31">
        <v>300</v>
      </c>
    </row>
    <row r="31" spans="3:15" ht="14.4">
      <c r="C31" s="32" t="s">
        <v>22</v>
      </c>
      <c r="D31" s="17"/>
      <c r="E31" s="31" t="s">
        <v>29</v>
      </c>
      <c r="F31" s="17"/>
      <c r="G31" s="31">
        <f>G28/G30</f>
        <v>26.300442949527273</v>
      </c>
      <c r="H31"/>
      <c r="I31" s="31">
        <f>I28/I30</f>
        <v>27.396294739090912</v>
      </c>
      <c r="J31"/>
      <c r="K31" s="31">
        <f>K28/K30</f>
        <v>28.587437988616603</v>
      </c>
      <c r="L31"/>
      <c r="M31" s="31">
        <f>M28/M30</f>
        <v>29.886866988099172</v>
      </c>
      <c r="N31"/>
      <c r="O31" s="31">
        <f>O28/O30</f>
        <v>31.310051130389606</v>
      </c>
    </row>
    <row r="32" spans="3:15">
      <c r="C32" s="40"/>
      <c r="D32" s="40"/>
      <c r="E32" s="40"/>
      <c r="F32" s="40"/>
      <c r="G32" s="40"/>
      <c r="I32" s="40"/>
      <c r="K32" s="40"/>
      <c r="M32" s="40"/>
      <c r="O32" s="40"/>
    </row>
    <row r="33" spans="3:15" ht="14.4">
      <c r="C33" s="47" t="s">
        <v>20</v>
      </c>
      <c r="D33" s="17"/>
      <c r="E33" s="31" t="s">
        <v>30</v>
      </c>
      <c r="F33" s="17"/>
      <c r="G33" s="31">
        <v>10</v>
      </c>
      <c r="H33"/>
      <c r="I33" s="31">
        <v>10</v>
      </c>
      <c r="J33"/>
      <c r="K33" s="31">
        <v>10</v>
      </c>
      <c r="L33"/>
      <c r="M33" s="31">
        <v>12</v>
      </c>
      <c r="N33"/>
      <c r="O33" s="31">
        <v>12</v>
      </c>
    </row>
    <row r="34" spans="3:15" ht="14.4">
      <c r="C34" s="33" t="s">
        <v>23</v>
      </c>
      <c r="D34" s="11"/>
      <c r="E34" s="31" t="s">
        <v>29</v>
      </c>
      <c r="F34" s="11"/>
      <c r="G34" s="34">
        <f>G31*G33</f>
        <v>263.00442949527275</v>
      </c>
      <c r="H34"/>
      <c r="I34" s="34">
        <f>I31*I33</f>
        <v>273.96294739090911</v>
      </c>
      <c r="J34"/>
      <c r="K34" s="34">
        <f>K31*K33</f>
        <v>285.87437988616603</v>
      </c>
      <c r="L34"/>
      <c r="M34" s="34">
        <f>M31*M33</f>
        <v>358.64240385719006</v>
      </c>
      <c r="N34"/>
      <c r="O34" s="34">
        <f>O31*O33</f>
        <v>375.72061356467526</v>
      </c>
    </row>
    <row r="36" spans="3:15" ht="14.4" outlineLevel="1">
      <c r="C36" s="48" t="s">
        <v>6</v>
      </c>
      <c r="D36" s="11"/>
      <c r="E36" s="31" t="s">
        <v>29</v>
      </c>
      <c r="F36" s="11"/>
      <c r="G36" s="21">
        <v>263.00442949527275</v>
      </c>
      <c r="H36"/>
      <c r="I36" s="21">
        <v>273.96294739090911</v>
      </c>
      <c r="J36"/>
      <c r="K36" s="21">
        <v>314.46181787478264</v>
      </c>
      <c r="L36"/>
      <c r="M36" s="21">
        <v>358.64240385719006</v>
      </c>
      <c r="N36"/>
      <c r="O36" s="21">
        <v>375.72061356467526</v>
      </c>
    </row>
    <row r="37" spans="3:15" ht="14.4" outlineLevel="1">
      <c r="C37" s="48" t="s">
        <v>7</v>
      </c>
      <c r="D37" s="11"/>
      <c r="E37" s="31" t="s">
        <v>29</v>
      </c>
      <c r="F37" s="11"/>
      <c r="G37" s="21">
        <f>G34-G36</f>
        <v>0</v>
      </c>
      <c r="H37"/>
      <c r="I37" s="21">
        <f>I34-I36</f>
        <v>0</v>
      </c>
      <c r="J37"/>
      <c r="K37" s="21">
        <f>K34-K36</f>
        <v>-28.587437988616614</v>
      </c>
      <c r="L37"/>
      <c r="M37" s="21">
        <f>M34-M36</f>
        <v>0</v>
      </c>
      <c r="N37"/>
      <c r="O37" s="21">
        <f>O34-O36</f>
        <v>0</v>
      </c>
    </row>
    <row r="38" spans="3:15">
      <c r="C38" s="40"/>
      <c r="D38" s="40"/>
      <c r="E38" s="40"/>
      <c r="F38" s="40"/>
      <c r="G38" s="40"/>
    </row>
    <row r="39" spans="3:15">
      <c r="C39" s="40"/>
      <c r="D39" s="40"/>
      <c r="E39" s="40"/>
      <c r="F39" s="40"/>
      <c r="G39" s="40"/>
    </row>
    <row r="40" spans="3:15">
      <c r="C40" s="40"/>
      <c r="D40" s="40"/>
      <c r="E40" s="40"/>
      <c r="F40" s="40"/>
      <c r="G40" s="40"/>
    </row>
    <row r="41" spans="3:15">
      <c r="C41" s="40"/>
      <c r="D41" s="40"/>
      <c r="E41" s="40"/>
      <c r="F41" s="40"/>
      <c r="G41" s="40"/>
    </row>
    <row r="42" spans="3:15">
      <c r="C42" s="40"/>
      <c r="D42" s="40"/>
      <c r="E42" s="40"/>
      <c r="F42" s="40"/>
      <c r="G42" s="40"/>
    </row>
    <row r="43" spans="3:15">
      <c r="C43" s="40"/>
      <c r="D43" s="40"/>
      <c r="E43" s="40"/>
      <c r="F43" s="40"/>
      <c r="G43" s="40"/>
    </row>
    <row r="44" spans="3:15">
      <c r="C44" s="40"/>
      <c r="D44" s="40"/>
      <c r="E44" s="40"/>
      <c r="F44" s="40"/>
      <c r="G44" s="40"/>
    </row>
    <row r="45" spans="3:15">
      <c r="C45" s="40"/>
      <c r="D45" s="40"/>
      <c r="E45" s="40"/>
      <c r="F45" s="40"/>
      <c r="G45" s="40"/>
    </row>
    <row r="46" spans="3:15">
      <c r="C46" s="40"/>
      <c r="D46" s="40"/>
      <c r="E46" s="40"/>
      <c r="F46" s="40"/>
      <c r="G46" s="40"/>
    </row>
    <row r="47" spans="3:15">
      <c r="C47" s="40"/>
      <c r="D47" s="40"/>
      <c r="E47" s="40"/>
      <c r="F47" s="40"/>
      <c r="G47" s="40"/>
    </row>
    <row r="48" spans="3:15">
      <c r="C48" s="40"/>
      <c r="D48" s="40"/>
      <c r="E48" s="40"/>
      <c r="F48" s="40"/>
      <c r="G48" s="40"/>
    </row>
    <row r="49" spans="3:15">
      <c r="C49" s="40"/>
      <c r="D49" s="40"/>
      <c r="E49" s="40"/>
      <c r="F49" s="40"/>
      <c r="G49" s="40"/>
    </row>
    <row r="50" spans="3:15">
      <c r="C50" s="40"/>
      <c r="D50" s="40"/>
      <c r="E50" s="40"/>
      <c r="F50" s="40"/>
      <c r="G50" s="40"/>
    </row>
    <row r="51" spans="3:15">
      <c r="C51" s="40"/>
      <c r="D51" s="40"/>
      <c r="E51" s="40"/>
      <c r="F51" s="40"/>
      <c r="G51" s="40"/>
    </row>
    <row r="52" spans="3:15">
      <c r="C52" s="40"/>
      <c r="D52" s="40"/>
      <c r="E52" s="40"/>
      <c r="F52" s="40"/>
      <c r="G52" s="40"/>
    </row>
    <row r="53" spans="3:15">
      <c r="C53" s="40"/>
      <c r="D53" s="40"/>
      <c r="E53" s="40"/>
      <c r="F53" s="40"/>
      <c r="G53" s="40"/>
    </row>
    <row r="54" spans="3:15">
      <c r="C54" s="40"/>
      <c r="D54" s="40"/>
      <c r="E54" s="40"/>
      <c r="F54" s="40"/>
      <c r="G54" s="40"/>
    </row>
    <row r="55" spans="3:15">
      <c r="C55" s="40"/>
      <c r="D55" s="40"/>
      <c r="E55" s="40"/>
      <c r="F55" s="40"/>
      <c r="G55" s="40"/>
    </row>
    <row r="56" spans="3:15">
      <c r="C56" s="40"/>
      <c r="D56" s="40"/>
      <c r="E56" s="40"/>
      <c r="F56" s="40"/>
      <c r="G56" s="40"/>
    </row>
    <row r="57" spans="3:15">
      <c r="C57" s="40"/>
      <c r="D57" s="40"/>
      <c r="E57" s="40"/>
      <c r="F57" s="40"/>
      <c r="G57" s="40"/>
    </row>
    <row r="58" spans="3:15">
      <c r="C58" s="40"/>
      <c r="D58" s="40"/>
      <c r="E58" s="40"/>
      <c r="F58" s="40"/>
      <c r="G58" s="40"/>
    </row>
    <row r="59" spans="3:15">
      <c r="C59" s="40"/>
      <c r="D59" s="40"/>
      <c r="E59" s="40"/>
      <c r="F59" s="40"/>
      <c r="G59" s="40"/>
    </row>
    <row r="60" spans="3:15">
      <c r="C60" s="50" t="s">
        <v>36</v>
      </c>
      <c r="D60" s="50"/>
      <c r="E60" s="50"/>
      <c r="F60" s="50"/>
      <c r="G60" s="50"/>
      <c r="H60" s="51"/>
      <c r="I60" s="51"/>
      <c r="J60" s="51"/>
      <c r="K60" s="51"/>
      <c r="L60" s="51"/>
      <c r="M60" s="51"/>
      <c r="N60" s="51"/>
      <c r="O60" s="51"/>
    </row>
    <row r="61" spans="3:15">
      <c r="C61" s="40"/>
      <c r="D61" s="40"/>
      <c r="E61" s="40"/>
      <c r="F61" s="40"/>
      <c r="G61" s="40"/>
    </row>
  </sheetData>
  <sheetProtection selectLockedCells="1"/>
  <pageMargins left="0.7" right="0.7" top="0.75" bottom="0.75" header="0.3" footer="0.3"/>
  <pageSetup paperSize="9" orientation="portrait" r:id="rId1"/>
  <customProperties>
    <customPr name="layoutContexts" r:id="rId2"/>
    <customPr name="SaveUndoMode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R64"/>
  <sheetViews>
    <sheetView showGridLines="0" zoomScale="85" zoomScaleNormal="85" workbookViewId="0">
      <selection activeCell="E11" sqref="E11"/>
    </sheetView>
  </sheetViews>
  <sheetFormatPr defaultColWidth="0" defaultRowHeight="14.4" zeroHeight="1"/>
  <cols>
    <col min="1" max="1" width="11" customWidth="1"/>
    <col min="2" max="2" width="3" customWidth="1"/>
    <col min="3" max="3" width="19" customWidth="1"/>
    <col min="4" max="4" width="11" style="1" customWidth="1"/>
    <col min="5" max="7" width="11.5546875" bestFit="1" customWidth="1"/>
    <col min="8" max="8" width="11.5546875" style="1" bestFit="1" customWidth="1"/>
    <col min="9" max="11" width="11.5546875" bestFit="1" customWidth="1"/>
    <col min="12" max="12" width="11.5546875" style="1" bestFit="1" customWidth="1"/>
    <col min="13" max="16" width="11.5546875" bestFit="1" customWidth="1"/>
    <col min="17" max="18" width="11" customWidth="1"/>
    <col min="19" max="16384" width="11" hidden="1"/>
  </cols>
  <sheetData>
    <row r="1" spans="3:16" s="2" customFormat="1" ht="25.8">
      <c r="C1" s="6" t="str">
        <f>Copyright!B2</f>
        <v>Value Driver Modelling</v>
      </c>
    </row>
    <row r="2" spans="3:16" s="2" customFormat="1" ht="21">
      <c r="C2" s="7" t="str">
        <f>Copyright!B3</f>
        <v>Monaco Value Drive Tree</v>
      </c>
    </row>
    <row r="3" spans="3:16" s="2" customFormat="1" ht="18">
      <c r="C3" s="8" t="s">
        <v>163</v>
      </c>
      <c r="E3" s="142" t="s">
        <v>148</v>
      </c>
    </row>
    <row r="4" spans="3:16">
      <c r="C4" s="2"/>
      <c r="G4" s="2"/>
    </row>
    <row r="5" spans="3:16" ht="15" thickBot="1">
      <c r="C5" s="96"/>
      <c r="D5"/>
      <c r="E5" s="117" t="s">
        <v>108</v>
      </c>
      <c r="F5" s="117" t="s">
        <v>109</v>
      </c>
      <c r="G5" s="117" t="s">
        <v>110</v>
      </c>
      <c r="H5" s="117" t="s">
        <v>111</v>
      </c>
      <c r="I5" s="117" t="s">
        <v>112</v>
      </c>
      <c r="J5" s="117" t="s">
        <v>113</v>
      </c>
      <c r="K5" s="117" t="s">
        <v>108</v>
      </c>
      <c r="L5" s="117" t="s">
        <v>114</v>
      </c>
      <c r="M5" s="117" t="s">
        <v>115</v>
      </c>
      <c r="N5" s="117" t="s">
        <v>109</v>
      </c>
      <c r="O5" s="117" t="s">
        <v>115</v>
      </c>
      <c r="P5" s="117" t="s">
        <v>108</v>
      </c>
    </row>
    <row r="6" spans="3:16">
      <c r="C6" s="166" t="s">
        <v>116</v>
      </c>
      <c r="D6" s="124" t="s">
        <v>75</v>
      </c>
      <c r="E6" s="125">
        <v>1256</v>
      </c>
      <c r="F6" s="126">
        <v>1100</v>
      </c>
      <c r="G6" s="126">
        <v>1230</v>
      </c>
      <c r="H6" s="126">
        <v>1536</v>
      </c>
      <c r="I6" s="125">
        <v>1234</v>
      </c>
      <c r="J6" s="126">
        <v>1353</v>
      </c>
      <c r="K6" s="126">
        <v>1303</v>
      </c>
      <c r="L6" s="126">
        <v>960</v>
      </c>
      <c r="M6" s="126">
        <v>900</v>
      </c>
      <c r="N6" s="126">
        <v>680</v>
      </c>
      <c r="O6" s="126">
        <v>642</v>
      </c>
      <c r="P6" s="127">
        <v>1000</v>
      </c>
    </row>
    <row r="7" spans="3:16">
      <c r="C7" s="167"/>
      <c r="D7" s="119" t="s">
        <v>74</v>
      </c>
      <c r="E7" s="120">
        <v>1250</v>
      </c>
      <c r="F7" s="121">
        <v>1500</v>
      </c>
      <c r="G7" s="120">
        <v>1250</v>
      </c>
      <c r="H7" s="120">
        <v>1000</v>
      </c>
      <c r="I7" s="120">
        <v>1000</v>
      </c>
      <c r="J7" s="121">
        <v>1000</v>
      </c>
      <c r="K7" s="120">
        <v>1000</v>
      </c>
      <c r="L7" s="120">
        <v>900</v>
      </c>
      <c r="M7" s="120">
        <v>1000</v>
      </c>
      <c r="N7" s="120">
        <v>1250</v>
      </c>
      <c r="O7" s="120">
        <v>1250</v>
      </c>
      <c r="P7" s="128">
        <v>1500</v>
      </c>
    </row>
    <row r="8" spans="3:16">
      <c r="C8" s="168" t="s">
        <v>117</v>
      </c>
      <c r="D8" s="1" t="s">
        <v>75</v>
      </c>
      <c r="E8" s="129">
        <v>12</v>
      </c>
      <c r="F8" s="130">
        <v>12</v>
      </c>
      <c r="G8" s="130">
        <v>12</v>
      </c>
      <c r="H8" s="130">
        <v>13</v>
      </c>
      <c r="I8" s="129">
        <v>15</v>
      </c>
      <c r="J8" s="130">
        <v>13</v>
      </c>
      <c r="K8" s="130">
        <v>12</v>
      </c>
      <c r="L8" s="130">
        <v>11</v>
      </c>
      <c r="M8" s="130">
        <v>10</v>
      </c>
      <c r="N8" s="130">
        <v>10</v>
      </c>
      <c r="O8" s="130">
        <v>10</v>
      </c>
      <c r="P8" s="131">
        <v>10</v>
      </c>
    </row>
    <row r="9" spans="3:16">
      <c r="C9" s="168"/>
      <c r="D9" s="1" t="s">
        <v>74</v>
      </c>
      <c r="E9" s="129">
        <v>10</v>
      </c>
      <c r="F9" s="130">
        <v>10</v>
      </c>
      <c r="G9" s="130">
        <v>10</v>
      </c>
      <c r="H9" s="130">
        <v>10</v>
      </c>
      <c r="I9" s="129">
        <v>10</v>
      </c>
      <c r="J9" s="130">
        <v>9</v>
      </c>
      <c r="K9" s="130">
        <v>9</v>
      </c>
      <c r="L9" s="130">
        <v>9</v>
      </c>
      <c r="M9" s="130">
        <v>9</v>
      </c>
      <c r="N9" s="130">
        <v>9</v>
      </c>
      <c r="O9" s="130">
        <v>9</v>
      </c>
      <c r="P9" s="131">
        <v>9</v>
      </c>
    </row>
    <row r="10" spans="3:16">
      <c r="C10" s="169" t="s">
        <v>118</v>
      </c>
      <c r="D10" s="118" t="s">
        <v>75</v>
      </c>
      <c r="E10" s="122">
        <f>E8*E6</f>
        <v>15072</v>
      </c>
      <c r="F10" s="122">
        <f t="shared" ref="F10:P10" si="0">F8*F6</f>
        <v>13200</v>
      </c>
      <c r="G10" s="122">
        <f t="shared" si="0"/>
        <v>14760</v>
      </c>
      <c r="H10" s="122">
        <f t="shared" si="0"/>
        <v>19968</v>
      </c>
      <c r="I10" s="122">
        <f t="shared" si="0"/>
        <v>18510</v>
      </c>
      <c r="J10" s="122">
        <f t="shared" si="0"/>
        <v>17589</v>
      </c>
      <c r="K10" s="122">
        <f t="shared" si="0"/>
        <v>15636</v>
      </c>
      <c r="L10" s="122">
        <f t="shared" si="0"/>
        <v>10560</v>
      </c>
      <c r="M10" s="122">
        <f t="shared" si="0"/>
        <v>9000</v>
      </c>
      <c r="N10" s="122">
        <f t="shared" si="0"/>
        <v>6800</v>
      </c>
      <c r="O10" s="122">
        <f t="shared" si="0"/>
        <v>6420</v>
      </c>
      <c r="P10" s="132">
        <f t="shared" si="0"/>
        <v>10000</v>
      </c>
    </row>
    <row r="11" spans="3:16">
      <c r="C11" s="167"/>
      <c r="D11" s="119" t="s">
        <v>74</v>
      </c>
      <c r="E11" s="123">
        <f>E9*E7</f>
        <v>12500</v>
      </c>
      <c r="F11" s="123">
        <f t="shared" ref="F11:P11" si="1">F9*F7</f>
        <v>15000</v>
      </c>
      <c r="G11" s="123">
        <f t="shared" si="1"/>
        <v>12500</v>
      </c>
      <c r="H11" s="123">
        <f t="shared" si="1"/>
        <v>10000</v>
      </c>
      <c r="I11" s="123">
        <f t="shared" si="1"/>
        <v>10000</v>
      </c>
      <c r="J11" s="123">
        <f t="shared" si="1"/>
        <v>9000</v>
      </c>
      <c r="K11" s="123">
        <f t="shared" si="1"/>
        <v>9000</v>
      </c>
      <c r="L11" s="123">
        <f t="shared" si="1"/>
        <v>8100</v>
      </c>
      <c r="M11" s="123">
        <f t="shared" si="1"/>
        <v>9000</v>
      </c>
      <c r="N11" s="123">
        <f t="shared" si="1"/>
        <v>11250</v>
      </c>
      <c r="O11" s="123">
        <f t="shared" si="1"/>
        <v>11250</v>
      </c>
      <c r="P11" s="133">
        <f t="shared" si="1"/>
        <v>13500</v>
      </c>
    </row>
    <row r="12" spans="3:16">
      <c r="C12" s="168" t="s">
        <v>119</v>
      </c>
      <c r="D12" s="1" t="s">
        <v>75</v>
      </c>
      <c r="E12" s="129">
        <v>5000</v>
      </c>
      <c r="F12" s="130">
        <v>5500</v>
      </c>
      <c r="G12" s="130">
        <v>5600</v>
      </c>
      <c r="H12" s="130">
        <v>5700</v>
      </c>
      <c r="I12" s="129">
        <v>5000</v>
      </c>
      <c r="J12" s="130">
        <v>3000</v>
      </c>
      <c r="K12" s="130">
        <v>3000</v>
      </c>
      <c r="L12" s="130">
        <v>3500</v>
      </c>
      <c r="M12" s="130">
        <v>3400</v>
      </c>
      <c r="N12" s="130">
        <v>3600</v>
      </c>
      <c r="O12" s="130">
        <v>3400</v>
      </c>
      <c r="P12" s="131">
        <v>3000</v>
      </c>
    </row>
    <row r="13" spans="3:16">
      <c r="C13" s="168"/>
      <c r="D13" s="1" t="s">
        <v>74</v>
      </c>
      <c r="E13" s="129">
        <v>4500</v>
      </c>
      <c r="F13" s="130">
        <v>4500</v>
      </c>
      <c r="G13" s="130">
        <v>4500</v>
      </c>
      <c r="H13" s="130">
        <v>4500</v>
      </c>
      <c r="I13" s="129">
        <v>4500</v>
      </c>
      <c r="J13" s="130">
        <v>4500</v>
      </c>
      <c r="K13" s="130">
        <v>5000</v>
      </c>
      <c r="L13" s="130">
        <v>5000</v>
      </c>
      <c r="M13" s="130">
        <v>5000</v>
      </c>
      <c r="N13" s="130">
        <v>5000</v>
      </c>
      <c r="O13" s="130">
        <v>5000</v>
      </c>
      <c r="P13" s="131">
        <v>4000</v>
      </c>
    </row>
    <row r="14" spans="3:16">
      <c r="C14" s="169" t="s">
        <v>107</v>
      </c>
      <c r="D14" s="118" t="s">
        <v>75</v>
      </c>
      <c r="E14" s="122">
        <f>E10+E12</f>
        <v>20072</v>
      </c>
      <c r="F14" s="122">
        <f t="shared" ref="F14:P14" si="2">F10+F12</f>
        <v>18700</v>
      </c>
      <c r="G14" s="122">
        <f t="shared" si="2"/>
        <v>20360</v>
      </c>
      <c r="H14" s="122">
        <f t="shared" si="2"/>
        <v>25668</v>
      </c>
      <c r="I14" s="122">
        <f t="shared" si="2"/>
        <v>23510</v>
      </c>
      <c r="J14" s="122">
        <f t="shared" si="2"/>
        <v>20589</v>
      </c>
      <c r="K14" s="122">
        <f t="shared" si="2"/>
        <v>18636</v>
      </c>
      <c r="L14" s="122">
        <f t="shared" si="2"/>
        <v>14060</v>
      </c>
      <c r="M14" s="122">
        <f t="shared" si="2"/>
        <v>12400</v>
      </c>
      <c r="N14" s="122">
        <f t="shared" si="2"/>
        <v>10400</v>
      </c>
      <c r="O14" s="122">
        <f t="shared" si="2"/>
        <v>9820</v>
      </c>
      <c r="P14" s="132">
        <f t="shared" si="2"/>
        <v>13000</v>
      </c>
    </row>
    <row r="15" spans="3:16" ht="15" thickBot="1">
      <c r="C15" s="170"/>
      <c r="D15" s="134" t="s">
        <v>74</v>
      </c>
      <c r="E15" s="135">
        <f t="shared" ref="E15:P15" si="3">E11+E13</f>
        <v>17000</v>
      </c>
      <c r="F15" s="135">
        <f t="shared" si="3"/>
        <v>19500</v>
      </c>
      <c r="G15" s="135">
        <f t="shared" si="3"/>
        <v>17000</v>
      </c>
      <c r="H15" s="135">
        <f t="shared" si="3"/>
        <v>14500</v>
      </c>
      <c r="I15" s="135">
        <f t="shared" si="3"/>
        <v>14500</v>
      </c>
      <c r="J15" s="135">
        <f t="shared" si="3"/>
        <v>13500</v>
      </c>
      <c r="K15" s="135">
        <f t="shared" si="3"/>
        <v>14000</v>
      </c>
      <c r="L15" s="135">
        <f t="shared" si="3"/>
        <v>13100</v>
      </c>
      <c r="M15" s="135">
        <f t="shared" si="3"/>
        <v>14000</v>
      </c>
      <c r="N15" s="135">
        <f t="shared" si="3"/>
        <v>16250</v>
      </c>
      <c r="O15" s="135">
        <f t="shared" si="3"/>
        <v>16250</v>
      </c>
      <c r="P15" s="136">
        <f t="shared" si="3"/>
        <v>17500</v>
      </c>
    </row>
    <row r="16" spans="3: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</sheetData>
  <mergeCells count="5">
    <mergeCell ref="C6:C7"/>
    <mergeCell ref="C8:C9"/>
    <mergeCell ref="C10:C11"/>
    <mergeCell ref="C12:C13"/>
    <mergeCell ref="C14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Copyright</vt:lpstr>
      <vt:lpstr>V2-Benefit</vt:lpstr>
      <vt:lpstr>V2-Revenue</vt:lpstr>
      <vt:lpstr>V2- Cost</vt:lpstr>
      <vt:lpstr>V2-Profit</vt:lpstr>
      <vt:lpstr>V2-Financial</vt:lpstr>
      <vt:lpstr>V2-Reporting</vt:lpstr>
      <vt:lpstr>V2-Table</vt:lpstr>
      <vt:lpstr>V2-Longitudinal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Wissmon GERMAIN</dc:creator>
  <cp:lastModifiedBy>Wissmon GERMAIN</cp:lastModifiedBy>
  <dcterms:created xsi:type="dcterms:W3CDTF">2012-04-12T03:36:38Z</dcterms:created>
  <dcterms:modified xsi:type="dcterms:W3CDTF">2024-12-05T17:37:59Z</dcterms:modified>
</cp:coreProperties>
</file>