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decision-optimization\mbac617\00021S\week2\3-workbook\"/>
    </mc:Choice>
  </mc:AlternateContent>
  <xr:revisionPtr revIDLastSave="0" documentId="8_{B4A89B9A-AFC0-44C3-B7D4-6998D95F74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3" r:id="rId1"/>
    <sheet name="settings" sheetId="7" r:id="rId2"/>
    <sheet name="Influence Diagram" sheetId="2" r:id="rId3"/>
    <sheet name="assumptions" sheetId="4" r:id="rId4"/>
    <sheet name="demand" sheetId="5" r:id="rId5"/>
    <sheet name="npv" sheetId="1" r:id="rId6"/>
    <sheet name="sensitivity" sheetId="6" r:id="rId7"/>
  </sheets>
  <definedNames>
    <definedName name="admin_exp">assumptions!$E$4</definedName>
    <definedName name="admin_exp_growth">assumptions!$E$5</definedName>
    <definedName name="demand_const">assumptions!$E$12</definedName>
    <definedName name="demand_slope">assumptions!$E$13</definedName>
    <definedName name="disc_rate">assumptions!$E$10</definedName>
    <definedName name="disc_rate_escalator">assumptions!$E$11</definedName>
    <definedName name="fleet_size">assumptions!$E$8</definedName>
    <definedName name="p_growth">assumptions!$E$3</definedName>
    <definedName name="prope_tax">assumptions!$E$6</definedName>
    <definedName name="prope_tax_growth">assumptions!$E$7</definedName>
    <definedName name="selling_multiple">assumptions!$E$9</definedName>
  </definedName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7" l="1"/>
  <c r="C4" i="7"/>
  <c r="C3" i="7"/>
  <c r="C2" i="7"/>
  <c r="D17" i="6"/>
  <c r="D16" i="7" s="1"/>
  <c r="P12" i="6"/>
  <c r="N12" i="6"/>
  <c r="N13" i="6" s="1"/>
  <c r="N11" i="6"/>
  <c r="P11" i="6" s="1"/>
  <c r="P10" i="6"/>
  <c r="N9" i="6"/>
  <c r="P9" i="6" s="1"/>
  <c r="P8" i="6"/>
  <c r="N8" i="6"/>
  <c r="N7" i="6" s="1"/>
  <c r="C8" i="6"/>
  <c r="C9" i="6" s="1"/>
  <c r="C10" i="6" s="1"/>
  <c r="C11" i="6" s="1"/>
  <c r="C12" i="6" s="1"/>
  <c r="C13" i="6" s="1"/>
  <c r="C14" i="6" s="1"/>
  <c r="C15" i="6" s="1"/>
  <c r="C16" i="6" s="1"/>
  <c r="C7" i="6"/>
  <c r="B7" i="6"/>
  <c r="B8" i="6" s="1"/>
  <c r="B9" i="6" s="1"/>
  <c r="B10" i="6" s="1"/>
  <c r="B11" i="6" s="1"/>
  <c r="B12" i="6" s="1"/>
  <c r="B13" i="6" s="1"/>
  <c r="B14" i="6" s="1"/>
  <c r="B15" i="6" s="1"/>
  <c r="B16" i="6" s="1"/>
  <c r="D3" i="6"/>
  <c r="P2" i="6"/>
  <c r="H21" i="1"/>
  <c r="G21" i="1"/>
  <c r="F21" i="1"/>
  <c r="E21" i="1"/>
  <c r="E20" i="1"/>
  <c r="E22" i="1" s="1"/>
  <c r="F15" i="1"/>
  <c r="F8" i="1"/>
  <c r="H6" i="1"/>
  <c r="G6" i="1"/>
  <c r="F6" i="1"/>
  <c r="H9" i="5"/>
  <c r="E13" i="4" s="1"/>
  <c r="D6" i="5"/>
  <c r="D7" i="5" s="1"/>
  <c r="D8" i="5" s="1"/>
  <c r="D9" i="5" s="1"/>
  <c r="D10" i="5" s="1"/>
  <c r="D11" i="5" s="1"/>
  <c r="H8" i="5" s="1"/>
  <c r="E12" i="4" s="1"/>
  <c r="C6" i="5"/>
  <c r="C7" i="5" s="1"/>
  <c r="C8" i="5" s="1"/>
  <c r="C9" i="5" s="1"/>
  <c r="C10" i="5" s="1"/>
  <c r="C11" i="5" s="1"/>
  <c r="E3" i="4"/>
  <c r="G16" i="7"/>
  <c r="F6" i="6"/>
  <c r="F2" i="6"/>
  <c r="F16" i="7"/>
  <c r="F19" i="6"/>
  <c r="F5" i="6"/>
  <c r="F18" i="6"/>
  <c r="G15" i="7"/>
  <c r="F15" i="7"/>
  <c r="F17" i="6"/>
  <c r="G8" i="1" l="1"/>
  <c r="G9" i="1" s="1"/>
  <c r="G10" i="1" s="1"/>
  <c r="G11" i="1" s="1"/>
  <c r="G13" i="1" s="1"/>
  <c r="D18" i="6"/>
  <c r="D19" i="6" s="1"/>
  <c r="C16" i="7" s="1"/>
  <c r="N14" i="6"/>
  <c r="P13" i="6"/>
  <c r="P7" i="6"/>
  <c r="N6" i="6"/>
  <c r="F9" i="1"/>
  <c r="F10" i="1" s="1"/>
  <c r="F16" i="1" s="1"/>
  <c r="G16" i="1" s="1"/>
  <c r="H16" i="1" s="1"/>
  <c r="G15" i="1"/>
  <c r="H8" i="1" l="1"/>
  <c r="C15" i="7"/>
  <c r="N5" i="6"/>
  <c r="P5" i="6" s="1"/>
  <c r="P6" i="6"/>
  <c r="F11" i="1"/>
  <c r="F13" i="1" s="1"/>
  <c r="H15" i="1"/>
  <c r="H18" i="1" s="1"/>
  <c r="G18" i="1"/>
  <c r="G20" i="1" s="1"/>
  <c r="G22" i="1" s="1"/>
  <c r="H9" i="1"/>
  <c r="H10" i="1" s="1"/>
  <c r="H11" i="1" s="1"/>
  <c r="N15" i="6"/>
  <c r="P15" i="6" s="1"/>
  <c r="P14" i="6"/>
  <c r="F18" i="1"/>
  <c r="F20" i="1" l="1"/>
  <c r="F22" i="1" s="1"/>
  <c r="H12" i="1"/>
  <c r="H13" i="1" s="1"/>
  <c r="H20" i="1" s="1"/>
  <c r="H22" i="1" s="1"/>
  <c r="E23" i="1" l="1"/>
  <c r="Q4" i="6" l="1"/>
  <c r="D5" i="6"/>
</calcChain>
</file>

<file path=xl/sharedStrings.xml><?xml version="1.0" encoding="utf-8"?>
<sst xmlns="http://schemas.openxmlformats.org/spreadsheetml/2006/main" count="100" uniqueCount="76">
  <si>
    <t>Assumptions and parameters</t>
  </si>
  <si>
    <t>Sensitivity Analysis</t>
  </si>
  <si>
    <t>Price inflation (growth)</t>
  </si>
  <si>
    <t>per year</t>
  </si>
  <si>
    <t>Range increment</t>
  </si>
  <si>
    <t>NPV</t>
  </si>
  <si>
    <t>Administrative expense</t>
  </si>
  <si>
    <t>USD per System/yr</t>
  </si>
  <si>
    <t>Growth rate of Administrative Expense</t>
  </si>
  <si>
    <t>Range</t>
  </si>
  <si>
    <t>Property tax</t>
  </si>
  <si>
    <t>Growth rate of property tax</t>
  </si>
  <si>
    <t>Fleet size</t>
  </si>
  <si>
    <t>Number of Systems</t>
  </si>
  <si>
    <t>Selling price multiple</t>
  </si>
  <si>
    <t>times year 3 revenue</t>
  </si>
  <si>
    <t>Discount rate</t>
  </si>
  <si>
    <t>Discount rate escalator</t>
  </si>
  <si>
    <t>Demand curve constant</t>
  </si>
  <si>
    <t>Demand multiple</t>
  </si>
  <si>
    <t>Demand curve slope</t>
  </si>
  <si>
    <t>Marginal demand multiple</t>
  </si>
  <si>
    <t>Decision variables</t>
  </si>
  <si>
    <t>Objective function value</t>
  </si>
  <si>
    <t>Cash Flow</t>
  </si>
  <si>
    <t>End of year</t>
  </si>
  <si>
    <t>Units of Measurement</t>
  </si>
  <si>
    <t>Cash Revenue</t>
  </si>
  <si>
    <t>lease price / month</t>
  </si>
  <si>
    <t>USD</t>
  </si>
  <si>
    <t>lease rate</t>
  </si>
  <si>
    <t>Percentage</t>
  </si>
  <si>
    <t>Systems leased / year</t>
  </si>
  <si>
    <t>Number</t>
  </si>
  <si>
    <t>Annual lease revenue</t>
  </si>
  <si>
    <t>Selling price</t>
  </si>
  <si>
    <t>Total revenue</t>
  </si>
  <si>
    <t>Cash Expenses</t>
  </si>
  <si>
    <t>Admin/Maint</t>
  </si>
  <si>
    <t>Purchase price</t>
  </si>
  <si>
    <t>Total expenses</t>
  </si>
  <si>
    <t>Undiscounted cash flow</t>
  </si>
  <si>
    <t>Discounted cash flow</t>
  </si>
  <si>
    <t>Net present value</t>
  </si>
  <si>
    <t>max_npv</t>
  </si>
  <si>
    <t>max_row</t>
  </si>
  <si>
    <t>max_price</t>
  </si>
  <si>
    <t>npv</t>
  </si>
  <si>
    <t>title</t>
  </si>
  <si>
    <t>net present value</t>
  </si>
  <si>
    <t>optimal lease rate</t>
  </si>
  <si>
    <t>p_growth</t>
  </si>
  <si>
    <t>admin_exp</t>
  </si>
  <si>
    <t>prope_tax</t>
  </si>
  <si>
    <t>admin_exp_growth</t>
  </si>
  <si>
    <t>prope_tax_growth</t>
  </si>
  <si>
    <t>fleet_size</t>
  </si>
  <si>
    <t>selling_multiple</t>
  </si>
  <si>
    <t>demand_slope</t>
  </si>
  <si>
    <t>disc_rate</t>
  </si>
  <si>
    <t>demand_const</t>
  </si>
  <si>
    <t>disc_rate_escalator</t>
  </si>
  <si>
    <t>short_name</t>
  </si>
  <si>
    <t>value</t>
  </si>
  <si>
    <t>units_of_measure</t>
  </si>
  <si>
    <t>long_name</t>
  </si>
  <si>
    <t>Demand analysis</t>
  </si>
  <si>
    <t>price</t>
  </si>
  <si>
    <t>row</t>
  </si>
  <si>
    <t>x-axis</t>
  </si>
  <si>
    <t>y1-axis</t>
  </si>
  <si>
    <t>y2-axis</t>
  </si>
  <si>
    <t>price change</t>
  </si>
  <si>
    <t>intercept</t>
  </si>
  <si>
    <t>slope</t>
  </si>
  <si>
    <t>lease rate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</si>
</sst>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right"/>
    </xf>
    <xf numFmtId="9" fontId="0" fillId="0" borderId="1" xfId="2" applyFont="1" applyBorder="1"/>
    <xf numFmtId="9" fontId="0" fillId="0" borderId="0" xfId="0" applyNumberFormat="1"/>
    <xf numFmtId="0" fontId="0" fillId="0" borderId="0" xfId="0" applyAlignment="1">
      <alignment horizontal="center" vertical="center"/>
    </xf>
    <xf numFmtId="43" fontId="0" fillId="0" borderId="1" xfId="1" applyFont="1" applyBorder="1"/>
    <xf numFmtId="43" fontId="0" fillId="0" borderId="0" xfId="0" applyNumberFormat="1"/>
    <xf numFmtId="9" fontId="0" fillId="0" borderId="1" xfId="0" applyNumberFormat="1" applyBorder="1"/>
    <xf numFmtId="10" fontId="0" fillId="0" borderId="0" xfId="0" applyNumberFormat="1"/>
    <xf numFmtId="10" fontId="0" fillId="0" borderId="0" xfId="2" applyNumberFormat="1" applyFont="1"/>
    <xf numFmtId="43" fontId="0" fillId="0" borderId="0" xfId="1" applyFont="1"/>
    <xf numFmtId="0" fontId="0" fillId="0" borderId="1" xfId="0" applyBorder="1"/>
    <xf numFmtId="43" fontId="0" fillId="0" borderId="0" xfId="1" applyFont="1" applyFill="1" applyBorder="1"/>
    <xf numFmtId="0" fontId="0" fillId="0" borderId="1" xfId="0" applyBorder="1" applyAlignment="1">
      <alignment horizontal="center" vertical="center"/>
    </xf>
    <xf numFmtId="43" fontId="0" fillId="0" borderId="4" xfId="1" applyFont="1" applyBorder="1"/>
    <xf numFmtId="43" fontId="0" fillId="2" borderId="3" xfId="1" applyFont="1" applyFill="1" applyBorder="1"/>
    <xf numFmtId="43" fontId="0" fillId="0" borderId="5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0" xfId="1" applyFont="1" applyBorder="1"/>
    <xf numFmtId="0" fontId="0" fillId="0" borderId="0" xfId="0" applyBorder="1"/>
    <xf numFmtId="43" fontId="0" fillId="0" borderId="10" xfId="1" applyFont="1" applyBorder="1"/>
    <xf numFmtId="43" fontId="0" fillId="0" borderId="11" xfId="1" applyFont="1" applyBorder="1"/>
    <xf numFmtId="9" fontId="0" fillId="0" borderId="0" xfId="2" applyFont="1" applyBorder="1"/>
    <xf numFmtId="8" fontId="0" fillId="0" borderId="1" xfId="0" applyNumberFormat="1" applyFill="1" applyBorder="1"/>
    <xf numFmtId="0" fontId="0" fillId="0" borderId="6" xfId="0" applyBorder="1"/>
    <xf numFmtId="9" fontId="0" fillId="0" borderId="7" xfId="2" applyFont="1" applyBorder="1"/>
    <xf numFmtId="2" fontId="0" fillId="0" borderId="6" xfId="0" applyNumberFormat="1" applyBorder="1"/>
    <xf numFmtId="2" fontId="0" fillId="0" borderId="1" xfId="0" applyNumberFormat="1" applyBorder="1"/>
    <xf numFmtId="2" fontId="0" fillId="0" borderId="7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1" fontId="0" fillId="0" borderId="18" xfId="0" applyNumberFormat="1" applyBorder="1" applyAlignment="1">
      <alignment horizontal="right"/>
    </xf>
    <xf numFmtId="1" fontId="0" fillId="0" borderId="19" xfId="0" applyNumberFormat="1" applyBorder="1" applyAlignment="1">
      <alignment horizontal="right"/>
    </xf>
    <xf numFmtId="2" fontId="0" fillId="0" borderId="20" xfId="0" applyNumberFormat="1" applyBorder="1"/>
    <xf numFmtId="2" fontId="0" fillId="0" borderId="21" xfId="0" applyNumberFormat="1" applyBorder="1"/>
    <xf numFmtId="43" fontId="0" fillId="2" borderId="8" xfId="1" applyFont="1" applyFill="1" applyBorder="1"/>
    <xf numFmtId="43" fontId="0" fillId="3" borderId="25" xfId="1" applyFont="1" applyFill="1" applyBorder="1"/>
    <xf numFmtId="0" fontId="0" fillId="0" borderId="26" xfId="0" applyBorder="1"/>
    <xf numFmtId="0" fontId="0" fillId="0" borderId="7" xfId="0" applyBorder="1"/>
    <xf numFmtId="43" fontId="0" fillId="3" borderId="2" xfId="1" applyFont="1" applyFill="1" applyBorder="1"/>
    <xf numFmtId="43" fontId="0" fillId="0" borderId="1" xfId="1" applyNumberFormat="1" applyFont="1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settings!$C$2</c:f>
          <c:strCache>
            <c:ptCount val="1"/>
            <c:pt idx="0">
              <c:v>Solar leasing: optimal lease rate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sensitivity!$D$4</c:f>
              <c:strCache>
                <c:ptCount val="1"/>
                <c:pt idx="0">
                  <c:v>net present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sensitivity!$C$6:$C$16</c:f>
              <c:numCache>
                <c:formatCode>0.00</c:formatCode>
                <c:ptCount val="11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1050</c:v>
                </c:pt>
                <c:pt idx="10">
                  <c:v>1100</c:v>
                </c:pt>
              </c:numCache>
            </c:numRef>
          </c:xVal>
          <c:yVal>
            <c:numRef>
              <c:f>sensitivity!$D$6:$D$16</c:f>
              <c:numCache>
                <c:formatCode>0.00</c:formatCode>
                <c:ptCount val="11"/>
                <c:pt idx="0">
                  <c:v>146005.92361111939</c:v>
                </c:pt>
                <c:pt idx="1">
                  <c:v>231365.14535416989</c:v>
                </c:pt>
                <c:pt idx="2">
                  <c:v>301268.80298842979</c:v>
                </c:pt>
                <c:pt idx="3">
                  <c:v>355716.89651389944</c:v>
                </c:pt>
                <c:pt idx="4">
                  <c:v>394709.42593057849</c:v>
                </c:pt>
                <c:pt idx="5">
                  <c:v>418246.3912384673</c:v>
                </c:pt>
                <c:pt idx="6">
                  <c:v>426327.79243756575</c:v>
                </c:pt>
                <c:pt idx="7">
                  <c:v>418953.62952787359</c:v>
                </c:pt>
                <c:pt idx="8">
                  <c:v>396123.90250939108</c:v>
                </c:pt>
                <c:pt idx="9">
                  <c:v>357838.61138211854</c:v>
                </c:pt>
                <c:pt idx="10">
                  <c:v>304097.75614605541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F-4471-8F5B-F7238CEC3980}"/>
            </c:ext>
          </c:extLst>
        </c:ser>
        <c:ser>
          <c:idx val="1"/>
          <c:order val="1"/>
          <c:tx>
            <c:strRef>
              <c:f>settings!$B$14</c:f>
              <c:strCache>
                <c:ptCount val="1"/>
                <c:pt idx="0">
                  <c:v>optimal lease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settings!$C$15:$C$16</c:f>
              <c:numCache>
                <c:formatCode>0.00</c:formatCode>
                <c:ptCount val="2"/>
                <c:pt idx="0">
                  <c:v>900</c:v>
                </c:pt>
                <c:pt idx="1">
                  <c:v>900</c:v>
                </c:pt>
              </c:numCache>
            </c:numRef>
          </c:xVal>
          <c:yVal>
            <c:numRef>
              <c:f>settings!$D$15:$D$16</c:f>
              <c:numCache>
                <c:formatCode>0.00</c:formatCode>
                <c:ptCount val="2"/>
                <c:pt idx="0">
                  <c:v>0</c:v>
                </c:pt>
                <c:pt idx="1">
                  <c:v>426327.79243756575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BF-4471-8F5B-F7238CEC3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57855"/>
        <c:axId val="2116583423"/>
      </c:scatterChart>
      <c:valAx>
        <c:axId val="1925357855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settings!$C$3</c:f>
              <c:strCache>
                <c:ptCount val="1"/>
                <c:pt idx="0">
                  <c:v>% of systems leased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83423"/>
        <c:crosses val="autoZero"/>
        <c:crossBetween val="midCat"/>
      </c:valAx>
      <c:valAx>
        <c:axId val="21165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settings!$C$4</c:f>
              <c:strCache>
                <c:ptCount val="1"/>
                <c:pt idx="0">
                  <c:v>net present value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57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</xdr:row>
      <xdr:rowOff>177800</xdr:rowOff>
    </xdr:from>
    <xdr:to>
      <xdr:col>13</xdr:col>
      <xdr:colOff>88900</xdr:colOff>
      <xdr:row>13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30300" y="368300"/>
          <a:ext cx="77089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INTERPRETATIONS</a:t>
          </a:r>
          <a:r>
            <a:rPr lang="en-US" sz="1100" baseline="0"/>
            <a:t> HERE</a:t>
          </a:r>
          <a:endParaRPr lang="en-US" sz="1100"/>
        </a:p>
      </xdr:txBody>
    </xdr:sp>
    <xdr:clientData/>
  </xdr:twoCellAnchor>
  <xdr:twoCellAnchor>
    <xdr:from>
      <xdr:col>1</xdr:col>
      <xdr:colOff>441960</xdr:colOff>
      <xdr:row>13</xdr:row>
      <xdr:rowOff>160020</xdr:rowOff>
    </xdr:from>
    <xdr:to>
      <xdr:col>9</xdr:col>
      <xdr:colOff>198120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11EF31-EB60-4178-A4E6-003B6E950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0</xdr:rowOff>
    </xdr:from>
    <xdr:to>
      <xdr:col>13</xdr:col>
      <xdr:colOff>482600</xdr:colOff>
      <xdr:row>61</xdr:row>
      <xdr:rowOff>93202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0"/>
          <a:ext cx="8788400" cy="117137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580200</xdr:colOff>
      <xdr:row>4</xdr:row>
      <xdr:rowOff>135000</xdr:rowOff>
    </xdr:from>
    <xdr:to>
      <xdr:col>20</xdr:col>
      <xdr:colOff>157440</xdr:colOff>
      <xdr:row>22</xdr:row>
      <xdr:rowOff>46440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6B7E270-B657-494E-9C77-25AEF4875202}"/>
                </a:ext>
              </a:extLst>
            </xdr14:cNvPr>
            <xdr14:cNvContentPartPr/>
          </xdr14:nvContentPartPr>
          <xdr14:nvPr macro=""/>
          <xdr14:xfrm>
            <a:off x="8505000" y="866520"/>
            <a:ext cx="3844440" cy="320328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6B7E270-B657-494E-9C77-25AEF48752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96000" y="857520"/>
              <a:ext cx="3862080" cy="322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102120</xdr:colOff>
      <xdr:row>0</xdr:row>
      <xdr:rowOff>1080</xdr:rowOff>
    </xdr:from>
    <xdr:to>
      <xdr:col>6</xdr:col>
      <xdr:colOff>225720</xdr:colOff>
      <xdr:row>4</xdr:row>
      <xdr:rowOff>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8C9F5DEF-FD5E-4D0C-9C55-01A6728C2AA6}"/>
                </a:ext>
              </a:extLst>
            </xdr14:cNvPr>
            <xdr14:cNvContentPartPr/>
          </xdr14:nvContentPartPr>
          <xdr14:nvPr macro=""/>
          <xdr14:xfrm>
            <a:off x="2540520" y="1080"/>
            <a:ext cx="1342800" cy="74016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8C9F5DEF-FD5E-4D0C-9C55-01A6728C2A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31878" y="-7920"/>
              <a:ext cx="1360445" cy="75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463680</xdr:colOff>
      <xdr:row>0</xdr:row>
      <xdr:rowOff>121680</xdr:rowOff>
    </xdr:from>
    <xdr:to>
      <xdr:col>7</xdr:col>
      <xdr:colOff>287160</xdr:colOff>
      <xdr:row>2</xdr:row>
      <xdr:rowOff>163440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43E74CA7-0876-4EDB-B4B0-059CB1DB4EEE}"/>
                </a:ext>
              </a:extLst>
            </xdr14:cNvPr>
            <xdr14:cNvContentPartPr/>
          </xdr14:nvContentPartPr>
          <xdr14:nvPr macro=""/>
          <xdr14:xfrm>
            <a:off x="4121280" y="121680"/>
            <a:ext cx="433080" cy="40752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43E74CA7-0876-4EDB-B4B0-059CB1DB4EE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112640" y="113040"/>
              <a:ext cx="450720" cy="42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449520</xdr:colOff>
      <xdr:row>0</xdr:row>
      <xdr:rowOff>34920</xdr:rowOff>
    </xdr:from>
    <xdr:to>
      <xdr:col>10</xdr:col>
      <xdr:colOff>99960</xdr:colOff>
      <xdr:row>3</xdr:row>
      <xdr:rowOff>128520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122B99B0-608D-43E5-9332-B672693977E3}"/>
                </a:ext>
              </a:extLst>
            </xdr14:cNvPr>
            <xdr14:cNvContentPartPr/>
          </xdr14:nvContentPartPr>
          <xdr14:nvPr macro=""/>
          <xdr14:xfrm>
            <a:off x="4716720" y="34920"/>
            <a:ext cx="1479240" cy="64224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122B99B0-608D-43E5-9332-B672693977E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08080" y="26280"/>
              <a:ext cx="1496880" cy="65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400920</xdr:colOff>
      <xdr:row>0</xdr:row>
      <xdr:rowOff>144000</xdr:rowOff>
    </xdr:from>
    <xdr:to>
      <xdr:col>10</xdr:col>
      <xdr:colOff>574440</xdr:colOff>
      <xdr:row>2</xdr:row>
      <xdr:rowOff>132840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BA90C6D9-6D55-4ECE-BE92-EDDBC461DF8F}"/>
                </a:ext>
              </a:extLst>
            </xdr14:cNvPr>
            <xdr14:cNvContentPartPr/>
          </xdr14:nvContentPartPr>
          <xdr14:nvPr macro=""/>
          <xdr14:xfrm>
            <a:off x="6496920" y="144000"/>
            <a:ext cx="173520" cy="35460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BA90C6D9-6D55-4ECE-BE92-EDDBC461DF8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487920" y="135000"/>
              <a:ext cx="191160" cy="37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144480</xdr:colOff>
      <xdr:row>0</xdr:row>
      <xdr:rowOff>128160</xdr:rowOff>
    </xdr:from>
    <xdr:to>
      <xdr:col>11</xdr:col>
      <xdr:colOff>307200</xdr:colOff>
      <xdr:row>2</xdr:row>
      <xdr:rowOff>49680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1988F4C7-CDD1-4452-A4B9-9BBED4ABE5BA}"/>
                </a:ext>
              </a:extLst>
            </xdr14:cNvPr>
            <xdr14:cNvContentPartPr/>
          </xdr14:nvContentPartPr>
          <xdr14:nvPr macro=""/>
          <xdr14:xfrm>
            <a:off x="6850080" y="128160"/>
            <a:ext cx="162720" cy="28728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1988F4C7-CDD1-4452-A4B9-9BBED4ABE5B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41080" y="119160"/>
              <a:ext cx="180360" cy="304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8T17:20:26.0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1709 1378 7162,'0'2'5532,"0"4"-3408,-3 21-3317,2-21 1843,-7 55-526,0-10 337,3 1-1,1 71 1,14-3-103,2 89-234,-35 355-41,18-490-33,1 41 46,13 130 1,29 115-17,-23-230-56,10 82-15,46 591 294,-70-766-264,3 332 462,19 154 494,-8-408-733,4 0 0,51 163-1,-59-245-251,69 251 17,-71-239-32,-1 1 0,-3 0 0,-2 0 0,-3 64 0,-13 55-19,-4 198 144,19-288-122,-4 204 70,-1-245-364,-1-1 0,-2 0 0,-2 0 0,0-1 0,-3 0-1,-18 42 1,21-58-215,-22 42-1374,27-55 1386,1 0 0,-1 1-1,0-1 1,1 0 0,-1 0-1,-1-1 1,-3 4 0,-9-2-2863</inkml:trace>
  <inkml:trace contextRef="#ctx0" brushRef="#br0" timeOffset="1218.6">1007 6859 8722,'2'5'5012,"9"3"-3783,13 5-1394,-8-6 87,1-2-1,-1 0 1,1-1 0,0 0-1,34 1 1,90-6-769,-27-1 369,296 29 1008,-134-7 171,446 65-450,-607-68-233,237 50 130,-13-2 466,-281-58-454,-1-3 0,76-4 1,107-20-42,-121 8-139,-63 7 23,0 2 0,1 3 1,-1 3-1,1 2 0,107 23 1,123 33-49,-209-49 17,142 2-1,-36-20 10,-102 1 42,0 4 0,156 17 0,-151-1 20,97 14 62,-143-24-102,-1-2-1,63-5 1,-33-7-19,1-4 0,109-35 0,45-9 72,-191 51-25,1 1 1,0 2-1,0 1 1,58 6-1,190 42 180,-206-32-207,-35-8-18,1-2 0,0-1 0,-1-3 0,1-1-1,0-3 1,-1-1 0,1-2 0,46-14 0,-25 5 160,0 3 0,93-5 0,-89 12-98,1-2 1,-1-3 0,0-4 0,129-45 0,-132 34-70,-3 0 39,2 3 1,67-16 0,-113 35 3,0 0 1,1 2-1,-1 0 1,1 1-1,0 0 1,0 2-1,-1 0 1,1 2 0,-1 0-1,1 0 1,-1 2-1,20 7 1,-25-5-283,1 1 1,-1 0 0,-1 1-1,1 0 1,-1 1-1,17 18 1,-19-18-511,-8-8 620,-1-1-62,0 0 0,-1 0 0,1-1 0,0 1-1,0 0 1,0 0 0,0 0 0,0-1 0,0 1 0,0-1 0,0 1 0,1-1 0,-1 1 0,0-1 0,0 1 0,0-1-1,1 0 1,-1 0 0,2 0 0,9-6-2592</inkml:trace>
  <inkml:trace contextRef="#ctx0" brushRef="#br0" timeOffset="1754.98">10193 7173 9162,'5'75'2899,"18"86"0,25 68-1634,-24-129-1053,64 297 607,-70-307-658,31 164 440,-38-175-661,3 96-1,-14-159-229,0-1 1,-1 1-1,-1-1 0,0 0 0,-7 24 0,8-36 121,-1 0-1,1 0 0,0 0 0,-1 1 1,0-1-1,1-1 0,-1 1 0,0 0 1,-1 0-1,1-1 0,0 1 0,-1-1 1,-2 2-1,2-3-29,1 0 0,0 0 0,0 0 0,-1 0 0,1 0 0,0-1 0,-1 1 0,1-1 0,-1 0 0,1 1 0,-1-1 0,1-1 0,0 1 0,-1 0 0,1 0 0,-1-1 0,1 1 0,0-1 0,-1 0 0,-2-1 0,-30-19-2587</inkml:trace>
  <inkml:trace contextRef="#ctx0" brushRef="#br0" timeOffset="2135.4">10138 6989 7626,'8'1'866,"-1"-1"1,0 0-1,0 0 1,0-1-1,11-2 1,4-2 376,35-15 0,-11 4-668,-24 10-415,0 0 0,0 1 1,1 2-1,0 0 0,0 1 0,24 2 0,-40 0-183,1 1 1,-1 0-1,0 0 0,1 0 0,-1 1 0,0 0 0,0 1 0,0-1 0,-1 1 0,1 1 1,-1-1-1,1 1 0,-1 0 0,0 1 0,-1-1 0,1 1 0,-1 0 0,0 1 0,0-1 1,0 1-1,-1 0 0,5 8 0,-4-3 2,0 1 1,0 0 0,-1 0-1,-1 0 1,0 0 0,0 0-1,-1 1 1,-1-1-1,0 18 1,-2-11 32,0 1-1,-2-1 1,0 0-1,-2 0 1,-9 28-1,0-13 134,-1-1 0,-1 0 0,-2-1 0,-2-1 0,-44 55 0,53-73-84,-30 32 334,39-42-413,-1 0 0,0-1 0,0 0 0,0 0 0,0 0 1,-1 0-1,1 0 0,0 0 0,-1-1 0,1 0 0,-1 0 1,-6 2-1,10-3-19,-1-1 0,0 1 1,1 0-1,-1 0 0,0 0 1,1 0-1,-1 0 0,0-1 1,1 1-1,-1 0 0,1-1 1,-1 1-1,0 0 0,1-1 1,-1 1-1,1-1 0,-1 1 1,1-1-1,-1 1 0,1-1 1,0 1-1,-1-1 0,1 1 1,0-1-1,-1 0 0,1 1 1,0-1-1,-1 0 0,1 1 0,0-1 1,0 0-1,0 0 0,-3-26-2238,2 22 1517,0-31-1972</inkml:trace>
  <inkml:trace contextRef="#ctx0" brushRef="#br0" timeOffset="3967.96">1587 286 1680</inkml:trace>
  <inkml:trace contextRef="#ctx0" brushRef="#br0" timeOffset="6571.44">1101 0 4697,'0'6'664,"-1"0"1,1 0-1,-1 0 0,0 0 0,0 0 1,0 0-1,-1 0 0,0-1 0,0 1 1,-1-1-1,-4 8 0,-12 30-548,1 1-1,3 1 1,-10 46 0,0-5-114,-18 67 21,16-54 86,-42 103 1,64-191-54,0-2 3,1 0 0,1 1 0,-5 18 0,7-26-38,1-1-1,0 0 0,-1 1 0,1-1 1,0 1-1,0-1 0,0 0 1,0 1-1,0-1 0,0 0 0,0 1 1,1-1-1,-1 0 0,0 1 1,1-1-1,-1 0 0,1 1 0,0-1 1,-1 0-1,1 0 0,0 0 1,0 0-1,-1 0 0,1 0 0,0 0 1,0 0-1,0 0 0,0 0 0,1 0 1,-1 0-1,0-1 0,0 1 1,0 0-1,1-1 0,-1 1 0,2 0 1,6 0 124,1 0 0,0 0 0,0-1 0,0 0 0,0 0 0,0-1 0,-1-1-1,1 1 1,10-5 0,89-30 655,-90 28-722,112-36-1,-111 39-128,1 1 1,0 0 0,-1 2-1,32 0 1,-2 2-9,47 2-1126,-95-1 867,0-1 0,0 0 0,0 0-1,1 0 1,-1 0 0,0-1 0,0 1 0,1-1 0,-1 1 0,0-1 0,0 0 0,2-1-1,14-6-2645</inkml:trace>
  <inkml:trace contextRef="#ctx0" brushRef="#br0" timeOffset="9617.58">1546 2852 2817,'0'-1'110,"0"1"0,0 0 0,0-1 0,0 1 0,0 0 0,0-1 0,-1 1 0,1-1 0,0 1 0,0 0 0,0-1 0,0 1 0,0 0 0,-1-1 0,1 1 0,0 0 0,0 0 0,0-1 0,-1 1 0,1 0 0,0 0 0,-1-1 0,1 1 0,0 0 0,0 0 0,-1-1 0,1 1 0,0 0 0,-1 0 0,1 0 0,0 0 0,-1 0 0,1 0 0,-1 0 0,1 0 0,0 0 0,-1 0 0,1 0 0,-22 4 2646,-17 17-122,12-2-2494,16-12-49,1 1 1,0 0 0,0 0-1,0 1 1,-13 16 0,22-22-76,-1 0 0,0 0 1,1 1-1,0-1 0,0 0 0,0 0 1,0 1-1,1-1 0,-1 1 0,1-1 1,0 1-1,0-1 0,0 1 0,0-1 1,0 1-1,3 5 0,1 8-25,1 1-1,7 16 1,-4-12 32,6 23-16,-9-25 11,2-1 0,0 1 0,17 31 0,-21-45 7,0-1-1,1 0 0,-1 0 1,1-1-1,0 1 1,1-1-1,-1 0 0,1 0 1,0 0-1,0-1 1,0 0-1,0 0 0,1 0 1,-1 0-1,1-1 1,0 0-1,7 2 0,3 0 12,1-2 0,0 1 0,0-2 0,1 0 0,-1-2 0,0 1 0,0-2-1,0 0 1,0-2 0,20-5 0,-33 7-32,0 0 0,0-1 0,-1 1 0,1-1 0,-1 0 0,1 0 0,-1 0 0,0 0 0,0 0 0,0-1 0,0 1 0,-1-1 0,0 0 0,1 0 0,-2 0 0,1 0 0,0 0 0,-1-1 0,1 1 0,-1 0 0,0-1 0,-1 1 1,1-9-1,0-9 22,0 0 0,-2 0 0,-4-32 0,-4-2 74,-2 0-1,-2 0 1,-3 1-1,-31-70 1,47 122-84,-1 1-1,0 0 1,0 0 0,0 0 0,0 0 0,0 0-1,0 0 1,-1 0 0,1 0 0,-1 0 0,0 0-1,1 1 1,-1-1 0,0 1 0,0-1 0,0 1-1,0 0 1,0 0 0,0 0 0,0 0-1,0 0 1,0 0 0,-1 0 0,-1 0 0,0 2 2,0-1 1,1 1-1,-1 0 1,1 0 0,-1 0-1,1 0 1,0 1-1,-1-1 1,1 1 0,0 0-1,0 0 1,0 0-1,0 0 1,1 0 0,-1 1-1,-3 3 1,-14 16-12,1 0-1,1 2 1,1 0 0,-22 40 0,-45 112-96,75-156 84,0 1 0,2 0 0,0 0-1,1 1 1,-5 43 0,11-59 4,-1 0-1,1 0 0,1 0 1,-1-1-1,1 1 0,0 0 1,0 0-1,1-1 0,-1 1 1,1-1-1,1 1 0,-1-1 1,1 0-1,0 0 0,0 0 1,0 0-1,1 0 0,0-1 1,0 0-1,0 1 0,0-1 1,0-1-1,1 1 0,0-1 1,0 0-1,0 0 0,6 3 1,6 0 38,-1 0 0,1-1 1,1 0-1,-1-2 0,1 0 1,-1-1-1,1 0 0,0-2 1,0 0-1,-1-1 0,1-1 1,0 0-1,-1-2 0,0 0 1,1 0-1,31-15 0,-47 18-13,0 0 0,1-1 1,-1 1-1,0 0 0,0-1 0,0 0 0,0 1 0,0-1 0,0 0 0,0 0 0,-1 0 0,1 0 0,-1-1 0,1 1 0,-1 0 0,0-1 0,0 1 0,0-1 0,0 1 0,0-1 0,-1 1 0,1-1 0,-1 0 0,1 1 0,-1-1 0,0 1 0,0-1 0,-1 0 0,1 1 0,-1-4 0,-2-7 23,-1 0 1,0 1-1,-1-1 1,-12-22-1,3 7-31,-4-19-28,2 0-1,-16-78 1,24 104-33,7 21 41,1 0-1,0 0 1,0 0 0,0-1 0,-1 1 0,1 0 0,0 0 0,0 0 0,0 0-1,-1 0 1,1 0 0,0 0 0,0 0 0,-1 0 0,1 0 0,0 0 0,0 0 0,-1 0-1,1 0 1,0 0 0,0 0 0,-1 0 0,1 0 0,0 0 0,0 0 0,0 0-1,-1 0 1,1 0 0,0 0 0,0 1 0,0-1 0,-1 0 0,1 0 0,0 0 0,0 0-1,0 0 1,-1 1 0,1-1 0,0 0 0,0 1 0,-18 36-281,18-35 284,-10 24-44,1 0 1,1 1 0,2 0 0,-6 56-1,11-73 53,1 0-1,1 0 1,0 0-1,0 0 1,1 1-1,0-2 0,5 15 1,-5-18 0,1 0 1,0 0-1,0-1 1,1 1-1,-1-1 0,1 0 1,0 0-1,1 0 1,-1 0-1,1-1 1,0 0-1,10 7 1,-11-8 2,0-1 0,0 1 0,0-1 0,1 0 0,-1 0 1,1-1-1,0 1 0,-1-1 0,1 0 0,0 0 0,0-1 1,0 1-1,0-1 0,-1 0 0,1 0 0,9-2 0,-8 0-1,0 0-1,0 0 1,-1-1 0,1 0-1,-1 0 1,1 0-1,-1 0 1,0-1-1,-1 0 1,1 0-1,7-9 1,-1 0 4,-1 0-1,-1-2 1,0 1 0,-1-1 0,0 0-1,-2-1 1,0 1 0,8-30 0,-11 34 8,-1-1 1,0 0 0,-1 1 0,0-1 0,-1 0 0,0 0-1,-1 1 1,0-1 0,-1 0 0,0 1 0,-1-1-1,0 1 1,-1 0 0,0 0 0,-1 0 0,0 0-1,-1 1 1,0 0 0,-1 0 0,0 0 0,0 1 0,-1 0-1,0 1 1,0 0 0,-1 0 0,0 0 0,-12-6-1,20 13-15,0 0 0,-1 1-1,1-1 1,-1 0 0,1 1-1,0-1 1,-1 1-1,1-1 1,-1 1 0,1 0-1,-1 0 1,1-1-1,-1 1 1,1 0 0,-1 0-1,1 1 1,-1-1 0,1 0-1,-1 0 1,1 1-1,-1-1 1,1 1 0,-1-1-1,1 1 1,0 0-1,-1-1 1,1 1 0,0 0-1,0 0 1,0 0 0,-1 0-1,1 0 1,0 0-1,0 0 1,-1 3 0,-3 3-31,1 1 0,0-1 0,0 1 0,1 0 0,-3 9 0,3-9 4,-17 48-39,2 2 1,3 0-1,-8 64 0,22-111 61,0-1 0,1 1-1,0-1 1,0 1-1,1-1 1,1 1 0,0-1-1,0 1 1,5 12-1,-6-21-3,0 1-1,0-1 0,1 1 1,-1-1-1,1 1 1,0-1-1,0 0 0,-1 1 1,1-1-1,1 0 0,-1 0 1,0-1-1,0 1 1,1 0-1,-1-1 0,1 1 1,-1-1-1,1 0 0,0 0 1,0 0-1,-1 0 0,1-1 1,0 1-1,0-1 1,0 1-1,0-1 0,0 0 1,-1 0-1,1 0 0,0-1 1,0 1-1,0-1 1,0 1-1,-1-1 0,1 0 1,0 0-1,3-2 0,1 0 9,0-1 0,0 0-1,-1 0 1,0 0 0,0-1-1,0 1 1,0-2-1,0 1 1,-1 0 0,0-1-1,-1 0 1,1-1-1,-1 1 1,6-11 0,-4 3 33,1 0 0,-2 0 1,0 0-1,0-1 1,-2 1-1,4-21 0,-7 26-9,0 0-1,0 1 0,0-1 0,-1 0 0,0 0 1,-1 0-1,0 1 0,-1-1 0,0 1 0,0-1 1,0 1-1,-1 0 0,-8-12 0,3 7-2,-1-1 0,0 2 1,-1-1-1,0 1 0,-1 1 0,-16-12 0,24 20-30,1 0-1,-1 1 1,1-1-1,-1 1 1,0 0-1,0 0 0,0 0 1,0 1-1,-1-1 1,1 1-1,0 0 1,-1 0-1,1 1 0,0-1 1,-1 1-1,-8 0 1,8 2-20,0-1-1,0 1 1,1-1 0,-1 1 0,1 1 0,-1-1 0,1 1-1,0-1 1,0 1 0,0 0 0,0 1 0,1-1 0,-1 1-1,-3 4 1,-12 14-70,1 1 0,0 1 0,2 0 0,-21 43 0,33-58 101,0 0-1,0 1 1,1 0 0,0-1 0,1 1-1,0 0 1,0 0 0,1 1 0,0-1-1,1 0 1,0 0 0,1 0 0,0 1-1,1-1 1,0 0 0,5 16 0,-5-22-10,-1-1 0,1 1-1,0-1 1,0 1 0,0-1 0,1 0 0,-1 0 0,1 0 0,-1 0 0,1-1-1,0 1 1,0-1 0,0 1 0,1-1 0,-1 0 0,0 0 0,1-1 0,0 1-1,-1-1 1,1 0 0,0 1 0,-1-2 0,1 1 0,0 0 0,0-1-1,0 0 1,0 0 0,0 0 0,0 0 0,6-2 0,-2 1-1,1-1-1,-1 0 1,0-1 0,0 0 0,0 0 0,-1 0-1,1-1 1,-1-1 0,0 1 0,0-1 0,0 0 0,-1 0-1,10-11 1,-9 7 31,0 0 0,-1 0 0,0-1 0,0 0 0,-1-1 0,0 1 0,-1-1 0,0 0 0,-1 0 0,0 0 0,-1 0 0,0-1 0,-1 1 0,0-1 0,-1 1 0,0-1 0,-1 1 1,-3-19-1,1 14 11,-1-1 1,-1 1-1,0 1 1,-2-1-1,1 1 1,-2 0 0,0 0-1,-1 1 1,0 0-1,-1 0 1,0 1-1,-18-17 1,25 27-47,0 1 1,0-1-1,0 0 0,0 1 1,0 0-1,-1 0 1,1 0-1,-1 0 0,1 0 1,-5-1-1,6 3 2,0 0-1,1 0 1,-1 0-1,0 0 1,0 0-1,1 0 1,-1 1-1,0-1 1,0 1 0,1-1-1,-1 1 1,1 0-1,-1-1 1,0 1-1,1 0 1,0 0-1,-1 0 1,1 0 0,-1 0-1,1 1 1,0-1-1,0 0 1,0 1-1,0-1 1,0 1-1,-1 1 1,-8 13-84,1 0 0,0 0 0,1 1 1,1 0-1,-7 25 0,5-7-38,-9 65 0,16-87 141,1-1-1,1 1 1,0-1-1,0 1 0,1-1 1,1 1-1,0-1 1,1 0-1,0 0 1,7 17-1,-7-24 10,-1 1 0,1-1 0,1 0 0,-1 0 0,1-1-1,0 1 1,0-1 0,0 1 0,1-1 0,0-1 0,-1 1-1,1-1 1,0 1 0,1-1 0,-1-1 0,1 1 0,-1-1-1,1 0 1,0 0 0,-1-1 0,1 0 0,12 1 0,-10-1-25,0-1 0,-1 0 0,1-1 0,0 1 0,-1-2 0,1 1 0,-1-1 0,1 0 0,-1-1 1,0 1-1,0-1 0,0-1 0,0 0 0,-1 0 0,1 0 0,5-5 0,-8 6-8,-1 0 0,0-1 0,1 1 0,-1 0 0,0-1 0,-1 0 0,1 0 0,-1 0 0,1 0 0,-1 0 0,-1 0 0,1-1 0,0 1 0,-1-1 0,0 1 0,0-1 0,-1 0 0,1 1 0,-1-1 0,0 0 0,0 1 0,0-1 0,-1 1 0,1-1 0,-1 0 0,-3-8 0,-1 3 14,1 0 0,-1 1 0,-1-1-1,0 1 1,-9-11 0,-8-13-6,23 33-26,0 0 0,0 0 0,0 0 0,0 0 0,0 0 0,0 1 0,0-1 0,0 0 1,0 0-1,0 0 0,-1 0 0,1 0 0,0 0 0,0 1 0,0-1 0,0 0 0,0 0 0,0 0 0,0 0 0,0 0 0,0 0 0,0 1 0,0-1 0,0 0 0,-1 0 0,1 0 0,0 0 0,0 0 0,0 0 0,0 0 0,0 0 0,0 0 0,-1 0 0,1 0 1,0 0-1,0 0 0,0 0 0,0 0 0,0 0 0,0 0 0,-1 0 0,1 0 0,0 0 0,0 0 0,0 0 0,0 0 0,0 0 0,-1 0 0,1 0 0,0 0 0,0 0 0,0 0 0,0 0 0,0 0 0,0 0 0,-1 0 0,1 0 0,0-1 0,-1 23-1628,0-6-411,-3 8-451</inkml:trace>
  <inkml:trace contextRef="#ctx0" brushRef="#br0" timeOffset="10271.04">72 2612 6489,'0'0'118,"0"-1"-1,0 1 0,0 0 0,0-1 1,0 1-1,0 0 0,-1 0 0,1-1 1,0 1-1,0 0 0,0 0 1,0-1-1,-1 1 0,1 0 0,0 0 1,0-1-1,0 1 0,-1 0 0,1 0 1,0 0-1,0-1 0,-1 1 0,1 0 1,0 0-1,-1 0 0,1 0 0,0 0 1,-1 0-1,1 0 0,0 0 1,0-1-1,-1 1 0,1 0 0,0 0 1,-1 0-1,1 1 0,-9 8 1713,-4 23-1204,-1 36-517,2 1 0,4 0 0,0 137 0,38 211-115,-20-318 66,-7 96 422,-5-113-4352,2-100 1134</inkml:trace>
  <inkml:trace contextRef="#ctx0" brushRef="#br0" timeOffset="10616.13">456 3356 11955,'-12'33'2696,"5"-11"1081,3 4-3433,2-2-352,0 3-168,0-1-216,-1-3-560,-2-10-321,1-8-2471,-2-9 383</inkml:trace>
  <inkml:trace contextRef="#ctx0" brushRef="#br0" timeOffset="11469.3">705 2571 10482,'30'23'6450,"8"-3"-4905,-35-18-1606,1-1 0,-1 0-1,1 0 1,0 0 0,-1 0 0,1 0 0,0-1 0,0 1 0,0-1 0,-1 0 0,1 0-1,0-1 1,0 1 0,-1-1 0,1 0 0,0 0 0,0 0 0,5-3 0,2-3-561,0-1 1,17-16-1,-28 24 617,0 0 0,0 0 0,0 0 0,0 0 0,0 0 0,0-1 0,0 1 0,0 0 0,0 0 0,1 0 0,-1 0 0,0 0 0,0 0 0,0 0 0,0 0 0,0 0 0,0 0 0,1-1 0,-1 1 0,0 0 0,0 0 0,0 0 0,0 0 0,0 0 0,1 0 0,-1 0 0,0 0 0,0 0 0,0 0 0,0 0 0,0 0 0,1 0 0,-1 1 0,0-1 0,0 0 0,0 0 0,0 0 0,0 0 0,0 0 0,1 0 0,-1 0 0,0 0 0,0 0 0,0 0 0,0 0 0,0 1 0,0-1 0,0 0 0,1 0 0,0 11-46,-3 21 149,1-25-112,-2 123 251,0 9-155,-1-117-55,0 0 0,-2-1 0,0 1 1,-1-1-1,-1-1 0,-1 1 0,-1-1 0,-1-1 1,0 0-1,-2-1 0,-20 25 0,93-142 811,-50 84-795,6-11 80,1 0 0,32-34 0,-48 58-113,-1 1 1,1 0-1,0 0 1,0 0-1,0 1 1,0-1-1,0 0 1,0 0-1,1 0 0,-1 1 1,0-1-1,0 1 1,1-1-1,-1 1 1,2-1-1,-3 1-7,1 0 1,-1 0-1,0 1 0,1-1 1,-1 0-1,0 0 0,1 1 1,-1-1-1,0 0 0,0 0 1,1 1-1,-1-1 0,0 1 1,0-1-1,0 0 0,1 1 1,-1-1-1,0 0 0,0 1 0,0-1 1,0 1-1,0-1 0,0 0 1,0 1-1,0-1 0,0 1 1,0-1-1,0 0 0,0 1 1,0 0-1,-9 44 77,8-40-75,-12 45 38,5-24-1,1 1-1,1 0 1,2 1-1,-2 32 0,6-59-40,0 0-1,0-1 0,-1 1 0,1 0 0,0 0 1,0-1-1,0 1 0,0 0 0,0-1 0,0 1 1,1 0-1,-1-1 0,0 1 0,0 0 0,0-1 1,1 1-1,-1 0 0,0-1 0,1 1 0,-1-1 1,0 1-1,1 0 0,-1-1 0,1 1 0,-1-1 1,1 1-1,-1-1 0,1 1 0,-1-1 0,1 0 1,-1 1-1,1-1 0,1 1 0,17-8-4,-5 2-22,-13 5 24,-1 1 0,0-1 0,1 0 1,-1 1-1,0-1 0,1 0 0,-1 1 0,0-1 1,0 0-1,1 1 0,-1-1 0,0 1 1,0-1-1,0 1 0,0-1 0,1 0 1,-1 1-1,0-1 0,0 1 0,0-1 0,0 1 1,0-1-1,0 1 0,0-1 0,0 1 1,0-1-1,-1 1 0,1-1 0,0 0 1,0 1-1,0-1 0,0 1 0,-1 0 0,-8 38 14,5-23 7,0 1 0,1-1 0,1 1 0,0 23 0,2-39-11,0 1 0,0 0-1,0-1 1,1 1 0,-1 0 0,0 0-1,1-1 1,-1 1 0,1-1-1,-1 1 1,1 0 0,0-1 0,0 1-1,-1-1 1,1 0 0,0 1 0,1-1-1,-1 0 1,0 1 0,0-1 0,0 0-1,1 0 1,-1 0 0,1 0 0,1 1-1,17 16 79,-20-16-89,1 1 0,0-1 0,-1 0 1,1 1-1,-1-1 0,0 1 0,0-1 1,0 0-1,0 1 0,0-1 0,-1 1 0,1-1 1,-1 0-1,0 1 0,1-1 0,-1 0 0,-2 4 1,-20 39-79,21-42 76,-13 21 25,-1 0 0,-1-1 0,-2-1 0,0 0 1,-1-2-1,-1 0 0,-1-1 0,-35 23 0,52-39-42,0 0 0,0-1-1,0 1 1,0-1 0,-1 0-1,1-1 1,0 1 0,-1-1 0,0 0-1,1-1 1,-1 1 0,1-1-1,-1 0 1,0-1 0,1 1 0,-1-1-1,1 0 1,-1 0 0,1-1-1,-9-3 1,13 5-150,0-1 0,0 1 0,0 0-1,1 0 1,-1 0 0,0 0 0,0 1 0,0-1 0,0 0-1,1 0 1,-1 0 0,0 0 0,0 1 0,1-1 0,-1 0-1,0 1 1,0-1 0,1 1 0,-1-1 0,0 1 0,1-1 0,-1 1-1,1 0 1,-1-1 0,1 1 0,-1-1 0,1 1 0,-1 0-1,1 0 1,-1-1 0,1 1 0,-1 1 0,0 1-332,-11 15-2906</inkml:trace>
  <inkml:trace contextRef="#ctx0" brushRef="#br0" timeOffset="12520.65">631 2782 8466,'-1'0'186,"1"1"0,-1-1 1,1 0-1,-1 1 0,1-1 0,-1 1 0,1-1 1,-1 1-1,1-1 0,0 1 0,-1-1 1,1 1-1,0-1 0,0 1 0,-1-1 1,1 1-1,0 0 0,0-1 0,0 1 1,0-1-1,0 1 0,0 0 0,0 0 1,11 2 1401,21-9-1069,-11-3-390,0-1 1,-1-1-1,0 0 0,-1-2 0,30-24 0,-32 23-136,0 1-1,1 1 0,1 0 0,0 1 0,0 1 0,23-8 0,-37 16 5,-1 1-1,1 0 0,0 0 0,-1 0 0,1 1 0,0-1 1,0 1-1,0 0 0,-1 0 0,1 1 0,0 0 0,0-1 1,-1 2-1,1-1 0,-1 0 0,1 1 0,-1 0 1,1 0-1,-1 0 0,7 5 0,-7-3 0,0 0 1,0 0-1,0 1 0,-1-1 0,1 1 0,-1 0 1,0-1-1,-1 2 0,1-1 0,-1 0 1,0 0-1,0 1 0,-1-1 0,1 1 1,-1 0-1,0-1 0,0 10 0,-1 0 26,-1 1 0,0 0 0,-1 0 0,-1-1 0,0 1 0,-1-1 0,0 0 0,-2 0 0,0-1-1,0 1 1,-1-1 0,-1 0 0,-1-1 0,1 0 0,-21 22 0,0-5 71,0 0 0,-2-2-1,-2-2 1,-62 41 0,85-60-46,-1 1-1,1 0 1,-13 15 0,18-19 74,8-5-32,-1 0-1,1-1 1,-1 1 0,1 0-1,0 0 1,-1 0-1,1 1 1,0-1 0,-1 1-1,1-1 1,0 1 0,3 0-1,32 0-259,-35 1 233,17 1-45,1 1 0,0 0 0,35 13 0,-45-13-20,1 1 0,-1 0 0,0 1 0,0 1 0,0 0 0,-1 0 0,0 1 0,11 9 0,-15-11 6,-1 1 0,1 0 0,-1 0 0,0 1 1,-1 0-1,1 0 0,-1 0 0,-1 0 0,0 0 1,0 1-1,0 0 0,-1-1 0,3 12 0,-4-10 1,0 0 0,0 1-1,-1-1 1,0 0 0,-1 0-1,0 0 1,0 0 0,-1 0-1,0 0 1,0 0-1,-1-1 1,-8 16 0,5-12-1,-1 0 0,-1 0 1,0-1-1,-1 0 0,0 0 0,0-1 1,-22 17-1,16-16 90,0 0-1,0-1 1,-1-1-1,0 0 1,-1-1 0,0-1-1,0-1 1,0 0 0,-1-1-1,0-1 1,0-1-1,-36 3 1,47-6-61,-1-1-1,1 1 1,-1-1 0,1 0 0,-1-1-1,1 0 1,0 0 0,0-1-1,0 0 1,0 0 0,0 0-1,1-1 1,-9-6 0,11 6-169,-1 0 1,1 0 0,0-1 0,0 0-1,1 0 1,-1 0 0,1 0-1,0 0 1,1-1 0,-1 1-1,1-1 1,0 0 0,0 1-1,1-1 1,0 0 0,-1-11-1,-2-27-2797,1 0 256</inkml:trace>
  <inkml:trace contextRef="#ctx0" brushRef="#br0" timeOffset="23428.96">2861 3847 2753,'1'1'840,"1"-1"64,-1 0-992,6-3-776,-1-1-16</inkml:trace>
  <inkml:trace contextRef="#ctx0" brushRef="#br0" timeOffset="24526.08">2899 3826 2537,'2'3'4312,"4"-4"-3451,3-6-1052,30-37 435,-26 27-196,7-12 1096,-33 48 1182,-10 41-2878,18-46 679,1 0 0,-15 26 0,19-39-165,-1-1-1,1 1 0,-1-1 1,1 1-1,0-1 0,-1 1 1,1-1-1,0 1 0,0-1 1,-1 1-1,1-1 0,0 1 1,0 0-1,0-1 0,0 1 0,0-1 1,0 1-1,0 0 0,0-1 1,0 1-1,0-1 0,0 1 1,0 0-1,0-1 0,0 1 1,1 0-1,4 5 3417,-1 0-3303,0 0-1,0 0 1,-1 0-1,1 1 0,-2-1 1,1 1-1,-1 0 1,0 0-1,2 12 1,-3-14-24,3 13-42,-2 1-1,0-1 0,-2 34 0,0-1 6,31 276-12,-10-118-3,-3-60 472,54 221 0,-71-365-403,1 0 0,0 0 0,0 0 0,0-1 1,0 1-1,1-1 0,3 5 0,-4-6-34,-8 6 516,6-9-609,0 0 0,0 0 0,0 0 0,-1 0 0,1 0 0,0 1 0,0-1-1,0 0 1,0 0 0,0 0 0,-1 0 0,1 0 0,0 0 0,0 0 0,0 0 0,0 0 0,0 0 0,-1 0 0,1 0 0,0 0 0,0 0 0,0 0 0,0 0 0,-1 0 0,1 0 0,0 0 0,0 0 0,0 0 0,0 0 0,-1 0-1,1 0 1,0 0 0,0 0 0,0 0 0,0 0 0,0 0 0,-1-1 0,1 1 0,0 0 0,0 0 0,0 0 0,-24-38-4025,-15-16 1363</inkml:trace>
  <inkml:trace contextRef="#ctx0" brushRef="#br0" timeOffset="26204.6">2987 5276 6561,'12'67'1725,"-12"-66"-1623,0 0 1,0-1 0,1 1-1,-1 0 1,0 0 0,0 0-1,1 0 1,-1 0 0,1 0-1,-1 0 1,1 0 0,-1-1-1,1 1 1,-1 0-1,1 0 1,0-1 0,-1 1-1,1 0 1,1 0 0,10-3 1083,-7-3-533,-13 14-198,0 1-315,-18 24 803,24-32-900,1-1-1,0 1 0,0 0 1,0 0-1,0 0 1,0 0-1,0 0 0,0 0 1,1 0-1,-1 0 1,1 0-1,0 1 1,-1-1-1,1 4 0,1-5-39,1 0 0,-1 0 0,0 1 0,0-1-1,1-1 1,-1 1 0,1 0 0,-1 0 0,1 0-1,-1-1 1,1 1 0,-1-1 0,1 1 0,-1-1-1,1 0 1,0 0 0,-1 1 0,1-1 0,0 0-1,1-1 1,10 3 1,24 2-1,52-1-1,-47-3 86,61 8-1,-44 2-60,-30-4-25,0-1 0,0-1-1,0-1 1,0-2 0,1-1-1,38-5 1,-31 0 3,0 1 1,1 1-1,-1 3 1,1 1-1,0 1 1,-1 3-1,51 11 1,-28-2 1,0-4 0,1-2 0,108 1 0,-127-9 32,1 2 0,-1 1 0,0 3-1,-1 1 1,49 15 0,-80-19-39,0 0 0,1-1 1,-1-1-1,1 1 0,-1-2 0,1 1 0,-1-2 0,1 1 0,-1-1 1,1-1-1,-1 0 0,0 0 0,0-1 0,0-1 0,0 1 0,0-2 1,-1 1-1,12-8 0,-17 10 0,18-11 40,1 0 1,38-13-1,-54 24-32,1 0 1,-1 0 0,0 0 0,0 1-1,1 0 1,-1 1 0,1-1-1,-1 2 1,1-1 0,-1 1-1,0 0 1,1 0 0,12 5 0,-18-6-7,1 1 0,-1-1 0,1 1 0,-1-1 0,1 0 0,0 0 0,-1 0 0,1 0 0,4-1 0,-5 0-4,-1 1 1,1-1-1,-1 1 1,1 0-1,-1 0 1,1-1-1,-1 1 1,1 0-1,-1 1 1,1-1-1,-1 0 1,1 0-1,-1 1 1,0-1-1,1 0 0,-1 1 1,1 0-1,-1-1 1,0 1-1,1 0 1,-1-1-1,0 1 1,0 0-1,1 0 1,-1 0-1,0 0 1,0 1-1,1 1 1,2 3 15,0 1 1,-1 0 0,0-1 0,-1 1 0,0 0-1,0 0 1,0 0 0,1 10 0,32-31 1,-18 5-88,10-2-91,-26 11 163,-1 1 0,1 0 0,-1 0 0,1 0 0,0 0 0,-1 0 0,0 1 0,1-1 0,-1 0 0,0 0 0,1 0 0,-1 0 0,0 0 0,0 0 0,0 1 0,0-1 0,0 0 1,0 0-1,-1 2 0,-1 4-4914,1-7 2322</inkml:trace>
  <inkml:trace contextRef="#ctx0" brushRef="#br0" timeOffset="15967.35">1356 2833 4577,'0'0'166,"0"0"1,1 0-1,-1 0 1,1 0-1,-1 0 0,1 0 1,-1 0-1,0 0 1,1 0-1,-1 1 0,1-1 1,-1 0-1,0 0 1,1 0-1,-1 1 1,0-1-1,1 0 0,-1 0 1,0 1-1,1-1 1,-1 0-1,0 1 0,1-1 1,-1 0-1,0 1 1,0-1-1,0 0 0,1 1 1,-1-1-1,0 1 1,0-1-1,0 0 0,0 1 1,0-1-1,0 1 1,0-1-1,0 1 0,0-1 1,0 1-1,1 27 88,0-10-144,0-10-63,-1-1-1,1 1 1,-1 0 0,-1 0-1,1 0 1,-3 9 0,2-9 8,-13 43 1088,11-45-952,1 0 1,0 0 0,1 0-1,0 0 1,-1 1-1,1 7 1,-7 5 456,1 0-142,7-18-506,0 0 0,1 0 1,-1 0-1,1-1 0,-1 1 0,1 0 0,-1-1 1,1 1-1,-1 0 0,1-1 0,0 1 0,-1 0 0,1-1 1,0 1-1,0-1 0,-1 1 0,1-1 0,0 0 0,0 1 1,0-1-1,0 0 0,-1 1 0,1-1 0,0 0 0,0 0 1,0 0-1,1 0 0,5 1 0,0 0-1,-1-1 1,1 0 0,0 0 0,7-1-1,-8 0 31,1 0-1,0 1 0,-1 0 1,1 0-1,-1 1 1,13 2-1,-11 0-26,0-1 1,1 0-1,-1-1 0,0 0 1,1 0-1,-1-1 0,1 1 1,-1-2-1,0 0 0,1 0 1,11-3-1,-11 3 2,-1-1 0,1 1-1,0 1 1,0 0 0,0 0 0,0 1-1,-1 0 1,1 0 0,9 3 0,2 3 38,0 0 1,31 17 0,-34-17 15,1 0 1,1-1-1,36 7 0,-41-11-37,-1 0 0,0 1-1,-1 0 1,1 1 0,-1 1-1,1 0 1,-1 1 0,-1 0-1,1 1 1,16 13 0,20 28 211,-41-38-186,1-1 1,0-1-1,1 1 0,0-1 1,0-1-1,0 0 0,1 0 1,0-1-1,1 0 0,-1 0 0,1-2 1,16 6-1,14-2 6,-31-7-53,-1 1 0,1 0 0,-1 0 0,1 1 0,-1 0-1,0 0 1,-1 1 0,13 7 0,0 5 19,-1 0 1,30 32-1,-37-33-5,2-1 1,0-1-1,0 0 0,1 0 1,34 18-1,59 14 11,-80-35-16,1 2-1,-1 1 1,-1 1-1,52 36 1,33 49 3,2 3 14,-97-88-21,1-2 0,1 1 1,0-2-1,39 16 0,75 13 77,-88-28-70,-1 2 1,63 29 0,-48-11-14,-2 3-1,-2 2 0,-1 3 1,89 84-1,-102-87 11,2-2-1,72 44 1,103 43-29,-118-68 30,104 72 1,-78-33-5,145 99-36,13-23 36,-207-129 31,-3 2-1,-1 4 1,90 74-1,-43-21 50,4-5-1,142 80 1,-172-116-36,-3 3 0,138 120 0,-135-106 52,3-4 0,129 69 1,-109-70-125,69 64 55,-137-95-12,1-1 0,3-3 0,70 35 0,-13-13 0,-3 5 0,116 87 0,97 47 80,-244-152-130,-48-25 35,0 1 0,-2 2 1,39 39-1,-37-33-7,2-1 0,35 25 1,-52-43 0,-5-2-4,1 0-1,0-1 0,1 0 1,-1-1-1,1 0 1,0-1-1,19 5 1,-7-11 99,-8 1 163,-14 2-276,-1-1 1,1 1-1,-1 0 1,1-1-1,-1 1 1,1 0 0,-1-1-1,0 1 1,1 0-1,-1 0 1,0-1-1,0 1 1,1 0 0,-1 0-1,0 0 1,0-1-1,0 1 1,0 0-1,0 0 1,0 0 0,0-1-1,0 2 1,0-2-50,0 1 0,0-1 0,0 1 0,1-1 0,-1 1 0,0-1 0,1 1 0,-1-1 0,0 0 0,1 1 0,-1-1 0,0 0 0,1 1 0,-1-1 0,1 0 0,-1 1 0,1-1 0,-1 0 0,1 0 0,-1 0 0,0 0 0,1 1 0,-1-1 0,1 0 0,-1 0 0,2 0 0,11 1-5034,-10-2 1758</inkml:trace>
  <inkml:trace contextRef="#ctx0" brushRef="#br0" timeOffset="17736.16">8180 7027 3689,'30'39'2355,"-26"-33"817,-3-2-2768,-3-20-571,2 16 183,0 0 0,0 0 1,0 0-1,0 0 1,0-1-1,0 1 0,0 0 1,0 0-1,0 0 1,0 0-1,0 0 0,0 0 1,0 0-1,0 0 1,0 0-1,0-1 0,-1 1 1,1 0-1,0 0 1,0 0-1,0 0 0,0 0 1,0 0-1,0 0 1,0 0-1,0 0 0,0 0 1,0 0-1,0 0 0,0-1 1,0 1-1,-1 0 1,1 0-1,0 0 0,0 0 1,0 0-1,0 0 1,0 0-1,0 0 0,0 0 1,0 0-1,0 0 1,-1 0-1,1 0 0,0 0 1,0 0-1,0 0 1,0 0-1,0 0 0,0 0 1,0 0-1,0 0 1,0 0-1,-1 0 0,1 1 1,0-1-1,0 0 0,0 0 1,0 0-1,0 0 1,0 0-1,-9 7 192,-4 10 116,11-15-177,1 0 1,0 0-1,-1 0 0,0-1 1,1 1-1,-1-1 0,0 1 1,0-1-1,1 0 0,-1 1 1,0-1-1,-1 0 0,1 0 0,0-1 1,0 1-1,0 0 0,0-1 1,-1 1-1,-2-1 0,-47 2-133,39-2 48,-6 0-122,0 1 0,0 0-1,0 2 1,-28 7 0,41-9 62,2 1 0,-1 0 1,0 0-1,0 0 0,1 1 1,-1-1-1,1 1 0,0 0 0,0 0 1,0 1-1,0 0 0,0-1 0,1 1 1,0 0-1,0 1 0,0-1 1,0 0-1,0 1 0,1 0 0,-2 4 1,3-5 0,0 0 1,1 0 0,-1 0 0,1 0 0,0 0 0,0 0-1,1 0 1,-1 0 0,1-1 0,0 1 0,0 0 0,0 0-1,0 0 1,0-1 0,1 1 0,3 5 0,3 4 69,0 0 0,19 21 0,-8-10 66,-5-6-116,0-1 1,2 0-1,29 24 1,-41-38-27,0 0 0,-1 0 0,2-1 0,-1 1 0,0-1 0,0 0 0,1 0-1,-1 0 1,1-1 0,-1 0 0,1 0 0,0 0 0,0 0 0,-1-1 0,1 1 0,0-1 0,0-1 0,-1 1 0,1-1 0,0 1 0,0-1 0,-1-1 0,7-1 0,-1-3 20,0 0 0,0 0-1,0-1 1,-1 0 0,0 0 0,0-1 0,-1-1 0,0 1 0,0-1 0,-1-1 0,7-10 0,-4 3 76,1-1 0,-2-1 1,-1 0-1,0 0 0,7-29 1,-14 43-44,0 0 0,0 0 0,0-1 0,-1 1 0,1 0 0,-1-1 0,-1 1 0,1 0 1,-1-1-1,0 1 0,0 0 0,-1 0 0,1 0 0,-1 0 0,0 0 0,-1 0 0,1 0 1,-1 1-1,0-1 0,0 1 0,0-1 0,-1 1 0,1 0 0,-1 1 0,-7-6 0,9 8-79,0 0-1,-1 0 0,1 1 0,-1-1 0,0 1 0,1 0 0,-1-1 0,1 1 0,-1 0 0,0 0 0,1 1 0,-1-1 0,1 1 0,-1-1 0,1 1 0,-1 0 0,1 0 0,-1 0 0,1 0 1,0 0-1,-1 1 0,1-1 0,-3 3 0,-7 5 10,1 0 0,-18 20 1,28-28 43,-25 21 246,19-18-237,1 1 0,0 1 1,0-1-1,-9 13 0,13-16-34,1-1 1,0 1-1,1 0 1,-1-1-1,0 1 0,0 0 1,1 0-1,-1 0 1,1-1-1,-1 1 0,1 0 1,0 0-1,0 0 0,0 0 1,0 0-1,0 0 1,0 0-1,1 0 0,-1 0 1,1-1-1,-1 1 1,1 0-1,0 0 0,-1 0 1,2 2-1,1 0-8,0 1 1,0-1-1,1 0 1,-1 0-1,1 0 0,-1-1 1,1 1-1,0-1 0,1 0 1,-1 0-1,1 0 0,-1-1 1,1 1-1,0-1 0,7 2 1,-9-3 9,0 0 1,-1-1-1,1 1 0,0-1 1,0 0-1,0 0 1,0 0-1,0 0 0,-1 0 1,1-1-1,0 1 1,0-1-1,0 0 1,-1 0-1,1 0 0,0 0 1,-1 0-1,1 0 1,-1-1-1,1 0 0,-1 1 1,0-1-1,1 0 1,-1 0-1,0 0 0,0 0 1,-1 0-1,1-1 1,0 1-1,1-4 0,0-1 42,0 0 0,0 0-1,-1-1 1,0 1 0,0-1-1,-1 1 1,0-1 0,-1 0-1,1 1 1,-1-1 0,-1 0-1,0 1 1,0-1 0,0 0-1,-1 1 1,-3-11 0,-3-4 123,0 0 1,-1 1 0,-2 1 0,-14-24-1,16 30-125,0 0-1,-1 0 0,-1 0 0,0 1 0,-1 1 0,0 0 0,-1 1 1,-23-16-1,34 26-71,0 0 0,0 0 0,0 0 0,0 0 1,0 0-1,0 0 0,-1 1 0,1-1 0,0 1 0,0 0 0,0-1 0,-1 1 1,1 0-1,0 0 0,0 0 0,-1 1 0,1-1 0,0 1 0,0-1 1,0 1-1,0 0 0,0-1 0,0 1 0,0 0 0,0 0 0,0 1 1,0-1-1,0 0 0,1 1 0,-1-1 0,0 1 0,1-1 0,-1 1 1,1 0-1,0 0 0,0 0 0,-1-1 0,0 5 0,-5 8-234,0 1-1,1-1 0,1 1 0,-4 22 0,6-26 169,-13 56 65,3 0 1,3 1-1,2 1 1,4 111 0,4-166 235,1 0 1,0 0 0,1-1 0,1 1 0,0 0-1,9 20 1,-4-24-261,-3-18-299,-2-21-409,-3 29 763,4-155-4944,-1 83 2146</inkml:trace>
  <inkml:trace contextRef="#ctx0" brushRef="#br0" timeOffset="30759.47">3005 3703 3937,'5'-6'1960,"-4"5"-1727,0 0 0,0-1-1,0 1 1,0 0 0,0 0 0,0 0 0,0 0 0,0 0 0,1 0 0,-1 0-1,0 0 1,1 1 0,-1-1 0,2 0 0,-22 29 2928,14-26-3064,1 1 0,-1-1 1,0-1-1,1 1 1,-1-1-1,0 1 1,-9 0-1,-26 8-299,38-9 200,0-1 1,1 1-1,-1 0 0,0 0 0,1 0 0,-1 0 0,1 0 0,-1 0 1,1 1-1,0-1 0,-1 0 0,1 1 0,0-1 0,0 1 0,0-1 1,0 1-1,-1 3 0,0 0 0,0 0 1,0 0 0,-1 0 0,1 0-1,-1 0 1,-5 6 0,-3 5-8,10-15 7,1 0 0,-1 1 0,0-1 0,1 0 0,0 1 0,-1-1 0,1 0 0,0 1 0,0-1 0,-1 1 0,1-1 0,0 0 0,0 1 0,1-1 0,-1 1 0,0-1 0,0 0 0,1 1 0,-1-1 0,1 0 0,-1 1 0,1-1 0,-1 0 0,1 0 0,0 1 0,0-1 0,-1 0 0,1 0 0,0 0 0,0 0 0,0 0 0,2 1-1,2 1-9,0 1-1,0-1 1,0 0-1,1 0 1,6 2-1,-12-4 13,8 2-4,-7-3 9,0 0 0,0 0 0,0 1 0,0-1 0,0 0 0,0 1 0,0-1 0,0 1 0,-1-1 0,1 1 0,0-1 0,0 1-1,0-1 1,-1 1 0,1 0 0,0 0 0,-1-1 0,1 1 0,-1 0 0,1 0 0,-1 0 0,1 0 0,-1-1 0,0 1 0,1 1 0,-1-1-5,1 0 0,-1 0 0,0 0 0,1-1 0,-1 1 0,0 0 0,1 0-1,-1-1 1,1 1 0,0 0 0,-1-1 0,1 1 0,-1-1 0,1 1 0,0-1 0,-1 1 0,1-1 0,0 1-1,0-1 1,-1 0 0,1 1 0,0-1 0,0 0 0,1 1 0,25-1 49,15-12 40,-42 12-70,1 0-1,0 0 1,0 0-1,-1 0 0,1 0 1,0-1-1,-1 1 1,1 0-1,0-1 1,-1 1-1,1 0 1,-1-1-1,1 1 0,0-1 1,-1 1-1,1-1 1,-1 1-1,1-1 1,-1 1-1,0-1 1,1 0-1,-1 1 1,1-1-1,-1 0 0,0 1 1,0-1-1,1 0 1,-1 1-1,0-1 1,0 0-1,0-1 1,-15-18 587,3 5-769,-52-67 171,63 80-7,0 1 0,0 0 0,0-1 0,0 1 0,-1 0 0,1-1 1,0 1-1,-1 0 0,1 0 0,0 0 0,-1 0 0,1 1 0,-1-1 1,0 0-1,1 1 0,-1-1 0,0 1 0,1-1 0,-1 1 0,0 0 0,1 0 1,-1 0-1,-2 0 0,1 0-4,-1 1 0,1 0 1,0 0-1,-1 0 0,1 1 0,0-1 1,0 1-1,0 0 0,0 0 0,0 0 0,-2 2 1,-8 8-48,0 0 0,1 2 0,-16 22 0,27-35 42,-1 1 7,1 0-1,-1 1 1,1-1 0,-1 0-1,1 1 1,0-1-1,0 1 1,0-1-1,0 1 1,0-1 0,0 1-1,1 0 1,-1-1-1,1 1 1,0 0-1,0 0 1,0-1-1,0 1 1,1 5 0,0-5-4,1-1 0,-1 0 0,1 1 0,-1-1 1,1 0-1,0 0 0,-1 0 0,1 0 0,0 0 1,1-1-1,-1 1 0,0 0 0,0-1 1,1 0-1,-1 1 0,1-1 0,-1 0 0,1 0 1,-1-1-1,5 2 0,5 1 3,0 0 1,0-1-1,0 0 0,0-1 0,0 0 1,0-1-1,0 0 0,15-3 1,-19 2 13,-1-1 0,1 0 0,-1-1 1,1 1-1,-1-2 0,0 1 0,-1-1 0,1 0 1,-1 0-1,1 0 0,-1-1 0,0 0 1,-1-1-1,7-6 0,-5 4 45,0-1-1,0 1 0,-1-1 1,-1-1-1,1 1 1,-1-1-1,-1 0 1,0 0-1,0 0 1,4-20-1,-8 29-32,0 0-1,0 1 0,0-1 0,0 0 1,0 1-1,0-1 0,0 1 0,0-1 1,-1 0-1,1 1 0,0-1 0,0 1 1,0-1-1,-1 1 0,1-1 1,0 1-1,-1-1 0,1 1 0,0-1 1,-1 1-1,1-1 0,0 1 0,-1-1 1,1 1-1,-1 0 0,1-1 0,-1 1 1,1 0-1,-1-1 0,0 1 0,0 0 1,-24-1 304,-25 16-214,39-10-137,0 0 0,0 1 0,1 1 0,-1-1 0,2 2 0,-1-1 0,1 2 0,0-1 0,0 1 0,1 0-1,1 1 1,-8 11 0,15-19 17,-1-1-1,1 1 1,0 0 0,0 0-1,0 1 1,0-1-1,0 0 1,0 0-1,0 0 1,0 0-1,1 0 1,-1-1-1,1 1 1,0 0 0,-1 0-1,1 0 1,0 0-1,0 0 1,0-1-1,1 1 1,-1-1-1,0 1 1,0-1 0,1 1-1,-1-1 1,1 1-1,2 0 1,2 4-35,0-2 0,1 1 0,0 0 0,0-1 0,11 4 0,-9-4 11,0-1 1,0 0 0,1 0 0,0-1 0,0 0 0,-1-1 0,1 0 0,0-1-1,0 0 1,11-1 0,-17 0 36,-1 0-1,1 0 1,0 0 0,-1 0 0,1 0-1,-1-1 1,1 0 0,-1 0-1,0 0 1,1 0 0,-1 0-1,0 0 1,0-1 0,-1 0-1,1 1 1,-1-1 0,1 0-1,-1 0 1,0-1 0,0 1-1,0 0 1,0-1 0,-1 1-1,1-1 1,-1 1 0,0-1 0,0 0-1,0-5 1,0 0 19,0-1 0,-1 0 0,-1 1 0,0-1 0,0 0 1,0 1-1,-2-1 0,1 1 0,-1-1 0,0 1 0,-1 0 0,0 0 0,0 1 0,-1-1 1,-10-13-1,7 12-33,0 0 0,0 0 1,0 0-1,-2 1 0,1 1 0,-1 0 1,0 0-1,-1 1 0,1 0 1,-1 0-1,-18-6 0,25 11-21,-1 1 0,1-1-1,0 1 1,0 0 0,-1 1 0,1-1-1,0 1 1,-1 0 0,1 0-1,-1 0 1,1 1 0,0-1 0,-1 1-1,1 0 1,0 1 0,0-1-1,-5 3 1,4-2-1,1 1-1,-1 1 1,0-1-1,1 1 1,0 0 0,0 0-1,0 0 1,0 0-1,1 1 1,0 0-1,-5 8 1,2 0 12,0-1 0,2 1 0,-1 0-1,2 1 1,-1-1 0,2 1 0,0-1 0,1 1 0,0 0 0,1 14-1,2-15 24,-1 0 0,2 0 0,0-1 0,0 0 0,1 1 0,1-1 0,0 0 0,0-1 0,2 1 0,-1-1 0,1-1 0,15 18 0,-18-23-5,0 0 1,1-1-1,0 0 1,0 0-1,0 0 1,0 0-1,1-1 0,-1 0 1,1 0-1,0 0 1,0-1-1,0 0 0,0 0 1,0 0-1,1-1 1,-1 0-1,0 0 1,1-1-1,-1 0 0,1 0 1,-1 0-1,0-1 1,1 0-1,-1 0 0,0 0 1,0-1-1,9-3 1,-5 0 5,0 0 0,0-1 0,0 0 0,0 0 0,-1-1 0,0-1 0,-1 1 0,1-1 0,-2-1 0,1 1 0,-1-1 0,0-1 0,7-13 0,-11 17 29,1 0 1,-1 0 0,-1 0-1,0-1 1,1 1-1,-2-1 1,1 1-1,-1-1 1,0 0 0,0 1-1,-1-1 1,0 0-1,0 0 1,-1 1-1,0-1 1,0 0-1,0 1 1,-1-1 0,0 1-1,0-1 1,-1 1-1,0 0 1,0 0-1,-4-6 1,2 5 1,0 1 1,0 0-1,0 0 0,-1 0 1,1 1-1,-1 0 1,-1 0-1,1 0 0,-1 1 1,-7-4-1,10 7-56,1-1 1,0 1-1,0 0 0,-1 0 0,1 1 0,-1-1 1,1 0-1,-1 1 0,1 0 0,-1 0 1,1 0-1,-1 1 0,1-1 0,-1 1 1,1-1-1,-1 1 0,1 0 0,0 1 0,0-1 1,-1 0-1,1 1 0,0 0 0,0 0 1,0 0-1,-3 3 0,-5 6-108,0 0-1,1 0 1,1 1-1,0 1 1,0-1-1,1 2 1,-8 18-1,-37 104-462,45-112 522,-3 6 8,-5 15 239,1 0 0,2 2 0,-9 64 0,22-110-175,-1-1-1,1 0 1,0 1-1,0-1 1,0 1-1,0-1 1,0 1-1,-1-1 1,1 0-1,0 1 1,0-1-1,0 1 1,0-1-1,0 1 1,0-1-1,0 1 1,1-1-1,-1 0 1,0 1-1,0-1 1,0 1-1,0-1 1,0 0-1,1 1 1,-1-1-1,0 1 1,0-1-1,1 0 1,-1 1-1,0-1 1,1 0-1,-1 1 1,0-1-1,1 0 1,-1 0-1,0 1 1,1-1-1,14-11-12,14-29-155,1-15-83,-2-2 1,-2 0-1,31-104 0,-54 150 288,-1 5 27,1-1-1,-1 1 0,-1 0 1,1-1-1,-1 1 1,-1-1-1,1 1 0,-1-1 1,0 1-1,0-1 1,-2-7-1,2 14-50,0-1 0,0 1 1,0-1-1,0 1 0,0 0 0,-1-1 1,1 1-1,0-1 0,0 1 0,0 0 0,-1-1 1,1 1-1,0-1 0,0 1 0,-1 0 0,1-1 1,0 1-1,-1 0 0,1 0 0,0-1 0,-1 1 1,1 0-1,0 0 0,-1-1 0,1 1 0,-1 0 1,1 0-1,0 0 0,-1 0 0,1 0 1,-1 0-1,1 0 0,-1-1 0,0 1 0,-12 11 232,-5 20-230,4 1-173,2 1-1,1 0 1,1 0-1,2 1 1,2 0 0,1 1-1,1 0 1,2 53 0,3-72 224,1-19-352,1-31-1410,-3 4-719,1-4-152</inkml:trace>
  <inkml:trace contextRef="#ctx0" brushRef="#br0" timeOffset="32411.96">1726 3891 7578,'12'7'2184,"39"19"497,-34-20-2153,1-3-296,-1-1-312,-3-4-192,-6 2-152,-2-1-224,-2 0-185,-8 1-1687,3 1 463</inkml:trace>
  <inkml:trace contextRef="#ctx0" brushRef="#br0" timeOffset="32774.99">2095 3955 8026,'23'16'1712,"1"-3"785,-2-3-2385,4-2-48,-3-2-32,-2-2-40,-6 0-96,0 1-256,-6-2-233,-2 2-1903,-7 1 351</inkml:trace>
  <inkml:trace contextRef="#ctx0" brushRef="#br0" timeOffset="33118.07">2766 3859 6897,'24'8'2177,"-1"8"407,-6 0-1991,0 7-41,-8 3-288,0 3-56,-6-5-176,-2-4-480,-2-11-176,-6-12-2065,-2-12 177</inkml:trace>
  <inkml:trace contextRef="#ctx0" brushRef="#br0" timeOffset="34221.94">333 4155 6457,'-11'56'1731,"9"-47"-1185,-1 1-1,0-1 0,0 0 0,-1-1 0,-6 11 0,-7 21-454,13-30-87,1 2 0,1-1 0,0 0 0,0 0 0,1 1 0,0-1 0,1 1 0,0-1 0,1 1 0,1-1 0,0 1 0,0-1 0,1 0 0,0 0 0,1 0 0,0 0 0,9 14 0,-11-22 17,-1 0-1,1-1 0,1 1 0,-1-1 0,0 1 0,1-1 0,-1 0 0,1 0 0,0 0 0,-1 0 0,1 0 1,0-1-1,0 1 0,0-1 0,0 0 0,1 0 0,-1 0 0,0 0 0,0-1 0,1 1 0,-1-1 1,0 0-1,1 0 0,-1 0 0,0 0 0,7-1 0,-6 0 57,0-1 0,0 1-1,1-1 1,-1 1 0,0-1 0,-1-1 0,1 1-1,0 0 1,-1-1 0,1 0 0,-1 0-1,0 0 1,1 0 0,-2 0 0,1-1 0,0 1-1,-1-1 1,1 0 0,-1 1 0,2-6 0,-1 1 45,0-1 0,-1 0 1,0 0-1,0-1 0,-1 1 1,0 0-1,0 0 0,-1-1 1,0 1-1,-1 0 0,0 0 1,-3-10-1,-3-9-14,-2 0-1,-18-39 0,8 21-218,14 30-937,12 40-962,-4 9-610,0 8 25</inkml:trace>
  <inkml:trace contextRef="#ctx0" brushRef="#br0" timeOffset="34550.06">680 4395 9354,'6'-2'2713,"0"3"543,0 0-2664,1 6-576,-2 1-528,-3 3-656,-5 0-1769,-9 6-303,-2-2-865</inkml:trace>
  <inkml:trace contextRef="#ctx0" brushRef="#br0" timeOffset="34987.41">884 4034 8170,'-2'7'4263,"4"8"-3510,5 10-1208,-5-17 397,2 0 1,-1 1 0,1-1-1,0 0 1,0-1 0,1 1-1,0-1 1,1 0 0,0 0-1,0-1 1,0 1 0,1-1-1,8 5 1,-13-9 48,0-1 1,0 1 0,0-1-1,1 0 1,-1 0-1,1 0 1,-1-1-1,1 1 1,-1 0-1,1-1 1,-1 0 0,1 1-1,0-1 1,-1 0-1,1 0 1,-1-1-1,1 1 1,0 0-1,-1-1 1,5-1-1,-3 0 80,-1 0 0,1 0-1,0-1 1,-1 1-1,1-1 1,-1 0-1,0 0 1,0 0-1,0 0 1,0-1-1,3-5 1,0 0 196,-1-1 0,0 1 0,0-1 0,-1 0 1,-1-1-1,0 1 0,0-1 0,-1 1 0,1-17 1,-3 17-153,0-1 1,-1 1 0,-1 0 0,0 0-1,0 0 1,-1 0 0,0 0 0,-6-12-1,7 18-184,0 0 0,1 1 0,-1-1 0,-1 0 0,1 1 0,-1-1-1,1 1 1,-1 0 0,0 0 0,0 0 0,0 0 0,-1 0 0,1 1 0,-1 0-1,1-1 1,-1 1 0,0 1 0,0-1 0,0 0 0,0 1 0,0 0-1,0 0 1,-4-1 0,5 2-19,0 1 0,1-1 1,-1 1-1,0-1 0,1 1 0,-1 0 0,1 0 0,-1 0 0,1 0 1,-1 0-1,1 1 0,0-1 0,0 1 0,0-1 0,0 1 1,0 0-1,0 0 0,0 0 0,0 0 0,1 0 0,-1 1 0,1-1 1,0 0-1,-1 1 0,1-1 0,0 0 0,0 1 0,0 3 1,-4 10-659,1-1 0,1 1 1,-2 22-1,4-31 256,-3 35-1692</inkml:trace>
  <inkml:trace contextRef="#ctx0" brushRef="#br0" timeOffset="35534.48">1052 4234 8010,'-4'6'4762,"-1"-3"-3513,4-2-1316,0-1 0,0 1 0,0 0 0,0-1 0,0 1 0,0 0-1,1 0 1,-1-1 0,0 1 0,1 0 0,-1 0 0,0 0 0,1 0 0,-1 0 0,1 0 0,-1 0 0,1 1-1,-2 5 24,0 0-1,1 0 0,0 0 0,0 0 0,1 0 1,0 0-1,0 1 0,1-1 0,0 0 0,0 0 1,0 0-1,1 0 0,0-1 0,4 10 0,-3-11 22,-1-1 0,1 1 0,0 0 0,1-1 0,-1 0 0,1 0 0,-1 0 0,1 0 0,1-1 0,-1 1-1,0-1 1,1 0 0,0 0 0,-1-1 0,1 0 0,0 1 0,0-1 0,0-1 0,11 3 0,-12-3 69,-1 0 1,1-1-1,0 1 0,0-1 1,-1 0-1,1 0 1,0 0-1,0-1 0,-1 1 1,1-1-1,0 0 1,-1 0-1,1 0 0,0-1 1,-1 1-1,0-1 1,1 1-1,-1-1 0,0-1 1,0 1-1,0 0 1,0-1-1,0 1 0,-1-1 1,1 0-1,-1 0 1,0 0-1,0 0 0,0 0 1,0 0-1,2-7 1,-1 4 58,-1-1 0,0 0 0,0 0 1,-1 0-1,0 0 0,0-1 0,-1 1 1,0 0-1,0 0 0,0-1 0,-1 1 1,0 0-1,-1 0 0,0 0 0,-4-12 1,0 6-143,0-1 1,-1 1-1,-1 1 1,0 0 0,0 0-1,-1 0 1,-1 1 0,0 1-1,0-1 1,-13-9-1,22 19-101,0 1 0,0-1 0,-1 0 0,1 1 0,0-1 0,0 1 0,0-1 0,0 1 0,0 0 0,-1-1 0,1 1 0,0 0 0,0 0 0,-1 0 0,1 0 0,0 0 0,0 0 0,-1 0 0,1 0 0,0 0 0,0 1 0,0-1 0,-1 0 0,1 1 0,0-1 0,0 1 0,0-1 0,0 1 0,0 0 0,0 0 0,0-1-1,0 1 1,-1 1 0,-7 9-2423</inkml:trace>
  <inkml:trace contextRef="#ctx0" brushRef="#br0" timeOffset="36119.92">1326 3988 6225,'0'3'466,"0"0"0,-1 0 0,1 0 0,-1 0 0,0 0 0,0 0 0,0 0 0,0 0 0,0 0 0,-1 0-1,-2 3 1,1-1-255,1-1 0,0 1-1,0-1 1,0 1 0,0 0-1,0 5 1,-2 14-363,1-1 1,2 1 0,0 25-1,2-39-14,0 0-1,0 0 1,1 0-1,0-1 0,1 1 1,0 0-1,0-1 1,1 0-1,10 18 1,-12-24 164,-1-1-1,1 1 1,0-1 0,0 0 0,0 0 0,0 1 0,1-1 0,-1 0 0,0-1-1,1 1 1,-1 0 0,1-1 0,0 0 0,0 1 0,-1-1 0,1 0 0,0 0-1,0-1 1,0 1 0,0 0 0,0-1 0,0 0 0,0 0 0,0 0 0,0 0-1,0 0 1,0-1 0,0 1 0,0-1 0,0 0 0,0 0 0,0 0 0,0 0-1,-1 0 1,1-1 0,3-2 0,4-2 90,-1 0 1,-1 0-1,1-1 0,-1-1 0,0 1 1,-1-1-1,0-1 0,0 1 1,6-11-1,-7 9 33,-1 0 1,1 0-1,-2-1 0,1 0 1,-2 0-1,1 0 1,-2 0-1,1 0 0,-2 0 1,1-1-1,-2 1 1,0-21-1,-1 24-36,0 0 1,-1-1-1,0 1 0,-1 0 1,0 0-1,0 1 0,0-1 1,-1 1-1,0-1 0,-1 1 1,1 0-1,-1 1 0,-1-1 1,1 1-1,-1 0 0,-1 0 1,1 1-1,-9-6 0,0 1-128,0 0 1,0 2-1,-20-9 0,30 15-164,-1 0 0,1 0 0,-1 0 0,1 1 0,-1-1 0,0 1 0,1 1 0,-1-1 0,0 1 0,0 0 1,0 1-1,1-1 0,-11 3 0,5 3-2750,2 0 936</inkml:trace>
  <inkml:trace contextRef="#ctx0" brushRef="#br0" timeOffset="36660.47">1380 4271 7330,'-16'26'3544,"8"-9"-3972,1 0 1,-6 22-1,9-25 449,1 1-1,1 0 0,0-1 0,1 1 0,1 24 0,0-31 1,1-1 1,0 0-1,0 0 0,0 0 0,1 0 0,0 0 0,1 0 0,-1 0 0,1 0 0,1-1 0,-1 1 0,1-1 0,7 9 0,-10-14 18,0 0 0,1 1 0,-1-1 0,0 0-1,1 0 1,-1 0 0,1 0 0,-1 0-1,1 0 1,0-1 0,-1 1 0,1-1 0,0 1-1,-1-1 1,1 1 0,0-1 0,0 0-1,-1 0 1,1 0 0,0 0 0,0 0 0,0 0-1,-1 0 1,1 0 0,0-1 0,-1 1-1,1-1 1,0 0 0,-1 1 0,1-1-1,0 0 1,-1 0 0,1 0 0,-1 0 0,0 0-1,1 0 1,-1 0 0,0-1 0,0 1-1,2-3 1,3-2 112,-1 0 0,-1 0-1,0-1 1,1 0 0,-2 0-1,1 0 1,-1 0 0,2-9-1,-2 6-59,0-1 0,-2 0 0,1 0 0,-1 0-1,-1 0 1,0 0 0,0-1 0,-3-14 0,2 22-100,1 1 1,-1-1-1,0 0 1,0 1 0,-1-1-1,1 1 1,-1-1-1,1 1 1,-1 0 0,0-1-1,-1 1 1,1 0-1,0 0 1,-1 1 0,0-1-1,1 0 1,-1 1-1,0 0 1,0-1 0,-1 1-1,1 1 1,0-1-1,-1 0 1,1 1 0,-1 0-1,1-1 1,-1 1-1,-5 0 1,6 0-214,-1 1 0,1 0 1,-1 0-1,0 1 0,1-1 1,-1 1-1,1-1 0,-1 1 0,1 0 1,0 1-1,-1-1 0,1 0 1,0 1-1,0 0 0,0 0 0,0 0 1,0 0-1,0 0 0,-4 5 1,-15 20-2423</inkml:trace>
  <inkml:trace contextRef="#ctx0" brushRef="#br0" timeOffset="37535.58">2969 4955 8186,'9'41'2976,"-2"2"233,-4-7-2121,1 5-752,-3-5-480,-1 2-448,-2-10-328,-1-3-1040,-5-11-1161,-2-7-32</inkml:trace>
  <inkml:trace contextRef="#ctx0" brushRef="#br0" timeOffset="37878.67">3195 5625 7770,'5'51'1192,"-5"-4"216,1-14-3736,-1-7 95</inkml:trace>
  <inkml:trace contextRef="#ctx0" brushRef="#br0" timeOffset="38251.97">3245 6472 5361,'12'27'1208,"-3"4"297,-5-10-1969,3 0-1201,-4-4 49</inkml:trace>
  <inkml:trace contextRef="#ctx0" brushRef="#br0" timeOffset="38612.06">3283 6634 12603,'0'60'2544,"2"3"1105,5-11-3969,3-5-688,-5-14-281,-5-7-495,-2-7-168,-4-5-129,-1-2 641,-5-3 384,8-3 592,-6 0 368,8-4 256,-4-5-1513,6-4 441</inkml:trace>
  <inkml:trace contextRef="#ctx0" brushRef="#br0" timeOffset="38613.06">3187 6829 8674,'14'27'2400,"0"5"433,-1-4-2577,-1 4-856,-4-5-416,0 1-1937,-5-8 200</inkml:trace>
  <inkml:trace contextRef="#ctx0" brushRef="#br0" timeOffset="40280.01">2934 7591 8298,'22'226'5629,"-5"-31"-6901,-11-159 1223,0-1 0,2-1 0,18 48 0,-20-68 84,1 0 1,0-1-1,0 0 0,1 0 1,1-1-1,0 0 1,12 11-1,-17-18-1,0-1 1,1-1-1,-1 1 1,1-1-1,0 0 1,0 0-1,1 0 1,-1 0-1,8 1 1,-10-3-6,1 0 0,0 0 1,-1-1-1,1 0 0,0 1 1,-1-1-1,1-1 1,-1 1-1,1-1 0,0 1 1,-1-1-1,1 0 0,-1 0 1,1 0-1,-1-1 0,4-2 1,-1 1 10,-1-1 0,0 0 0,0 0 0,0-1 0,-1 0 0,0 0 0,0 0 0,0 0 0,0 0 0,-1-1 0,0 0 0,0 1 0,0-1 0,-1 0 0,0-1 0,0 1 0,1-7 0,-1 0-6,0 1 0,0-1 1,-1 0-1,-1 0 0,0 1 1,-1-1-1,-4-23 0,4 29-13,-1 0-1,0 0 1,-1 1-1,0-1 1,0 1-1,0 0 1,-1 0-1,1 0 1,-1 0-1,-1 0 1,1 1-1,-1 0 0,0 0 1,-10-8-1,11 11-9,1 0 0,-1 0-1,1 1 1,-1-1-1,1 1 1,-1-1 0,0 1-1,0 0 1,0 1 0,0-1-1,1 1 1,-1-1-1,0 1 1,0 0 0,0 1-1,0-1 1,0 1-1,0 0 1,0 0 0,0 0-1,1 0 1,-1 0 0,0 1-1,1 0 1,0 0-1,-1 0 1,-4 4 0,2-1-93,2-1 0,-1 1 1,0 0-1,1 0 1,0 0-1,0 1 1,1 0-1,-1-1 0,1 1 1,1 0-1,-1 1 1,1-1-1,0 0 0,0 1 1,-1 7-1,3-10 54,-1 0-1,0 0 0,1 0 0,0 1 1,0-1-1,0 0 0,0 0 1,1 0-1,-1 1 0,1-1 0,0 0 1,1 0-1,-1 0 0,1 0 1,-1 0-1,1-1 0,0 1 0,1 0 1,-1-1-1,1 0 0,-1 1 1,1-1-1,0 0 0,5 4 0,-7-7 20,0 1-1,0 0 0,0 0 0,0 0 0,0-1 0,0 1 1,0-1-1,0 1 0,1-1 0,-1 1 0,0-1 0,0 0 1,1 1-1,-1-1 0,0 0 0,0 0 0,1 0 0,-1 0 1,0 0-1,0 0 0,1-1 0,-1 1 0,0 0 0,0 0 1,0-1-1,1 1 0,-1-1 0,0 1 0,0-1 0,0 0 1,0 1-1,0-1 0,0 0 0,0 0 0,0 0 0,0 0 1,0 0-1,-1 0 0,1 0 0,0 0 0,0 0 0,-1 0 1,2-2-1,0-2-355,0-1 1,0 1-1,-1 0 1,0-1-1,0 1 1,0-1 0,0 0-1,-1-8 1,-3-23-2092</inkml:trace>
  <inkml:trace contextRef="#ctx0" brushRef="#br0" timeOffset="40827.55">3501 7790 7418,'25'114'8711,"-12"-52"-9889,21 64 0,-27-106 568,1 0 0,1-1 0,14 24 0,-15-31 911,1 0 0,0-1 0,11 11 0,-18-19-298,0-1-1,1 1 1,-1-1 0,1 0-1,-1 0 1,1 0-1,0 0 1,0 0-1,0-1 1,0 1 0,0-1-1,0 0 1,0 0-1,1 0 1,-1 0-1,0 0 1,1-1 0,-1 0-1,0 1 1,7-2-1,-6 0 25,-1 0-1,0-1 1,0 1-1,1-1 1,-1 0-1,0 0 0,-1 0 1,1 0-1,0 0 1,-1-1-1,1 1 1,-1-1-1,0 0 1,1 0-1,-1 0 0,-1 0 1,1 0-1,0 0 1,1-6-1,3-5 167,-2-1-1,0 1 0,0-1 1,-2 0-1,0 0 1,0 0-1,-2-27 1,-1 11 227,-2 1 0,-12-57 1,9 60-303,-2 0 0,-1 0 0,-1 1 0,-1 1 0,-2-1 0,0 2 0,-1 0 0,-2 1 1,0 0-1,-21-21 0,34 41-200,1 1 1,0-1 0,-1 1-1,0-1 1,1 1 0,-1 0-1,0 0 1,0 0-1,-1 1 1,1-1 0,0 1-1,0 0 1,-1-1 0,-3 1-1,6 1-28,-1 0-1,1 0 0,0 0 1,0 0-1,-1 0 1,1 1-1,0-1 0,0 0 1,0 1-1,0-1 1,0 1-1,-1 0 0,1-1 1,0 1-1,0 0 1,-1 1-1,-1 1-254,1-1 0,0 1-1,0 0 1,0 0 0,0 0 0,1 0-1,-3 6 1,-14 40-2822</inkml:trace>
  <inkml:trace contextRef="#ctx0" brushRef="#br0" timeOffset="41385.71">3995 7819 6313,'-6'43'7647,"7"21"-6085,-1 13-2372,-1-59 526,0-1 0,1 1-1,0-1 1,2 1 0,0-1-1,1 0 1,0 0 0,8 19-1,-9-29 320,0-1-1,1-1 1,0 1-1,0 0 1,0-1-1,1 1 1,0-1-1,0 0 1,0 0-1,1 0 1,-1-1 0,1 0-1,0 0 1,0 0-1,1 0 1,-1-1-1,1 0 1,0 0-1,0 0 1,0-1-1,0 0 1,0 0-1,0 0 1,1-1-1,6 1 1,-6-2 38,-1 1 0,0-1 0,0 0-1,0-1 1,0 1 0,0-1 0,1-1 0,-1 1 0,-1-1 0,1 0 0,0 0 0,0 0 0,-1-1 0,1 0 0,-1 0 0,0-1-1,8-6 1,-10 7-23,0-1-1,1 0 0,-1 0 1,-1 0-1,1-1 0,-1 1 1,1-1-1,-1 1 0,0-1 1,-1 0-1,1 0 0,-1 0 1,0 0-1,0 0 0,-1 0 1,0 0-1,1 0 0,-2 0 1,1 0-1,0 0 0,-3-9 1,-2-5 110,0 1 1,-2-1 0,0 2-1,-1-1 1,-14-22-1,-58-80 336,57 88-428,-24-34-1185,-66-72 1,104 130-1891,4 4-183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8T18:12:14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93 1770 8306,'-70'16'316,"48"-10"-189,25-2 89,1 0 1,0-1-1,0 0 1,0 0-1,0 0 1,1 0-1,5 2 1,-1 0-190,0-1 0,0 0 0,0-1 0,0 0-1,0 0 1,1-1 0,-1 0 0,1-1 0,-1 0 0,13 0 0,-5-2 32,-10 0 3,0 0 0,0 1 0,0 0 0,0 1 0,14 2 0,-19-3-54,1 1 0,-1 1 0,1-1 0,-1 0 0,0 0 0,0 1 0,1-1 0,-1 1 0,0 0 0,0 0 0,-1 0 0,1 0 0,0 0 0,-1 0 0,1 0 0,-1 0 0,0 0 0,1 1 0,0 4 0,1 0-23,-1 1 0,0 0 0,-1 0 0,2 15 0,4 23-1157,-3-41-718,2-8-44</inkml:trace>
  <inkml:trace contextRef="#ctx0" brushRef="#br0" timeOffset="389.25">304 1860 5841,'21'-147'1837,"-20"145"-1681,-1 1 1,0 0 0,0-1 0,1 1 0,-1 0 0,0-1 0,0 1-1,-1-1 1,1 1 0,0 0 0,0-1 0,-1 1 0,1 0-1,-1-2 1,0 2-139,1 1 1,0 0-1,-1 0 0,1 0 0,0 0 0,0-1 0,-1 1 0,1 0 0,0 0 1,-1 0-1,1 0 0,0 0 0,-1 0 0,1 0 0,0 0 0,-1 0 1,1 0-1,0 0 0,-1 0 0,1 0 0,0 0 0,-1 0 0,1 0 0,0 1 1,-1-1-1,1 0 0,0 0 0,-1 0 0,1 0 0,0 1 0,0-1 0,-1 0 1,-18 22-222,18-17 201,-1 1 0,0 0-1,0-1 1,-1 1 0,0-1-1,0 0 1,0 0 0,0 0-1,-6 6 1,3-4 3,1 0 0,-1 1 1,1-1-1,1 1 0,-5 12 0,-3 7 1,-40 83-32,46-101 12,0 1 1,0-1 0,-1 1 0,-1-2-1,1 1 1,-1-1 0,-1 0-1,-11 8 1,20-16 13,0 0-1,0 1 1,-1-1 0,1 0-1,0 0 1,0 0-1,0 0 1,0 0 0,0 1-1,0-1 1,-1 0-1,1 0 1,0 0-1,0 0 1,0 0 0,0 0-1,-1 0 1,1 0-1,0 0 1,0 0 0,0 0-1,-1 0 1,1 0-1,0 1 1,0-1 0,0-1-1,-1 1 1,1 0-1,0 0 1,0 0 0,0 0-1,0 0 1,-1 0-1,1 0 1,0 0 0,0 0-1,0 0 1,0 0-1,-1 0 1,1 0-1,0-1 1,0 1 0,0 0-1,0 0 1,0 0-1,-1 0 1,1 0 0,0-1-1,0 1 1,0 0-1,0 0 1,0 0 0,0 0-1,0-1 1,3-5-2789,2-2 1067</inkml:trace>
  <inkml:trace contextRef="#ctx0" brushRef="#br0" timeOffset="738.28">620 1362 5609,'8'9'1969,"-3"4"247,-6 12-1624,3 13-120,-1 6-352,6 11-40,-4 1-160,5 1-64,-1-12-168,3-5-296,-2-14-440,6-7-1089,-3-11-7</inkml:trace>
  <inkml:trace contextRef="#ctx0" brushRef="#br0" timeOffset="1564.06">850 1395 7506,'48'172'1668,"-37"-99"154,-11-68-1803,0-1 1,1 1 0,-1 0 0,1-1 0,0 1 0,0-1-1,0 1 1,1-1 0,-1 1 0,1-1 0,0 0-1,1 0 1,-1 0 0,1 0 0,-1 0 0,1-1 0,0 1-1,1-1 1,-1 0 0,8 6 0,-9-7-23,0 0 0,0 0 0,1 0 1,-1 0-1,1-1 0,0 1 0,-1-1 1,1 0-1,0 0 0,0 0 0,0 0 1,0 0-1,-1 0 0,1-1 0,0 0 0,1 1 1,-1-1-1,3-1 0,-3 0-15,0 0-1,0 0 1,0 0-1,-1-1 1,1 0 0,0 1-1,-1-1 1,1 0-1,-1 0 1,0 0 0,1-1-1,-1 1 1,0-1-1,-1 1 1,1-1 0,0 1-1,2-7 1,4-6-75,-1 0 0,0-1 0,-1 0 1,-1-1-1,-1 1 0,0-1 0,-1 0 1,-1 0-1,0 0 0,-1 0 0,-1-1 1,-3-22-1,-2 10 139,-1 1-1,-1 0 1,-1 0 0,-1 0 0,-2 1-1,-18-34 1,5 12 484,24 50-519,0 0 0,0 0 0,0 0 1,0 0-1,0 0 0,0 0 0,0 0 1,0 0-1,0 0 0,0 0 1,0 0-1,0 0 0,0 0 0,1 0 1,-1 0-1,0 0 0,0 0 0,0 0 1,0 0-1,0 0 0,0 0 1,0 0-1,0 0 0,0 0 0,0 0 1,0 0-1,0 0 0,0 0 0,0 0 1,0 0-1,0 0 0,0 0 0,1 0 1,-1 0-1,0 0 0,0 0 1,0 0-1,0 0 0,0-1 0,0 1 1,10 11 128,13 19-118,-14-15-42,2 1 0,0-2 0,1 0 0,26 25-1,-35-36 20,1 0-1,-1-1 0,0 1 0,1-1 0,0 0 1,0 0-1,0 0 0,0 0 0,0-1 0,0 0 1,0 1-1,0-2 0,0 1 0,1 0 0,-1-1 1,0 0-1,0 0 0,1 0 0,-1 0 0,0-1 1,0 0-1,1 0 0,-1 0 0,0 0 0,0-1 1,0 1-1,7-5 0,-7 3 11,0 1 0,0-1 0,-1 0 0,1 0 0,-1-1-1,0 1 1,0-1 0,0 1 0,0-1 0,0 0 0,2-6 0,16-49 159,-17 46-132,0 1 1,0-1 0,7-11-1,-11 24-36,0-1 0,0 1 0,0-1 0,0 1 0,0-1 0,0 1 0,1 0 0,-1-1 0,0 1 0,0 0 0,0-1 0,1 1 0,-1 0 0,0-1 0,1 1 0,-1 0 0,0-1 0,1 1 0,-1 0 0,0 0 0,1-1-1,-1 1 1,0 0 0,1 0 0,-1 0 0,1-1 0,-1 1 0,0 0 0,1 0 0,-1 0 0,1 0 0,-1 0 0,1 0 0,-1 0 0,0 0 0,1 0 0,-1 0 0,1 0 0,-1 0 0,1 0 0,-1 0 0,0 1-1,1-1 1,-1 0 0,0 0 0,1 0 0,-1 1 0,1-1 0,-1 0 0,0 0 0,1 1 0,-1-1 0,0 0 0,0 1 0,1-1 0,-1 0 0,0 1 0,0-1 0,1 1 0,-1-1 0,0 0 0,0 1 0,0-1 0,0 1-1,0-1 1,0 0 0,0 2 0,10 31-2,-3 6 37,1 51 1,-8-67-30,2 0 0,0 1 0,2-1 0,0 0 0,1-1 0,2 1 0,11 26 0,-15-43-7,0 0 0,1 0 0,0 0 1,0-1-1,1 1 0,0-1 0,0 0 0,0 0 1,0-1-1,1 1 0,-1-1 0,1-1 0,0 1 1,0-1-1,1 0 0,-1 0 0,1-1 0,0 0 1,-1 0-1,1 0 0,0-1 0,0 0 0,0 0 1,0-1-1,13-1 0,-12 1 54,1-1 1,-1-1-1,1 0 0,-1 0 0,0 0 1,1-1-1,-2-1 0,1 1 0,0-1 1,-1 0-1,1-1 0,-1 0 0,0 0 1,-1-1-1,1 1 0,-1-1 0,0-1 1,-1 1-1,0-1 0,7-10 0,-9 12-2,0-1 1,0 0-1,-1 1 0,0-1 0,0 0 0,0 0 0,0 0 0,-1 0 0,0-1 0,-1 1 0,1 0 0,-1 0 0,0-1 0,-2-11 0,0 13-65,1 1 0,-1-1 0,0 1 0,0-1 0,-1 1-1,1 0 1,-1 0 0,0 0 0,0 0 0,0 1-1,0-1 1,-1 1 0,1 0 0,-1 0 0,0 0-1,0 0 1,0 1 0,-1-1 0,1 1 0,-6-2 0,-13-4-227,-1 0 1,-1 1 0,0 1 0,0 2-1,-48-3 1,-133 9-603,185-1 822,-22 3-238,37-1-2212,15 1 502</inkml:trace>
  <inkml:trace contextRef="#ctx0" brushRef="#br0" timeOffset="1903">1952 918 7074,'196'149'2128,"-184"-184"569,4-2-1849,13-7-448,1 6-128,10-4 0,-2 13-216,2-4-200,-3 7-304,1-1-2297,-12 6 489</inkml:trace>
  <inkml:trace contextRef="#ctx0" brushRef="#br0" timeOffset="2308.69">2343 1138 6121,'21'-16'3041,"-2"-5"-128,-4 3-1321,5-2-1064,-1 7-352,3 0-72,-2 7-248,4-2-296,-1 2-360,9 0-2097,0 0 297</inkml:trace>
  <inkml:trace contextRef="#ctx0" brushRef="#br0" timeOffset="3137.49">2816 503 7250,'133'-24'2135,"-130"23"-1831,-1 0 0,1 1 0,0-1 1,0 1-1,-1 0 0,1 0 0,0 0 0,-1 0 1,5 1-1,-7 0-307,0-1 0,1 0-1,-1 0 1,0 0 0,0 0 0,0 1 0,1-1 0,-1 0 0,0 0 0,0 0 0,0 1-1,0-1 1,0 0 0,0 0 0,1 1 0,-1-1 0,0 0 0,0 0 0,0 1 0,0-1-1,0 0 1,0 0 0,0 1 0,0-1 0,0 0 0,0 0 0,0 1 0,0-1 0,0 0-1,0 0 1,0 1 0,-1-1 0,1 0 0,0 0 0,0 1 0,-1 3 207,8 24-331,2-1 0,0 0-1,2-1 1,1 0 0,0 0 0,22 29 0,-34-54 105,1 0 0,0 0 0,0 0 0,0 0-1,0 0 1,0 0 0,0 0 0,0 0 0,0 0 0,0-1-1,0 1 1,0 0 0,2 0 0,-3-1 19,1 0 1,-1 0-1,1 0 1,-1 0-1,1 0 0,-1 0 1,0 0-1,1 0 0,-1 0 1,1 0-1,-1 0 1,0 0-1,1-1 0,-1 1 1,1 0-1,-1 0 1,0 0-1,1-1 0,-1 1 1,0 0-1,1 0 1,-1-1-1,0 1 0,0 0 1,1-1-1,-1 1 0,0-1 1,1-1 35,0 0-1,0 0 1,0-1 0,-1 1-1,1 0 1,-1-1 0,1 1 0,-1 0-1,0-1 1,0 1 0,0 0-1,0-1 1,-1-2 0,-6-21 217,-1 1 0,-1 0-1,-1 1 1,-2-1 0,-14-22 0,6 8-162,5 11-58,6 13-33,1 0 1,0-1 0,2 0 0,0 0 0,0 0 0,-5-32 0,11 47-6,-1 1 0,1-1 0,0 0 0,0 0 0,0 1 0,0-1 0,0 0 0,0 1 0,0-1 0,0 0 0,0 1 0,0-1 0,0 0 1,0 0-1,0 1 0,1-1 0,-1 0 0,0 1 0,0-1 0,1 1 0,-1-1 0,1 0 0,-1 1 0,0-1 0,1 1 0,-1-1 1,1 1-1,-1-1 0,1 1 0,1-1 0,-1 1-13,0 0 0,0 0 1,0 0-1,0 1 0,0-1 0,0 1 1,0-1-1,0 1 0,0-1 0,0 1 1,0-1-1,0 1 0,-1 0 0,1-1 1,0 1-1,0 0 0,-1 0 0,1 0 1,0 0-1,0 1 0,7 12-194,0 1-1,-1 0 1,0 0-1,-1 1 1,-1 0-1,5 29 1,-4-22 232,0 0 0,13 30-1,-18-51 23,-1-1-1,1 1 0,-1-1 0,1 1 0,0-1 0,0 0 0,-1 1 1,1-1-1,0 0 0,0 0 0,1 1 0,-1-1 0,0 0 0,0 0 1,0 0-1,1-1 0,-1 1 0,1 0 0,-1 0 0,0-1 0,1 1 1,-1-1-1,1 1 0,-1-1 0,1 0 0,0 1 0,-1-1 0,1 0 1,-1 0-1,1 0 0,-1 0 0,1 0 0,0-1 0,-1 1 0,1 0 1,-1-1-1,1 1 0,-1-1 0,1 0 0,-1 1 0,0-1 0,3-1 1,4-4 129,0 0 0,0 0 0,0-1 1,-1 0-1,8-10 0,-1 0-61,0-2 0,-1 1-1,-1-1 1,-1-1 0,10-24 0,35-109-65,0-2-349,-54 151 298,20-36-263,-21 40 260,-1-1 0,1 1-1,-1-1 1,1 1 0,-1-1-1,1 1 1,-1-1 0,1 1-1,-1 0 1,1-1 0,0 1-1,-1 0 1,1-1 0,0 1 0,-1 0-1,1 0 1,0 0 0,-1-1-1,1 1 1,0 0 0,0 0-1,0 1-5,0-1 1,0 1-1,0-1 0,0 1 0,-1-1 0,1 1 0,0-1 0,0 1 1,-1 0-1,1 0 0,0-1 0,-1 1 0,1 0 0,-1 0 1,1 0-1,-1 0 0,1 0 0,-1-1 0,0 1 0,1 2 1,5 17-184,-1 1 1,-2-1 0,1 1-1,-2 0 1,-1 0 0,-2 33-1,1-10-52,-12 318-296,-18-120 3811,27-225-2812,1-12-515,1 1 1,0 0-1,0-1 1,1 1-1,-1 0 1,1 0 0,1-1-1,-1 1 1,1 0-1,0 0 1,0-1-1,0 1 1,1-1-1,3 9 1,23 40-3697,-17-29 1278</inkml:trace>
  <inkml:trace contextRef="#ctx0" brushRef="#br0" timeOffset="3512.17">3449 739 7818,'47'21'2403,"-46"-20"-2240,-1 0-1,1 0 1,0 0 0,0 0-1,-1 1 1,1-1 0,0 0-1,-1 0 1,1 0 0,-1 1-1,1-1 1,-1 0 0,0 1-1,0-1 1,0 0 0,1 1-1,-1-1 1,-1 2 0,5 15 220,6-2-609,1-2 1,0 1-1,1-1 1,1-1-1,0 0 1,1-1-1,0-1 1,1 0-1,0 0 1,1-2 0,18 9-1,-33-17 219,0-1 1,0 1-1,0 0 0,0-1 0,0 0 1,0 1-1,0-1 0,0 0 0,0 1 1,1-1-1,-1 0 0,0 0 1,0 0-1,0 0 0,0 0 0,1 0 1,-1 0-1,0 0 0,0-1 0,0 1 1,0 0-1,0-1 0,0 1 1,0-1-1,0 1 0,0-1 0,0 0 1,0 1-1,0-1 0,0 0 0,0 0 1,0 1-1,0-1 0,-1 0 1,1 0-1,0 0 0,-1 0 0,1 0 1,-1 0-1,1 0 0,-1 0 0,1 0 1,-1-1-1,0 1 0,0 0 1,1 0-1,-1-2 0,1-4 186,-1 0-1,0 0 1,0 0-1,-1 0 1,1-1-1,-4-9 1,-4-12 311,-2 0-1,-2 0 1,0 1 0,-28-45 0,20 39-531,2-1 1,-14-39-1,32 72 23,-2-1-46,1-1 0,-1 1-1,1 0 1,0-1 0,1 0 0,-1 1 0,1-1 0,-1 1 0,1-1-1,0 0 1,0 1 0,1-6 0,-1 9 46,0 0 0,0 0 1,0 0-1,0 0 0,0 0 0,0 0 1,0 1-1,0-1 0,0 0 0,0 0 1,0 0-1,0 0 0,0 0 0,0 0 1,0 1-1,0-1 0,0 0 0,0 0 1,0 0-1,1 0 0,-1 0 0,0 0 0,0 0 1,0 1-1,0-1 0,0 0 0,0 0 1,0 0-1,0 0 0,0 0 0,0 0 1,1 0-1,-1 0 0,0 0 0,0 0 1,0 0-1,0 0 0,0 0 0,0 1 1,0-1-1,1 0 0,-1 0 0,0 0 1,0 0-1,0 0 0,0 0 0,0 0 1,0 0-1,1 0 0,-1-1 0,0 1 1,0 0-1,0 0 0,0 0 0,0 0 1,0 0-1,1 0 0,-1 0 0,0 0 1,0 0-1,0 0 0,0 0 0,0 0 1,0 0-1,0-1 0,0 1 0,2 27-2410,-14 15-71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8T18:12:21.6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110 39 4761,'-2'3'183,"0"0"-1,-1 0 1,1 0-1,0 0 1,1 0 0,-1 0-1,1 1 1,-1-1-1,1 1 1,0-1 0,0 1-1,0-1 1,0 5-1,4 46-121,-2-46-30,0 0 0,0 0 0,-1 0 0,0 0 1,0 0-1,-1-1 0,-3 17 0,2-18 167,2-4 3,0 0 1,-1 0 0,1 0-1,-1 0 1,0 0-1,0 0 1,1 0 0,-1-1-1,0 1 1,-1 0 0,1 0-1,0-1 1,0 1 0,-1-1-1,1 1 1,-1-1 0,1 0-1,-4 3 1,4-3-37,-1 1 0,1-1 1,0 1-1,0 0 0,0-1 0,0 1 1,0 0-1,0 0 0,1 0 0,-1 0 1,1 0-1,-1 4 0,-3 7-75,-4 11-105,-1-1-150,1 0 0,1 1 0,1-1 1,-4 43-1,10-63 149,0 0 1,1 0-1,0 0 1,0 0-1,0 0 1,0 0-1,0-1 1,0 1-1,1 0 1,0 0-1,-1-1 1,1 1-1,0-1 1,0 0-1,0 1 1,1-1-1,-1 0 1,0 0-1,1 0 1,0-1-1,-1 1 1,6 2-1,8 3 148,0 0-1,32 9 1,-28-9 83,-17-6-158,1 0 1,-1 0-1,1 0 0,-1 0 0,1-1 0,0 0 0,-1 1 1,7-2-1,-10 1-49,1 0 0,-1 0 0,1 0 1,-1 0-1,0 0 0,1 0 0,-1 0 0,1-1 1,-1 1-1,0 0 0,1 0 0,-1-1 1,0 1-1,0 0 0,1 0 0,-1-1 0,0 1 1,1 0-1,-1-1 0,0 1 0,0 0 1,0-1-1,1 1 0,-1-1 0,0 1 0,0 0 1,0-1-1,0 1 0,0-1 0,0-1 0,0 1-1,0-1 1,-1 0 0,1 1-1,-1-1 1,1 0-1,-1 1 1,1-1 0,-1 1-1,0-1 1,-1-2-1,-29-44 69,17 28-100,1 1 0,1-2-1,1 1 1,1-2-1,1 1 1,-10-39 0,18 41 4,1 20 20,0-1-1,1 0 1,-1 0-1,0 0 1,0 0-1,0 0 1,0 0-1,0 0 1,1 0-1,-1 0 1,0 0-1,0 0 1,0 1-1,0-1 1,0 0-1,1 0 1,-1 0-1,0 0 1,0 0-1,0 0 1,0 0-1,1 0 0,-1 0 1,0-1-1,0 1 1,0 0-1,0 0 1,1 0-1,-1 0 1,0 0-1,0 0 1,0 0-1,0 0 1,0 0-1,0 0 1,1 0-1,-1-1 1,0 1-1,0 0 1,0 0-1,0 0 1,0 0-1,0 0 0,0-1 1,0 1-1,0 0 1,0 0-1,1 0 1,-1-1-1,2-1 15,1 0 0,0 0-1,0-1 1,-1 1 0,0-1-1,1 1 1,-1-1 0,0 0-1,0 0 1,2-4-1,27-42-56,-2-5 19,-20 36 24,1 1-1,0-1 0,19-22 0,-25 36 6,0 0-1,0 0 0,0 0 1,1 0-1,0 0 1,-1 1-1,1 0 1,1 0-1,-1 1 0,0-1 1,1 1-1,-1 0 1,1 0-1,0 1 1,10-2-1,28-1 20,-18 3 17,0-2 1,45-11-1,-68 12-44,0 1-1,0 0 1,0 1-1,0-1 0,0 0 1,1 1-1,-1 0 1,0 0-1,0 0 1,0 0-1,0 0 1,0 1-1,0-1 1,0 1-1,5 1 1,-6 0 0,1 0 0,-1-1 0,-1 1 1,1 0-1,0 0 0,0 1 0,-1-1 0,1 0 1,-1 0-1,0 1 0,1-1 0,-1 1 0,0-1 1,-1 1-1,1-1 0,0 1 0,-1 0 0,1 3 1,12 66-13,-4-16 68,27 86 1,65 121 75,-18-52-80,-80-201-46,59 145 155,-53-137-115,0 0 0,2 0-1,-1-1 1,2-1 0,26 29 0,-34-41-36,0 0 0,0-1-1,0 0 1,0 0 0,0 0 0,0 0 0,1-1 0,-1 0 0,1 0-1,0 0 1,0 0 0,0-1 0,0 1 0,0-1 0,0-1-1,0 1 1,0-1 0,0 0 0,0 0 0,0 0 0,0-1 0,5-1-1,-3 1-6,-1-2 0,0 1 0,0-1 0,0 0 0,-1 0-1,1-1 1,-1 1 0,0-1 0,0-1 0,0 1 0,0-1-1,-1 1 1,1-1 0,-1-1 0,-1 1 0,7-11 0,-2 1 28,-1-1 1,-1 0 0,0 0-1,0-1 1,-2 0 0,0 0 0,-1 0-1,-1 0 1,-1-1 0,0 1-1,-1-1 1,-3-22 0,2 31-14,0 0 1,-1 0-1,0 0 0,-1 0 0,0 0 1,0 0-1,-1 1 0,0-1 1,-1 1-1,1 0 0,-2 1 1,1-1-1,-1 1 0,0 0 1,0 0-1,-1 1 0,0 0 1,0 0-1,-1 0 0,1 1 0,-1 0 1,-1 1-1,1 0 0,-13-5 1,9 6-14,1 1-1,-1 0 1,0 0 0,0 1 0,0 1 0,0 0 0,0 1 0,0 0 0,0 0 0,0 2 0,0-1-1,1 2 1,-1-1 0,1 2 0,0-1 0,-19 12 0,14-7-30,1 0-1,0 2 1,1 0 0,0 0 0,0 1-1,1 1 1,1 0 0,0 1 0,1 0-1,-13 23 1,22-34-103,0 1 1,0-1-1,1 1 0,0 0 1,-1 0-1,1 0 0,1 0 1,-1 0-1,0 7 0,1-11 69,0 1 0,0-1-1,0 1 1,0-1 0,0 1-1,0-1 1,0 0 0,0 1 0,1-1-1,-1 1 1,0-1 0,0 0-1,0 1 1,0-1 0,1 1-1,-1-1 1,0 0 0,1 1-1,-1-1 1,0 0 0,0 0-1,1 1 1,-1-1 0,0 0 0,1 0-1,-1 1 1,1-1 0,-1 0-1,0 0 1,1 1 0,1-2-118,-1 1 1,0 0-1,1 0 1,-1-1-1,0 1 1,1-1 0,-1 1-1,0-1 1,0 1-1,0-1 1,1 0-1,-1 1 1,0-1 0,0 0-1,1-1 1,20-20-2745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8T18:12:24.8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308 221 5481,'-3'0'323,"1"0"0,-1 0 0,1 0 0,-1 0 0,0 1-1,1-1 1,-1 1 0,1-1 0,0 1 0,-1 0 0,1 0 0,-1 0 0,1 0-1,0 0 1,0 1 0,0-1 0,-2 2 0,-36 31 66,37-32-276,-42 46 99,-58 77 1,65-77-206,35-44-9,-1 1 0,1 0 0,-1 0 0,1 0 0,1 0 0,-1 0 1,1 1-1,0-1 0,0 1 0,0-1 0,1 1 0,-1 11 0,2-11 17,0-1 0,1 0 0,0 0 0,0 0-1,0 0 1,1 0 0,0 0 0,0 0-1,0 0 1,0-1 0,1 1 0,0-1-1,0 1 1,5 4 0,5 7 48,2-2-1,0 0 1,29 20-1,15 14 273,4 2-103,-39-32-197,42 39 0,-61-51-34,1 0-1,-1 0 1,0 0-1,-1 1 0,0-1 1,0 1-1,0 0 1,-1 1-1,0-1 0,0 0 1,3 16-1,-5-16 11,-1 0 0,-1-1-1,1 1 1,-1 0 0,0 0-1,-1 0 1,0-1 0,0 1-1,0-1 1,-1 0 0,0 1-1,0-1 1,0 0 0,-1-1-1,0 1 1,0-1 0,0 1-1,-8 6 1,-10 10 139,-1-1 0,-41 29-1,42-33 54,-1-2 0,0-1-1,-49 22 1,64-34-797,13-8-58,21-15-734,-10 8 404,31-37-3299,-19 14 1694</inkml:trace>
  <inkml:trace contextRef="#ctx0" brushRef="#br0" timeOffset="551.66">788 735 7426,'-1'12'749,"1"-8"-281,-1 0 1,1 1-1,0-1 0,0 0 0,0 0 0,1 1 0,0 3 0,0-7-416,-1 1 1,1-1-1,-1 0 0,1 1 1,0-1-1,0 0 1,0 0-1,0 0 0,0 0 1,0 0-1,0 0 0,0 0 1,0 0-1,0 0 0,0 0 1,1-1-1,-1 1 1,0 0-1,1-1 0,-1 1 1,0-1-1,1 0 0,-1 1 1,1-1-1,2 0 0,15 3-103,0-1 0,0 0 0,0-2 0,0 0 0,1-1 0,19-4 0,-32 3 34,1 1-1,-1-2 1,0 1-1,0-1 1,0 0 0,0-1-1,0 1 1,-1-1-1,1-1 1,-1 1 0,0-1-1,-1 0 1,1 0-1,-1-1 1,0 0 0,0 0-1,-1 0 1,6-10-1,-2 0 51,-1 0-1,-1-1 0,-1 0 0,7-34 0,-4 18 54,-8 32-84,0 1-1,0-1 1,0 0-1,0 1 1,0-1-1,0 0 1,1 1-1,-1-1 1,0 0-1,0 1 1,1-1-1,-1 1 1,1-1-1,-1 0 1,0 1-1,1-1 1,-1 1-1,1-1 1,-1 1-1,1-1 1,-1 1-1,1 0 1,0-1-1,-1 1 1,1 0-1,-1-1 1,1 1-1,0 0 1,-1 0-1,2-1 1,-1 2-2,0-1 1,1 0 0,-1 1-1,0-1 1,1 1 0,-1-1-1,0 1 1,0 0 0,0-1-1,1 1 1,-1 0 0,0 0-1,0 0 1,1 1 0,29 37-1,-15-11 3,-2 1-1,-1 1 0,-1 0 1,-1 0-1,9 44 0,17 160 31,-26 43 214,-11-184 171,17 135 1,-15-215-586,0 0 0,1 0 0,0 0 0,1 0-1,0 0 1,1-1 0,10 19 0,-15-31 117,0 1 0,0-1 1,0 0-1,0 0 1,1 1-1,-1-1 0,0 0 1,0 0-1,0 1 0,0-1 1,0 0-1,0 1 1,0-1-1,1 0 0,-1 0 1,0 0-1,0 1 0,0-1 1,0 0-1,1 0 0,-1 0 1,0 1-1,0-1 1,1 0-1,-1 0 0,0 0 1,0 0-1,1 0 0,-1 0 1,0 0-1,0 1 1,1-1-1,-1 0 0,0 0 1,1 0-1,-1 0 0,0 0 1,0 0-1,1 0 1,-1 0-1,0 0 0,0-1 1,1 1-1,-1 0 0,0 0 1,1 0-1,-1 0 1,0 0-1,0 0 0,0 0 1,1-1-1,-1 1 0,0 0 1,0 0-1,1 0 0,-1-1 1,0 1-1,0 0 1,0 0-1,0 0 0,0-1 1,1 1-1,-1 0 0,0-1 1,0 1-1,0 0 1,0 0-1,0-1 0,0 1 1,2-17-2279</inkml:trace>
  <inkml:trace contextRef="#ctx0" brushRef="#br0" timeOffset="978.67">1613 390 9338,'-2'1'277,"0"-1"-1,1 1 1,-1 0 0,0 0 0,1 0-1,-1 0 1,1 0 0,-1 0-1,1 1 1,0-1 0,-1 0-1,1 1 1,0-1 0,0 0 0,0 1-1,0 0 1,-1 2 0,0 1-159,0-1-1,1 1 1,0-1 0,0 1 0,0 0 0,0 8 0,1-4-408,0-1 0,0 1 0,1-1 0,0 1 0,1-1 0,0 0 0,5 14 0,-5-19 235,-1-1 1,1 1-1,0-1 1,0 1-1,0-1 0,0 0 1,0 0-1,1 0 0,-1 0 1,1 0-1,-1 0 0,1-1 1,0 1-1,-1-1 1,1 0-1,0 0 0,0 0 1,0 0-1,5 0 0,6 2 185,0-2 0,29 1 0,-27-2-146,11 0 114,-13-1-24,1 1 0,-1 1 0,1 0 1,26 7-1,-37-7-57,0 0-1,-1 0 1,1 1 0,-1 0 0,1 0-1,-1 0 1,0 0 0,0 0 0,0 0-1,0 1 1,0 0 0,0-1 0,-1 1-1,1 0 1,-1 0 0,0 1 0,0-1 0,0 0-1,0 1 1,-1-1 0,1 1 0,-1 0-1,2 5 1,-1 5 20,0 0-1,-1-1 1,-1 1 0,0 0-1,0 0 1,-1-1 0,-5 19-1,-27 94 255,28-112-239,-4 19 64,4-13-18,0-2 0,-1 1 0,-1-1 0,-1 0 0,-1 0 0,-12 19 0,17-37-336,5-9 29,4-12-162,40-92-3622,-23 51 1624</inkml:trace>
  <inkml:trace contextRef="#ctx0" brushRef="#br0" timeOffset="1336.9">2334 1 10698,'-8'69'2313,"7"-5"967,4 9-3159,7-11-250,3 13-231,1-6-88,5 9-104,-3-10 24,0 4 80,-5-15 224,-2-2 112,-8-12 80,-1-3-144,-3-12-160,1-7-536,-3-9-1857,4-14 313</inkml:trace>
  <inkml:trace contextRef="#ctx0" brushRef="#br0" timeOffset="2611.75">2279 598 11426,'13'23'1204,"-10"-18"-664,0 0 0,0 1 0,1-1 0,-1-1-1,1 1 1,8 7 0,-11-11-506,1 0 1,0 0-1,0 0 0,0 0 1,0 0-1,0-1 0,0 1 1,0-1-1,0 1 0,0-1 1,0 0-1,0 1 0,0-1 1,0 0-1,0 0 0,0-1 1,0 1-1,0 0 0,0-1 1,0 1-1,0-1 0,0 0 1,3-1-1,7-4-111,-2 1-1,1-2 1,-1 0 0,0 0-1,0-1 1,-1 0 0,0 0-1,0-1 1,-1 0 0,-1-1 0,11-15-1,8-17-601,31-70 1,-35 64 346,-10 24 196,-5 7 126,1 0 0,1 1 0,0 0 0,2 1 0,18-23 0,-29 37 16,1 1-1,-1-1 0,1 0 0,-1 1 0,1-1 1,-1 0-1,1 1 0,-1-1 0,1 1 0,0-1 1,-1 1-1,1 0 0,0-1 0,0 1 0,-1 0 1,1-1-1,0 1 0,0 0 0,-1 0 0,1 0 1,0-1-1,0 1 0,-1 0 0,1 0 0,0 0 1,0 0-1,0 1 0,-1-1 0,1 0 0,0 0 1,0 0-1,-1 1 0,1-1 0,0 0 0,0 1 1,-1-1-1,1 0 0,0 1 0,-1-1 0,1 1 1,-1-1-1,1 1 0,0-1 0,-1 1 0,1 0 1,-1-1-1,0 1 0,1 0 0,-1-1 0,1 1 1,-1 0-1,0 0 0,0-1 0,1 2 0,0 2 4,0 0-1,1 0 0,-2 1 1,1-1-1,0 0 1,-1 0-1,0 1 0,0 7 1,-3-1-2,0 0 1,-1 0-1,0 0 0,-1-1 1,0 0-1,0 1 0,-1-2 1,-8 11-1,-8 15 36,22-34-42,0 0-1,-1 0 0,1 1 1,0-1-1,0 0 1,0 0-1,-1 1 1,2-1-1,-1 0 0,0 0 1,0 1-1,0-1 1,0 0-1,1 0 1,-1 0-1,1 1 0,-1-1 1,1 0-1,-1 0 1,1 0-1,0 0 0,-1 0 1,1 0-1,0 0 1,0 0-1,0 0 1,1 1-1,33 27-13,-25-22-3,-9-5 13,0-1 0,1 0 0,-1 0 0,0 0 0,0 0 0,1 0 0,-1 0 0,0-1 0,1 1 0,-1 0 0,1-1 0,-1 1 0,1-1 0,-1 1 0,1-1 0,-1 0 0,1 1 0,-1-1 0,1 0 0,0 0 0,-1 0 0,1 0 0,-1-1 0,1 1 0,-1 0 0,4-2 0,-3 0 18,0 1 0,0-2 0,0 1 1,0 0-1,0 0 0,-1-1 0,1 1 0,-1-1 1,1 1-1,-1-1 0,0 1 0,0-1 1,1-5-1,3-9 83,0-2-39,1 1 0,0 0 1,2 0-1,0 0 1,1 1-1,18-26 0,-27 42-58,0 0-1,1 1 0,-1-1 0,1 0 0,-1 1 1,1-1-1,-1 1 0,1-1 0,0 1 0,-1-1 1,1 1-1,-1-1 0,1 1 0,0 0 1,0-1-1,-1 1 0,1 0 0,0 0 0,-1-1 1,1 1-1,0 0 0,0 0 0,0 0 0,-1 0 1,1 0-1,0 0 0,0 0 0,-1 0 0,1 0 1,1 1-1,0 0 0,-1 0-1,0 0 1,1 0-1,-1 1 1,0-1 0,0 0-1,0 1 1,0-1-1,0 1 1,0-1 0,-1 1-1,1-1 1,0 3-1,3 9-10,0 0-1,2 23 0,-5-34 9,14 129-280,-12-80 238,3 0 0,3-1 0,18 64 0,-27-114 51,0 1-1,0 0 1,0-1-1,0 1 1,0-1 0,0 1-1,0-1 1,0 1-1,1-1 1,-1 1-1,0-1 1,0 1 0,1-1-1,-1 1 1,0-1-1,0 0 1,1 1-1,-1-1 1,1 1 0,-1-1-1,0 0 1,1 1-1,-1-1 1,1 0-1,-1 0 1,1 1 0,-1-1-1,1 0 1,-1 0-1,1 0 1,-1 1-1,1-1 1,-1 0 0,1 0-1,-1 0 1,1 0-1,1-1 6,-1 0-1,0 0 0,0 0 1,0 0-1,0 0 1,0 0-1,0-1 0,0 1 1,0 0-1,0-1 1,-1 1-1,2-3 0,19-55 155,-19 52-132,9-27-1,1 1 0,2 0 1,1 1-1,2 1 0,22-33 0,-38 63-38,-1 0-1,1 0 0,0 0 1,0 0-1,-1 0 0,1 0 1,0 0-1,0 0 1,0 0-1,0 0 0,0 1 1,0-1-1,0 0 0,1 1 1,-1-1-1,0 1 0,0-1 1,0 1-1,1-1 0,-1 1 1,2 0-1,-2 0-6,0 0 0,0 1 1,0-1-1,0 1 0,0-1 0,0 1 0,0-1 0,0 1 0,0-1 1,-1 1-1,1 0 0,0 0 0,0-1 0,0 1 0,-1 0 0,1 0 1,-1 0-1,1 0 0,0 1 0,4 8-86,-1 0 0,-1 0 0,0 0-1,2 12 1,-4-18 73,12 63-324,-10-44 314,1-1 0,1 1 0,1-1 0,12 29 0,-18-50 32,1 0 38,0 1-1,-1 0 1,1-1-1,0 1 0,0-1 1,0 1-1,0-1 1,0 1-1,0-1 1,0 0-1,0 1 1,1-1-1,2 2 1,-3-3-9,1 0 0,-1 0 0,1-1 0,-1 1 0,1-1 0,-1 1 0,0-1 0,1 1 0,-1-1 0,0 0 0,1 0 1,-1 0-1,0 0 0,0 0 0,0 0 0,0 0 0,0 0 0,0 0 0,0 0 0,1-3 0,118-145-1162,-118 146 1147,1-1 0,0 1 0,0 0 0,0 0 0,0 1 0,0-1 0,1 1 0,-1-1 0,9-3 0,-10 6 71,0-1-1,0 1 1,1 0 0,-1 0 0,0 0 0,1 0 0,-1 0-1,0 0 1,0 1 0,1-1 0,-1 1 0,0-1 0,0 1 0,0 0-1,1 0 1,-1 0 0,0 0 0,0 0 0,-1 0 0,3 2-1,5 4 6,-2 0 0,1 0-1,-1 1 1,8 10 0,-10-12-268,-1 0 0,1 0 0,1-1 0,-1 1 1,1-1-1,0 0 0,0-1 0,0 0 1,10 6-1,-13-9 157,0-1 0,0 1 0,0-1-1,0 1 1,0-1 0,1 0 0,-1 0 0,0-1 0,0 1 0,0-1 0,0 1 0,0-1 0,-1 0 0,1 0-1,5-3 1,45-27 193,-18 9-22,-25 18-85,0 0-1,1 1 1,-1 0 0,1 1 0,-1 0 0,1 0-1,0 1 1,-1 1 0,16 1 0,23-3 122,-40 2-197,-8-1 9,1 1-1,-1-1 1,1 1 0,-1 0 0,1-1-1,-1 1 1,1 0 0,-1 0 0,1 0 0,-1 0-1,0 1 1,1-1 0,-1 0 0,1 1-1,-1-1 1,1 1 0,-1-1 0,0 1 0,1-1-1,-1 1 1,0 0 0,0 0 0,1 0-1,-1 0 1,0 0 0,0 0 0,0 0 0,0 0-1,0 0 1,0 0 0,-1 1 0,1-1-1,0 0 1,-1 0 0,1 1 0,-1-1 0,1 1-1,-1-1 1,1 3 0,2 4 46,6 17 125,0 0 0,22 37 0,-28-56-160,1 0-1,0 0 0,0-1 1,1 1-1,-1-1 1,1 0-1,1 0 0,-1-1 1,0 1-1,1-1 0,0 0 1,0-1-1,0 0 1,1 0-1,6 3 0,-1-5 63,-30 2 156,11 0-238,1-1 0,-1 1 0,1 1 0,0-1 0,0 1-1,0 0 1,-7 7 0,2-2-26,8-6-23,-1-1-1,1 1 0,0 0 1,0 0-1,0 0 1,0 1-1,1-1 1,-1 1-1,1-1 1,0 1-1,0 0 1,0 0-1,1 0 0,-1 0 1,1 0-1,-1 5 1,2-8 7,0-1 1,0 0 0,-1 1-1,1-1 1,0 0 0,0 1-1,0-1 1,0 1 0,0-1-1,0 0 1,0 1 0,0-1-1,0 1 1,0-1-1,0 0 1,0 1 0,0-1-1,0 1 1,0-1 0,0 0-1,0 1 1,0-1 0,1 0-1,-1 1 1,0-1 0,0 0-1,0 1 1,1-1-1,-1 0 1,0 1 0,0-1-1,1 0 1,-1 1 0,0-1-1,1 0 1,-1 0 0,0 0-1,1 1 1,-1-1 0,0 0-1,1 0 1,-1 0-1,1 0 1,-1 0 0,0 0-1,1 1 1,-1-1 0,1 0-1,-1 0 1,0 0 0,1 0-1,-1-1 1,1 1-1,-1 0 1,14-10-2140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8T18:12:28.3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155 13 7738,'1'-13'5754,"-11"38"-2999,7-17-3515,-44 97 301,-21 54-1023,61-139 1381,2 1 0,0-1 0,1 1 0,1 0 0,1 0 0,0 28 0,4-17 185,2-1 0,0 1 0,3-1 1,0 0-1,2 0 0,1-1 0,18 37 0,-20-51 31,0 0-1,1 0 1,1-1-1,0 0 0,1-1 1,1 0-1,0-1 1,1 0-1,0 0 1,1-2-1,0 0 0,1 0 1,0-2-1,20 10 1,-26-15-91,0-1 0,0 0 0,0-1-1,1 0 1,-1 0 0,1-1 0,-1 0 0,1-1 0,-1 0 0,1 0 0,13-3 0,-19 2-21,1 0-1,-1 0 0,0 0 0,0-1 1,0 1-1,0-1 0,0 0 1,0 0-1,-1-1 0,1 1 1,-1-1-1,1 0 0,-1 1 0,0-2 1,0 1-1,0 0 0,-1-1 1,1 1-1,-1-1 0,0 0 1,0 1-1,0-1 0,0 0 0,-1 0 1,1-1-1,-1 1 0,1-7 1,-1 0-10,-1 0 1,0 1-1,0-1 0,-1 1 1,-1-1-1,0 1 1,0 0-1,-1-1 1,0 1-1,0 0 1,-2 1-1,1-1 0,-1 1 1,0 0-1,-9-11 1,1 2-6,0 1 0,-2 1 0,0 0 0,0 2-1,-1-1 1,-26-16 0,40 29 11,0 1 0,-1-1 0,1 1 0,0 0-1,0 0 1,-1-1 0,1 2 0,0-1 0,-1 0-1,1 0 1,-1 1 0,1-1 0,-1 1 0,1 0-1,-6 0 1,7 0-8,0 1 0,-1-1 1,1 1-1,0 0 0,0-1 0,0 1 0,0 0 0,-1 0 0,1-1 1,0 1-1,0 0 0,0 0 0,1 0 0,-1 0 0,0 0 0,0 1 1,1-1-1,-1 0 0,0 0 0,1 0 0,-1 2 0,-2 7-84,1-1 0,1 1 0,0-1 0,0 1 0,0 0 0,3 15 0,21 231-5551,-18-208 2987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8T18:12:28.8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0 516 8786,'2'-23'5255,"-2"18"-5142,0-1 0,1 1 1,0 0-1,-1-1 0,2 1 1,-1 0-1,4-10 0,-5 15-131,1 0-1,-1-1 1,0 1-1,0 0 1,0 0-1,0-1 1,1 1 0,-1 0-1,0 0 1,0 0-1,1-1 1,-1 1-1,0 0 1,0 0-1,1 0 1,-1 0 0,0 0-1,0 0 1,1-1-1,-1 1 1,0 0-1,0 0 1,1 0-1,-1 0 1,0 0-1,1 0 1,-1 0 0,0 0-1,0 0 1,1 0-1,-1 0 1,0 1-1,1-1 1,-1 0-1,0 0 1,0 0 0,1 0-1,-1 0 1,0 0-1,0 1 1,1-1-1,-1 0 1,0 0-1,0 0 1,0 1-1,1-1 1,-1 0 0,0 0-1,0 0 1,0 1-1,0-1 1,0 0-1,1 1 1,-1-1-1,0 0 1,0 0 0,0 1-1,0-1 1,0 0-1,0 1 1,0-1-1,0 0 1,0 0-1,0 1 1,8 21-539,-8-22 553,7 28-296,5 16-15,24 60 0,-30-91 350,0 0-1,0-1 1,1 0-1,1-1 1,0 1-1,0-1 1,1-1 0,1 0-1,12 11 1,-17-17-9,-1-1 1,1 0-1,-1 0 1,1-1-1,0 0 0,0 1 1,0-1-1,0-1 1,0 1-1,1-1 1,-1 0-1,1 0 1,-1-1-1,0 1 1,1-1-1,-1 0 0,1-1 1,-1 1-1,0-1 1,1 0-1,5-3 1,-3 2-11,-1-1 0,0-1 1,0 1-1,-1-1 0,1-1 1,-1 1-1,0-1 0,0 0 1,0 0-1,-1-1 0,1 0 1,-1 0-1,-1 0 0,8-13 1,-3 0-5,0 0 1,-2-1-1,0 0 1,-1 0 0,-1-1-1,-1 0 1,2-34 0,-3 14-7,-3 0-1,-8-80 1,4 96-33,-1-1 0,-1 1 0,-1 0 0,-17-38 0,19 51-5,-1 1 0,0 0 0,-1 0 0,0 0 0,0 1 0,-1 0-1,-1 1 1,0-1 0,0 2 0,-20-15 0,26 20 21,1 1 0,-1 1 0,0-1 0,0 0 0,0 1 0,0-1 0,0 1 0,-1 0 0,1 0 0,0 0 0,0 0 0,-1 1 0,1-1 0,-1 1 0,1 0 0,0 0 0,-1 0 0,1 1 0,-1-1 0,1 1 0,0 0 0,-1 0 0,1 0 0,0 0 0,0 0 0,0 1 0,0 0 0,0-1 0,0 1 0,0 0 0,-3 3 0,-1 3-99,1 0-1,-1 0 0,2 0 1,-1 1-1,1-1 1,0 1-1,1 1 1,0-1-1,-3 13 0,-15 57-2044,-3 11-58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tabSelected="1" workbookViewId="0">
      <selection activeCell="L15" sqref="L15"/>
    </sheetView>
  </sheetViews>
  <sheetFormatPr defaultColWidth="8.777343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1046-1EC4-4854-8B05-510C10C0AFD4}">
  <sheetPr codeName="Sheet7"/>
  <dimension ref="B2:G16"/>
  <sheetViews>
    <sheetView workbookViewId="0">
      <selection activeCell="G10" sqref="G10"/>
    </sheetView>
  </sheetViews>
  <sheetFormatPr defaultRowHeight="14.4" x14ac:dyDescent="0.3"/>
  <cols>
    <col min="2" max="2" width="18.44140625" customWidth="1"/>
    <col min="4" max="4" width="10.109375" customWidth="1"/>
    <col min="6" max="6" width="14.109375" customWidth="1"/>
    <col min="7" max="7" width="13.5546875" customWidth="1"/>
  </cols>
  <sheetData>
    <row r="2" spans="2:7" x14ac:dyDescent="0.3">
      <c r="B2" s="1" t="s">
        <v>48</v>
      </c>
      <c r="C2" s="53" t="str">
        <f>"Solar leasing: optimal lease rate"</f>
        <v>Solar leasing: optimal lease rate</v>
      </c>
      <c r="D2" s="54"/>
      <c r="E2" s="54"/>
      <c r="F2" s="55"/>
    </row>
    <row r="3" spans="2:7" x14ac:dyDescent="0.3">
      <c r="B3" s="1" t="s">
        <v>69</v>
      </c>
      <c r="C3" s="56" t="str">
        <f>"% of systems leased"</f>
        <v>% of systems leased</v>
      </c>
      <c r="D3" s="56"/>
      <c r="E3" s="56"/>
    </row>
    <row r="4" spans="2:7" x14ac:dyDescent="0.3">
      <c r="B4" s="1" t="s">
        <v>70</v>
      </c>
      <c r="C4" s="56" t="str">
        <f>"net present value"</f>
        <v>net present value</v>
      </c>
      <c r="D4" s="56"/>
      <c r="E4" s="56"/>
    </row>
    <row r="5" spans="2:7" x14ac:dyDescent="0.3">
      <c r="B5" s="1" t="s">
        <v>71</v>
      </c>
    </row>
    <row r="14" spans="2:7" x14ac:dyDescent="0.3">
      <c r="B14" s="29" t="s">
        <v>50</v>
      </c>
      <c r="C14" s="29" t="s">
        <v>30</v>
      </c>
      <c r="D14" s="29" t="s">
        <v>47</v>
      </c>
    </row>
    <row r="15" spans="2:7" x14ac:dyDescent="0.3">
      <c r="B15" s="31"/>
      <c r="C15" s="29">
        <f>sensitivity!D19</f>
        <v>900</v>
      </c>
      <c r="D15" s="29">
        <f>0</f>
        <v>0</v>
      </c>
      <c r="F15" s="26" t="str">
        <f ca="1">_xlfn.FORMULATEXT(C15)</f>
        <v>=sensitivity!D19</v>
      </c>
      <c r="G15" s="11" t="str">
        <f ca="1">_xlfn.FORMULATEXT(D15)</f>
        <v>=0</v>
      </c>
    </row>
    <row r="16" spans="2:7" x14ac:dyDescent="0.3">
      <c r="B16" s="31"/>
      <c r="C16" s="29">
        <f>sensitivity!D19</f>
        <v>900</v>
      </c>
      <c r="D16" s="29">
        <f>sensitivity!D17</f>
        <v>426327.79243756575</v>
      </c>
      <c r="F16" s="11" t="str">
        <f ca="1">_xlfn.FORMULATEXT(C16)</f>
        <v>=sensitivity!D19</v>
      </c>
      <c r="G16" s="11" t="str">
        <f ca="1">_xlfn.FORMULATEXT(D16)</f>
        <v>=sensitivity!D17</v>
      </c>
    </row>
  </sheetData>
  <mergeCells count="3">
    <mergeCell ref="C2:F2"/>
    <mergeCell ref="C3:E3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10" zoomScale="75" workbookViewId="0">
      <selection activeCell="Q38" sqref="Q38"/>
    </sheetView>
  </sheetViews>
  <sheetFormatPr defaultColWidth="8.777343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3D0B-D7FF-418B-A683-5B3873F129B4}">
  <sheetPr codeName="Sheet4"/>
  <dimension ref="B2:F13"/>
  <sheetViews>
    <sheetView workbookViewId="0">
      <selection activeCell="E4" sqref="E4"/>
    </sheetView>
  </sheetViews>
  <sheetFormatPr defaultRowHeight="14.4" x14ac:dyDescent="0.3"/>
  <cols>
    <col min="3" max="3" width="34.21875" customWidth="1"/>
    <col min="4" max="4" width="22.88671875" customWidth="1"/>
    <col min="5" max="5" width="12.5546875" customWidth="1"/>
    <col min="6" max="6" width="25.21875" customWidth="1"/>
  </cols>
  <sheetData>
    <row r="2" spans="2:6" x14ac:dyDescent="0.3">
      <c r="B2" s="1" t="s">
        <v>0</v>
      </c>
      <c r="C2" s="11" t="s">
        <v>65</v>
      </c>
      <c r="D2" s="11" t="s">
        <v>62</v>
      </c>
      <c r="E2" s="11" t="s">
        <v>63</v>
      </c>
      <c r="F2" s="11" t="s">
        <v>64</v>
      </c>
    </row>
    <row r="3" spans="2:6" x14ac:dyDescent="0.3">
      <c r="B3" s="1"/>
      <c r="C3" s="1" t="s">
        <v>2</v>
      </c>
      <c r="D3" s="1" t="s">
        <v>51</v>
      </c>
      <c r="E3" s="27">
        <f>sensitivity!P3</f>
        <v>0.09</v>
      </c>
      <c r="F3" t="s">
        <v>3</v>
      </c>
    </row>
    <row r="4" spans="2:6" x14ac:dyDescent="0.3">
      <c r="B4" s="1"/>
      <c r="C4" s="1" t="s">
        <v>6</v>
      </c>
      <c r="D4" s="1" t="s">
        <v>52</v>
      </c>
      <c r="E4" s="5">
        <v>4800</v>
      </c>
      <c r="F4" t="s">
        <v>7</v>
      </c>
    </row>
    <row r="5" spans="2:6" x14ac:dyDescent="0.3">
      <c r="B5" s="1"/>
      <c r="C5" s="1" t="s">
        <v>8</v>
      </c>
      <c r="D5" s="1" t="s">
        <v>54</v>
      </c>
      <c r="E5" s="7">
        <v>7.0000000000000007E-2</v>
      </c>
      <c r="F5" t="s">
        <v>3</v>
      </c>
    </row>
    <row r="6" spans="2:6" x14ac:dyDescent="0.3">
      <c r="B6" s="1"/>
      <c r="C6" s="1" t="s">
        <v>10</v>
      </c>
      <c r="D6" s="1" t="s">
        <v>53</v>
      </c>
      <c r="E6" s="5">
        <v>35000</v>
      </c>
      <c r="F6" t="s">
        <v>7</v>
      </c>
    </row>
    <row r="7" spans="2:6" x14ac:dyDescent="0.3">
      <c r="B7" s="1"/>
      <c r="C7" s="1" t="s">
        <v>11</v>
      </c>
      <c r="D7" s="1" t="s">
        <v>55</v>
      </c>
      <c r="E7" s="7">
        <v>0.04</v>
      </c>
      <c r="F7" t="s">
        <v>3</v>
      </c>
    </row>
    <row r="8" spans="2:6" x14ac:dyDescent="0.3">
      <c r="B8" s="1"/>
      <c r="C8" s="1" t="s">
        <v>12</v>
      </c>
      <c r="D8" s="1" t="s">
        <v>56</v>
      </c>
      <c r="E8" s="11">
        <v>60</v>
      </c>
      <c r="F8" t="s">
        <v>13</v>
      </c>
    </row>
    <row r="9" spans="2:6" x14ac:dyDescent="0.3">
      <c r="B9" s="1"/>
      <c r="C9" s="1" t="s">
        <v>14</v>
      </c>
      <c r="D9" s="1" t="s">
        <v>57</v>
      </c>
      <c r="E9" s="11">
        <v>3</v>
      </c>
      <c r="F9" t="s">
        <v>15</v>
      </c>
    </row>
    <row r="10" spans="2:6" x14ac:dyDescent="0.3">
      <c r="B10" s="1"/>
      <c r="C10" s="1" t="s">
        <v>16</v>
      </c>
      <c r="D10" s="1" t="s">
        <v>59</v>
      </c>
      <c r="E10" s="2">
        <v>0.1</v>
      </c>
      <c r="F10" t="s">
        <v>3</v>
      </c>
    </row>
    <row r="11" spans="2:6" x14ac:dyDescent="0.3">
      <c r="B11" s="1"/>
      <c r="C11" s="1" t="s">
        <v>17</v>
      </c>
      <c r="D11" s="1" t="s">
        <v>61</v>
      </c>
      <c r="E11" s="2">
        <v>0</v>
      </c>
      <c r="F11" t="s">
        <v>3</v>
      </c>
    </row>
    <row r="12" spans="2:6" x14ac:dyDescent="0.3">
      <c r="B12" s="1"/>
      <c r="C12" s="1" t="s">
        <v>18</v>
      </c>
      <c r="D12" s="1" t="s">
        <v>60</v>
      </c>
      <c r="E12" s="11">
        <f>demand!H8</f>
        <v>1.3000000000000003</v>
      </c>
      <c r="F12" t="s">
        <v>19</v>
      </c>
    </row>
    <row r="13" spans="2:6" x14ac:dyDescent="0.3">
      <c r="B13" s="1"/>
      <c r="C13" s="1" t="s">
        <v>20</v>
      </c>
      <c r="D13" s="1" t="s">
        <v>58</v>
      </c>
      <c r="E13" s="11">
        <f>demand!H9</f>
        <v>-7.000000000000001E-4</v>
      </c>
      <c r="F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E10-68EB-457A-AD0D-007DF48542E6}">
  <sheetPr codeName="Sheet5"/>
  <dimension ref="A1:H11"/>
  <sheetViews>
    <sheetView workbookViewId="0">
      <selection activeCell="H8" sqref="H8"/>
    </sheetView>
  </sheetViews>
  <sheetFormatPr defaultRowHeight="14.4" x14ac:dyDescent="0.3"/>
  <sheetData>
    <row r="1" spans="1:8" x14ac:dyDescent="0.3">
      <c r="A1" t="s">
        <v>66</v>
      </c>
    </row>
    <row r="4" spans="1:8" x14ac:dyDescent="0.3">
      <c r="C4" s="11" t="s">
        <v>67</v>
      </c>
      <c r="D4" s="11" t="s">
        <v>30</v>
      </c>
    </row>
    <row r="5" spans="1:8" x14ac:dyDescent="0.3">
      <c r="C5" s="26">
        <v>600</v>
      </c>
      <c r="D5" s="26">
        <v>0.88</v>
      </c>
      <c r="G5" s="11" t="s">
        <v>72</v>
      </c>
      <c r="H5" s="11">
        <v>-100</v>
      </c>
    </row>
    <row r="6" spans="1:8" x14ac:dyDescent="0.3">
      <c r="C6" s="49">
        <f t="shared" ref="C6:C11" si="0">C5 +$H$5</f>
        <v>500</v>
      </c>
      <c r="D6" s="49">
        <f t="shared" ref="D6:D11" si="1">D5 + $H$6</f>
        <v>0.95</v>
      </c>
      <c r="G6" s="11" t="s">
        <v>75</v>
      </c>
      <c r="H6" s="11">
        <v>7.0000000000000007E-2</v>
      </c>
    </row>
    <row r="7" spans="1:8" x14ac:dyDescent="0.3">
      <c r="C7" s="49">
        <f t="shared" si="0"/>
        <v>400</v>
      </c>
      <c r="D7" s="49">
        <f t="shared" si="1"/>
        <v>1.02</v>
      </c>
    </row>
    <row r="8" spans="1:8" x14ac:dyDescent="0.3">
      <c r="C8" s="49">
        <f t="shared" si="0"/>
        <v>300</v>
      </c>
      <c r="D8" s="49">
        <f t="shared" si="1"/>
        <v>1.0900000000000001</v>
      </c>
      <c r="G8" s="11" t="s">
        <v>73</v>
      </c>
      <c r="H8" s="11">
        <f>D11</f>
        <v>1.3000000000000003</v>
      </c>
    </row>
    <row r="9" spans="1:8" x14ac:dyDescent="0.3">
      <c r="C9" s="49">
        <f t="shared" si="0"/>
        <v>200</v>
      </c>
      <c r="D9" s="49">
        <f t="shared" si="1"/>
        <v>1.1600000000000001</v>
      </c>
      <c r="G9" s="11" t="s">
        <v>74</v>
      </c>
      <c r="H9" s="11">
        <f>-H6 / 100</f>
        <v>-7.000000000000001E-4</v>
      </c>
    </row>
    <row r="10" spans="1:8" x14ac:dyDescent="0.3">
      <c r="C10" s="49">
        <f t="shared" si="0"/>
        <v>100</v>
      </c>
      <c r="D10" s="49">
        <f t="shared" si="1"/>
        <v>1.2300000000000002</v>
      </c>
    </row>
    <row r="11" spans="1:8" x14ac:dyDescent="0.3">
      <c r="C11" s="50">
        <f t="shared" si="0"/>
        <v>0</v>
      </c>
      <c r="D11" s="50">
        <f t="shared" si="1"/>
        <v>1.3000000000000003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2:X23"/>
  <sheetViews>
    <sheetView workbookViewId="0">
      <selection activeCell="L19" sqref="L19"/>
    </sheetView>
  </sheetViews>
  <sheetFormatPr defaultColWidth="8.77734375" defaultRowHeight="14.4" x14ac:dyDescent="0.3"/>
  <cols>
    <col min="3" max="3" width="32.21875" style="1" customWidth="1"/>
    <col min="4" max="4" width="23.6640625" customWidth="1"/>
    <col min="5" max="5" width="13.77734375" customWidth="1"/>
    <col min="6" max="6" width="12.77734375" customWidth="1"/>
    <col min="7" max="7" width="14" customWidth="1"/>
    <col min="8" max="8" width="12.77734375" customWidth="1"/>
    <col min="9" max="9" width="21.44140625" customWidth="1"/>
    <col min="12" max="12" width="16" customWidth="1"/>
    <col min="16" max="16" width="11.44140625" bestFit="1" customWidth="1"/>
    <col min="19" max="19" width="11.44140625" bestFit="1" customWidth="1"/>
    <col min="22" max="22" width="11.44140625" bestFit="1" customWidth="1"/>
    <col min="25" max="25" width="11.44140625" bestFit="1" customWidth="1"/>
  </cols>
  <sheetData>
    <row r="2" spans="3:24" ht="15" thickBot="1" x14ac:dyDescent="0.35">
      <c r="D2" t="s">
        <v>22</v>
      </c>
      <c r="E2" s="47"/>
    </row>
    <row r="3" spans="3:24" x14ac:dyDescent="0.3">
      <c r="D3" t="s">
        <v>23</v>
      </c>
      <c r="E3" s="48"/>
    </row>
    <row r="4" spans="3:24" x14ac:dyDescent="0.3">
      <c r="E4" s="12"/>
      <c r="K4" s="11"/>
      <c r="M4" s="8"/>
      <c r="O4" s="9"/>
      <c r="P4" s="10"/>
      <c r="R4" s="9"/>
      <c r="U4" s="9"/>
      <c r="X4" s="10"/>
    </row>
    <row r="5" spans="3:24" x14ac:dyDescent="0.3">
      <c r="C5" s="1" t="s">
        <v>24</v>
      </c>
      <c r="K5" s="11"/>
    </row>
    <row r="6" spans="3:24" x14ac:dyDescent="0.3">
      <c r="D6" t="s">
        <v>25</v>
      </c>
      <c r="E6" s="13">
        <v>0</v>
      </c>
      <c r="F6" s="13">
        <f>E6+1</f>
        <v>1</v>
      </c>
      <c r="G6" s="13">
        <f>F6+1</f>
        <v>2</v>
      </c>
      <c r="H6" s="13">
        <f>G6+1</f>
        <v>3</v>
      </c>
      <c r="I6" s="11" t="s">
        <v>26</v>
      </c>
    </row>
    <row r="7" spans="3:24" ht="15" thickBot="1" x14ac:dyDescent="0.35"/>
    <row r="8" spans="3:24" ht="15" thickBot="1" x14ac:dyDescent="0.35">
      <c r="C8" s="1" t="s">
        <v>27</v>
      </c>
      <c r="D8" t="s">
        <v>28</v>
      </c>
      <c r="E8" s="14"/>
      <c r="F8" s="15">
        <f>sensitivity!D2</f>
        <v>900</v>
      </c>
      <c r="G8" s="16">
        <f>F8*(1 + p_growth)</f>
        <v>981.00000000000011</v>
      </c>
      <c r="H8" s="16">
        <f>G8*(1 + p_growth)</f>
        <v>1069.2900000000002</v>
      </c>
      <c r="I8" s="11" t="s">
        <v>29</v>
      </c>
    </row>
    <row r="9" spans="3:24" x14ac:dyDescent="0.3">
      <c r="D9" t="s">
        <v>30</v>
      </c>
      <c r="E9" s="5"/>
      <c r="F9" s="52">
        <f>demand_const + demand_slope*F8</f>
        <v>0.67000000000000015</v>
      </c>
      <c r="G9" s="52">
        <f>demand_const + demand_slope*G8</f>
        <v>0.61330000000000007</v>
      </c>
      <c r="H9" s="52">
        <f>demand_const + demand_slope*H8</f>
        <v>0.55149700000000001</v>
      </c>
      <c r="I9" s="11" t="s">
        <v>31</v>
      </c>
    </row>
    <row r="10" spans="3:24" x14ac:dyDescent="0.3">
      <c r="D10" t="s">
        <v>32</v>
      </c>
      <c r="E10" s="17"/>
      <c r="F10" s="17">
        <f>F9*assumptions!$E$8</f>
        <v>40.20000000000001</v>
      </c>
      <c r="G10" s="17">
        <f>G9*assumptions!$E$8</f>
        <v>36.798000000000002</v>
      </c>
      <c r="H10" s="17">
        <f>H9*assumptions!$E$8</f>
        <v>33.089820000000003</v>
      </c>
      <c r="I10" s="11" t="s">
        <v>33</v>
      </c>
    </row>
    <row r="11" spans="3:24" x14ac:dyDescent="0.3">
      <c r="D11" t="s">
        <v>34</v>
      </c>
      <c r="E11" s="5"/>
      <c r="F11" s="5">
        <f>F8*F10*12</f>
        <v>434160.00000000012</v>
      </c>
      <c r="G11" s="5">
        <f>G8*G10*12</f>
        <v>433186.05600000004</v>
      </c>
      <c r="H11" s="5">
        <f>H8*H10*12</f>
        <v>424591.36353360012</v>
      </c>
      <c r="I11" s="11" t="s">
        <v>29</v>
      </c>
    </row>
    <row r="12" spans="3:24" ht="15" thickBot="1" x14ac:dyDescent="0.35">
      <c r="D12" t="s">
        <v>35</v>
      </c>
      <c r="E12" s="18"/>
      <c r="F12" s="18"/>
      <c r="G12" s="18"/>
      <c r="H12" s="18">
        <f>H11*assumptions!E9</f>
        <v>1273774.0906008002</v>
      </c>
      <c r="I12" s="11" t="s">
        <v>29</v>
      </c>
    </row>
    <row r="13" spans="3:24" ht="15" thickBot="1" x14ac:dyDescent="0.35">
      <c r="D13" t="s">
        <v>36</v>
      </c>
      <c r="E13" s="19"/>
      <c r="F13" s="19">
        <f>F11+F12</f>
        <v>434160.00000000012</v>
      </c>
      <c r="G13" s="19">
        <f>G11+G12</f>
        <v>433186.05600000004</v>
      </c>
      <c r="H13" s="19">
        <f>H11+H12</f>
        <v>1698365.4541344005</v>
      </c>
      <c r="I13" s="11" t="s">
        <v>29</v>
      </c>
    </row>
    <row r="14" spans="3:24" x14ac:dyDescent="0.3">
      <c r="C14" s="1" t="s">
        <v>37</v>
      </c>
      <c r="E14" s="20"/>
      <c r="F14" s="20"/>
      <c r="G14" s="20"/>
      <c r="H14" s="20"/>
      <c r="I14" s="21"/>
    </row>
    <row r="15" spans="3:24" x14ac:dyDescent="0.3">
      <c r="D15" t="s">
        <v>10</v>
      </c>
      <c r="E15" s="5"/>
      <c r="F15" s="5">
        <f>assumptions!E6</f>
        <v>35000</v>
      </c>
      <c r="G15" s="5">
        <f>F15*(1+assumptions!$E$7)</f>
        <v>36400</v>
      </c>
      <c r="H15" s="5">
        <f>G15*(1+assumptions!$E$7)</f>
        <v>37856</v>
      </c>
      <c r="I15" s="11" t="s">
        <v>29</v>
      </c>
    </row>
    <row r="16" spans="3:24" x14ac:dyDescent="0.3">
      <c r="D16" t="s">
        <v>38</v>
      </c>
      <c r="E16" s="5"/>
      <c r="F16" s="5">
        <f>assumptions!E4*F10</f>
        <v>192960.00000000006</v>
      </c>
      <c r="G16" s="5">
        <f>F16*(1+assumptions!$E$5)</f>
        <v>206467.20000000007</v>
      </c>
      <c r="H16" s="5">
        <f>G16*(1+assumptions!$E$5)</f>
        <v>220919.9040000001</v>
      </c>
      <c r="I16" s="11" t="s">
        <v>29</v>
      </c>
    </row>
    <row r="17" spans="3:9" ht="15" thickBot="1" x14ac:dyDescent="0.35">
      <c r="D17" t="s">
        <v>39</v>
      </c>
      <c r="E17" s="18">
        <v>1000000</v>
      </c>
      <c r="F17" s="18"/>
      <c r="G17" s="18"/>
      <c r="H17" s="18"/>
      <c r="I17" s="11" t="s">
        <v>29</v>
      </c>
    </row>
    <row r="18" spans="3:9" ht="15" thickBot="1" x14ac:dyDescent="0.35">
      <c r="D18" t="s">
        <v>40</v>
      </c>
      <c r="E18" s="18">
        <v>1000000</v>
      </c>
      <c r="F18" s="19">
        <f>SUM(F15:F16)</f>
        <v>227960.00000000006</v>
      </c>
      <c r="G18" s="19">
        <f>SUM(G15:G16)</f>
        <v>242867.20000000007</v>
      </c>
      <c r="H18" s="19">
        <f>SUM(H15:H16)</f>
        <v>258775.9040000001</v>
      </c>
      <c r="I18" s="11" t="s">
        <v>29</v>
      </c>
    </row>
    <row r="19" spans="3:9" ht="15" thickBot="1" x14ac:dyDescent="0.35">
      <c r="D19" s="21"/>
      <c r="E19" s="22"/>
      <c r="F19" s="22"/>
      <c r="G19" s="22"/>
      <c r="H19" s="22"/>
      <c r="I19" s="21"/>
    </row>
    <row r="20" spans="3:9" ht="15" thickBot="1" x14ac:dyDescent="0.35">
      <c r="C20" s="1" t="s">
        <v>24</v>
      </c>
      <c r="D20" t="s">
        <v>41</v>
      </c>
      <c r="E20" s="23">
        <f>E13-E18</f>
        <v>-1000000</v>
      </c>
      <c r="F20" s="23">
        <f>F13-F18</f>
        <v>206200.00000000006</v>
      </c>
      <c r="G20" s="23">
        <f>G13-G18</f>
        <v>190318.85599999997</v>
      </c>
      <c r="H20" s="23">
        <f>H13-H18</f>
        <v>1439589.5501344004</v>
      </c>
      <c r="I20" s="11" t="s">
        <v>29</v>
      </c>
    </row>
    <row r="21" spans="3:9" x14ac:dyDescent="0.3">
      <c r="D21" t="s">
        <v>16</v>
      </c>
      <c r="E21" s="24">
        <f>assumptions!$E$10</f>
        <v>0.1</v>
      </c>
      <c r="F21" s="24">
        <f>assumptions!$E$10</f>
        <v>0.1</v>
      </c>
      <c r="G21" s="24">
        <f>assumptions!$E$10</f>
        <v>0.1</v>
      </c>
      <c r="H21" s="24">
        <f>assumptions!$E$10</f>
        <v>0.1</v>
      </c>
      <c r="I21" s="25" t="s">
        <v>31</v>
      </c>
    </row>
    <row r="22" spans="3:9" x14ac:dyDescent="0.3">
      <c r="D22" t="s">
        <v>42</v>
      </c>
      <c r="E22" s="5">
        <f>E20</f>
        <v>-1000000</v>
      </c>
      <c r="F22" s="5">
        <f>F20/(1+assumptions!$E$10)^F6</f>
        <v>187454.5454545455</v>
      </c>
      <c r="G22" s="5">
        <f>G20/(1+assumptions!$E$10)^G6</f>
        <v>157288.31074380162</v>
      </c>
      <c r="H22" s="5">
        <f>H20/(1+assumptions!$E$10)^H6</f>
        <v>1081584.9362392186</v>
      </c>
      <c r="I22" s="11" t="s">
        <v>29</v>
      </c>
    </row>
    <row r="23" spans="3:9" ht="15" thickBot="1" x14ac:dyDescent="0.35">
      <c r="D23" t="s">
        <v>43</v>
      </c>
      <c r="E23" s="51">
        <f>SUM(E22:H22)</f>
        <v>426327.79243756575</v>
      </c>
      <c r="I23" s="11" t="s">
        <v>29</v>
      </c>
    </row>
  </sheetData>
  <dataValidations count="1">
    <dataValidation type="list" allowBlank="1" showInputMessage="1" showErrorMessage="1" sqref="E4" xr:uid="{00000000-0002-0000-0100-000000000000}">
      <formula1>$K$4:$K$5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E0C5-5148-47A6-BAD0-D923E609292B}">
  <sheetPr codeName="Sheet6"/>
  <dimension ref="B2:Q22"/>
  <sheetViews>
    <sheetView workbookViewId="0">
      <selection activeCell="A19" sqref="A19"/>
    </sheetView>
  </sheetViews>
  <sheetFormatPr defaultRowHeight="14.4" x14ac:dyDescent="0.3"/>
  <cols>
    <col min="3" max="3" width="11.109375" bestFit="1" customWidth="1"/>
    <col min="4" max="4" width="18" customWidth="1"/>
    <col min="5" max="5" width="18.109375" customWidth="1"/>
    <col min="6" max="6" width="21.44140625" customWidth="1"/>
    <col min="17" max="17" width="12.44140625" customWidth="1"/>
  </cols>
  <sheetData>
    <row r="2" spans="2:17" x14ac:dyDescent="0.3">
      <c r="C2" s="31" t="s">
        <v>67</v>
      </c>
      <c r="D2" s="33">
        <v>900</v>
      </c>
      <c r="E2" s="31"/>
      <c r="F2" s="11" t="e">
        <f ca="1">_xlfn.FORMULATEXT(D2)</f>
        <v>#N/A</v>
      </c>
      <c r="L2" t="s">
        <v>1</v>
      </c>
      <c r="P2" t="str">
        <f>assumptions!C3</f>
        <v>Price inflation (growth)</v>
      </c>
    </row>
    <row r="3" spans="2:17" x14ac:dyDescent="0.3">
      <c r="B3" s="1"/>
      <c r="C3" s="32" t="s">
        <v>48</v>
      </c>
      <c r="D3" s="32" t="str">
        <f>"NPV Sensitivity"</f>
        <v>NPV Sensitivity</v>
      </c>
      <c r="E3" s="31"/>
      <c r="M3" t="s">
        <v>4</v>
      </c>
      <c r="N3" s="3">
        <v>0.05</v>
      </c>
      <c r="P3" s="3">
        <v>0.09</v>
      </c>
      <c r="Q3" s="4" t="s">
        <v>5</v>
      </c>
    </row>
    <row r="4" spans="2:17" ht="15" thickBot="1" x14ac:dyDescent="0.35">
      <c r="B4" s="41" t="s">
        <v>68</v>
      </c>
      <c r="C4" s="34" t="s">
        <v>67</v>
      </c>
      <c r="D4" s="34" t="s">
        <v>49</v>
      </c>
      <c r="E4" s="31"/>
      <c r="Q4" s="6">
        <f>npv!E23</f>
        <v>426327.79243756575</v>
      </c>
    </row>
    <row r="5" spans="2:17" x14ac:dyDescent="0.3">
      <c r="B5" s="42"/>
      <c r="C5" s="35"/>
      <c r="D5" s="36">
        <f>npv!E23</f>
        <v>426327.79243756575</v>
      </c>
      <c r="E5" s="31"/>
      <c r="F5" s="11" t="str">
        <f ca="1">_xlfn.FORMULATEXT(D5)</f>
        <v>=npv!E23</v>
      </c>
      <c r="M5" t="s">
        <v>9</v>
      </c>
      <c r="N5" s="8">
        <f>N6-$N$3</f>
        <v>-0.25</v>
      </c>
      <c r="P5" s="9">
        <f t="shared" ref="P5:P15" si="0">$P$3*(1+$N5)</f>
        <v>6.7500000000000004E-2</v>
      </c>
      <c r="Q5" s="10">
        <f t="dataTable" ref="Q5:Q15" dt2D="0" dtr="0" r1="P3" ca="1"/>
        <v>442774.18322855921</v>
      </c>
    </row>
    <row r="6" spans="2:17" x14ac:dyDescent="0.3">
      <c r="B6" s="43">
        <v>1</v>
      </c>
      <c r="C6" s="37">
        <v>600</v>
      </c>
      <c r="D6" s="38">
        <f t="dataTable" ref="D6:D16" dt2D="0" dtr="0" r1="D2" ca="1"/>
        <v>146005.92361111939</v>
      </c>
      <c r="E6" s="31"/>
      <c r="F6" s="11" t="str">
        <f ca="1">_xlfn.FORMULATEXT(D6)</f>
        <v>{=TABLE(,D2)}</v>
      </c>
      <c r="N6" s="8">
        <f>N7-$N$3</f>
        <v>-0.2</v>
      </c>
      <c r="P6" s="9">
        <f t="shared" si="0"/>
        <v>7.1999999999999995E-2</v>
      </c>
      <c r="Q6" s="10">
        <v>449608.46281886869</v>
      </c>
    </row>
    <row r="7" spans="2:17" x14ac:dyDescent="0.3">
      <c r="B7" s="43">
        <f>+B6+1</f>
        <v>2</v>
      </c>
      <c r="C7" s="37">
        <f>C6 + 50</f>
        <v>650</v>
      </c>
      <c r="D7" s="38">
        <v>231365.14535416989</v>
      </c>
      <c r="E7" s="31"/>
      <c r="N7" s="8">
        <f>N8-$N$3</f>
        <v>-0.15000000000000002</v>
      </c>
      <c r="P7" s="9">
        <f t="shared" si="0"/>
        <v>7.6499999999999999E-2</v>
      </c>
      <c r="Q7" s="10">
        <v>452657.25213801081</v>
      </c>
    </row>
    <row r="8" spans="2:17" x14ac:dyDescent="0.3">
      <c r="B8" s="43">
        <f t="shared" ref="B8:B16" si="1">+B7+1</f>
        <v>3</v>
      </c>
      <c r="C8" s="37">
        <f t="shared" ref="C8:C16" si="2">C7 + 50</f>
        <v>700</v>
      </c>
      <c r="D8" s="38">
        <v>301268.80298842979</v>
      </c>
      <c r="E8" s="31"/>
      <c r="N8" s="8">
        <f>N9-$N$3</f>
        <v>-0.1</v>
      </c>
      <c r="P8" s="9">
        <f t="shared" si="0"/>
        <v>8.1000000000000003E-2</v>
      </c>
      <c r="Q8" s="10">
        <v>454042.62176573183</v>
      </c>
    </row>
    <row r="9" spans="2:17" x14ac:dyDescent="0.3">
      <c r="B9" s="43">
        <f t="shared" si="1"/>
        <v>4</v>
      </c>
      <c r="C9" s="37">
        <f t="shared" si="2"/>
        <v>750</v>
      </c>
      <c r="D9" s="38">
        <v>355716.89651389944</v>
      </c>
      <c r="E9" s="31"/>
      <c r="N9" s="8">
        <f>N10-$N$3</f>
        <v>-0.05</v>
      </c>
      <c r="P9" s="9">
        <f t="shared" si="0"/>
        <v>8.5499999999999993E-2</v>
      </c>
      <c r="Q9" s="10">
        <v>454586.29728402232</v>
      </c>
    </row>
    <row r="10" spans="2:17" x14ac:dyDescent="0.3">
      <c r="B10" s="43">
        <f t="shared" si="1"/>
        <v>5</v>
      </c>
      <c r="C10" s="37">
        <f t="shared" si="2"/>
        <v>800</v>
      </c>
      <c r="D10" s="38">
        <v>394709.42593057849</v>
      </c>
      <c r="E10" s="31"/>
      <c r="N10" s="9">
        <v>0</v>
      </c>
      <c r="P10" s="9">
        <f t="shared" si="0"/>
        <v>0.09</v>
      </c>
      <c r="Q10" s="10">
        <v>454586.29728402232</v>
      </c>
    </row>
    <row r="11" spans="2:17" x14ac:dyDescent="0.3">
      <c r="B11" s="43">
        <f t="shared" si="1"/>
        <v>6</v>
      </c>
      <c r="C11" s="37">
        <f t="shared" si="2"/>
        <v>850</v>
      </c>
      <c r="D11" s="38">
        <v>418246.3912384673</v>
      </c>
      <c r="E11" s="31"/>
      <c r="N11" s="8">
        <f>N10+$N$3</f>
        <v>0.05</v>
      </c>
      <c r="P11" s="9">
        <f t="shared" si="0"/>
        <v>9.4500000000000001E-2</v>
      </c>
      <c r="Q11" s="10">
        <v>454070.9761681715</v>
      </c>
    </row>
    <row r="12" spans="2:17" x14ac:dyDescent="0.3">
      <c r="B12" s="43">
        <f t="shared" si="1"/>
        <v>7</v>
      </c>
      <c r="C12" s="37">
        <f t="shared" si="2"/>
        <v>900</v>
      </c>
      <c r="D12" s="38">
        <v>426327.79243756575</v>
      </c>
      <c r="E12" s="31"/>
      <c r="N12" s="8">
        <f>N11+$N$3</f>
        <v>0.1</v>
      </c>
      <c r="P12" s="9">
        <f t="shared" si="0"/>
        <v>9.9000000000000005E-2</v>
      </c>
      <c r="Q12" s="10">
        <v>452843.49221208866</v>
      </c>
    </row>
    <row r="13" spans="2:17" x14ac:dyDescent="0.3">
      <c r="B13" s="43">
        <f t="shared" si="1"/>
        <v>8</v>
      </c>
      <c r="C13" s="37">
        <f t="shared" si="2"/>
        <v>950</v>
      </c>
      <c r="D13" s="38">
        <v>418953.62952787359</v>
      </c>
      <c r="E13" s="31"/>
      <c r="N13" s="8">
        <f>N12+$N$3</f>
        <v>0.15000000000000002</v>
      </c>
      <c r="P13" s="9">
        <f t="shared" si="0"/>
        <v>0.10349999999999999</v>
      </c>
      <c r="Q13" s="10">
        <v>450382.83190304053</v>
      </c>
    </row>
    <row r="14" spans="2:17" x14ac:dyDescent="0.3">
      <c r="B14" s="43">
        <f t="shared" si="1"/>
        <v>9</v>
      </c>
      <c r="C14" s="37">
        <f t="shared" si="2"/>
        <v>1000</v>
      </c>
      <c r="D14" s="38">
        <v>396123.90250939108</v>
      </c>
      <c r="E14" s="31"/>
      <c r="N14" s="8">
        <f>N13+$N$3</f>
        <v>0.2</v>
      </c>
      <c r="P14" s="9">
        <f t="shared" si="0"/>
        <v>0.108</v>
      </c>
      <c r="Q14" s="10">
        <v>445537.21105518215</v>
      </c>
    </row>
    <row r="15" spans="2:17" x14ac:dyDescent="0.3">
      <c r="B15" s="43">
        <f t="shared" si="1"/>
        <v>10</v>
      </c>
      <c r="C15" s="37">
        <f t="shared" si="2"/>
        <v>1050</v>
      </c>
      <c r="D15" s="38">
        <v>357838.61138211854</v>
      </c>
      <c r="E15" s="31"/>
      <c r="L15" s="11"/>
      <c r="N15" s="8">
        <f>N14+$N$3</f>
        <v>0.25</v>
      </c>
      <c r="P15" s="9">
        <f t="shared" si="0"/>
        <v>0.11249999999999999</v>
      </c>
      <c r="Q15" s="10">
        <v>435764.59670826723</v>
      </c>
    </row>
    <row r="16" spans="2:17" ht="15" thickBot="1" x14ac:dyDescent="0.35">
      <c r="B16" s="44">
        <f t="shared" si="1"/>
        <v>11</v>
      </c>
      <c r="C16" s="39">
        <f t="shared" si="2"/>
        <v>1100</v>
      </c>
      <c r="D16" s="40">
        <v>304097.75614605541</v>
      </c>
      <c r="E16" s="31"/>
    </row>
    <row r="17" spans="2:6" x14ac:dyDescent="0.3">
      <c r="B17" s="1"/>
      <c r="C17" s="30" t="s">
        <v>44</v>
      </c>
      <c r="D17" s="30">
        <f>MAX(D6:D16)</f>
        <v>426327.79243756575</v>
      </c>
      <c r="E17" s="31"/>
      <c r="F17" s="11" t="str">
        <f ca="1">_xlfn.FORMULATEXT(D17)</f>
        <v>=MAX(D6:D16)</v>
      </c>
    </row>
    <row r="18" spans="2:6" ht="15" thickBot="1" x14ac:dyDescent="0.35">
      <c r="B18" s="1"/>
      <c r="C18" s="28" t="s">
        <v>45</v>
      </c>
      <c r="D18" s="28">
        <f>MATCH(D17, D6:D16, 0)</f>
        <v>7</v>
      </c>
      <c r="E18" s="31"/>
      <c r="F18" s="11" t="str">
        <f ca="1">_xlfn.FORMULATEXT(D18)</f>
        <v>=MATCH(D17, D6:D16, 0)</v>
      </c>
    </row>
    <row r="19" spans="2:6" ht="15" thickBot="1" x14ac:dyDescent="0.35">
      <c r="B19" s="1"/>
      <c r="C19" s="45" t="s">
        <v>46</v>
      </c>
      <c r="D19" s="46">
        <f>INDEX(C6:C16, D18)</f>
        <v>900</v>
      </c>
      <c r="E19" s="31"/>
      <c r="F19" s="11" t="str">
        <f ca="1">_xlfn.FORMULATEXT(D19)</f>
        <v>=@INDEX(C6:C16, D18)</v>
      </c>
    </row>
    <row r="20" spans="2:6" x14ac:dyDescent="0.3">
      <c r="B20" s="1"/>
    </row>
    <row r="21" spans="2:6" x14ac:dyDescent="0.3">
      <c r="B21" s="1"/>
    </row>
    <row r="22" spans="2:6" x14ac:dyDescent="0.3">
      <c r="B22" s="1"/>
    </row>
  </sheetData>
  <conditionalFormatting sqref="B6:D16">
    <cfRule type="expression" dxfId="1" priority="3">
      <formula>B$6:B$16 = $D$18</formula>
    </cfRule>
  </conditionalFormatting>
  <conditionalFormatting sqref="C6:C16">
    <cfRule type="expression" dxfId="0" priority="2">
      <formula>$B$6:$B$16 = $D$18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results</vt:lpstr>
      <vt:lpstr>settings</vt:lpstr>
      <vt:lpstr>Influence Diagram</vt:lpstr>
      <vt:lpstr>assumptions</vt:lpstr>
      <vt:lpstr>demand</vt:lpstr>
      <vt:lpstr>npv</vt:lpstr>
      <vt:lpstr>sensitivity</vt:lpstr>
      <vt:lpstr>admin_exp</vt:lpstr>
      <vt:lpstr>admin_exp_growth</vt:lpstr>
      <vt:lpstr>demand_const</vt:lpstr>
      <vt:lpstr>demand_slope</vt:lpstr>
      <vt:lpstr>disc_rate</vt:lpstr>
      <vt:lpstr>disc_rate_escalator</vt:lpstr>
      <vt:lpstr>fleet_size</vt:lpstr>
      <vt:lpstr>p_growth</vt:lpstr>
      <vt:lpstr>prope_tax</vt:lpstr>
      <vt:lpstr>prope_tax_growth</vt:lpstr>
      <vt:lpstr>selling_multiple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FOOTE</dc:creator>
  <cp:lastModifiedBy>Bill Foote</cp:lastModifiedBy>
  <dcterms:created xsi:type="dcterms:W3CDTF">2018-01-05T18:56:34Z</dcterms:created>
  <dcterms:modified xsi:type="dcterms:W3CDTF">2021-04-08T21:47:01Z</dcterms:modified>
</cp:coreProperties>
</file>