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decision-optimization\mbac617\00021S\week4\3-workbook\"/>
    </mc:Choice>
  </mc:AlternateContent>
  <xr:revisionPtr revIDLastSave="0" documentId="13_ncr:1_{47F818F3-D1B2-4644-876E-D91D767EE02C}" xr6:coauthVersionLast="45" xr6:coauthVersionMax="45" xr10:uidLastSave="{00000000-0000-0000-0000-000000000000}"/>
  <bookViews>
    <workbookView xWindow="-108" yWindow="-108" windowWidth="23256" windowHeight="12576" activeTab="3" xr2:uid="{9C62ACA0-567A-4095-BC50-E2F074C55A2D}"/>
  </bookViews>
  <sheets>
    <sheet name="eoq-1" sheetId="2" r:id="rId1"/>
    <sheet name="eoq-2" sheetId="4" r:id="rId2"/>
    <sheet name="influence" sheetId="6" r:id="rId3"/>
    <sheet name="plot" sheetId="7" r:id="rId4"/>
    <sheet name="sensitivity-2" sheetId="5" r:id="rId5"/>
  </sheets>
  <definedNames>
    <definedName name="cost">'eoq-1'!$N$16</definedName>
    <definedName name="D">plot!$I$8</definedName>
    <definedName name="d1_">'eoq-1'!$N$12</definedName>
    <definedName name="d2_">'eoq-1'!$N$15</definedName>
    <definedName name="h">plot!$I$6</definedName>
    <definedName name="h1_">'eoq-1'!$N$10</definedName>
    <definedName name="h2_">'eoq-1'!$N$13</definedName>
    <definedName name="intervals">'eoq-1'!$N$7</definedName>
    <definedName name="k">plot!$I$7</definedName>
    <definedName name="k1_">'eoq-1'!$N$11</definedName>
    <definedName name="k2_">'eoq-1'!$N$14</definedName>
    <definedName name="max">'eoq-1'!$N$5</definedName>
    <definedName name="min">'eoq-1'!$N$6</definedName>
    <definedName name="solver_adj" localSheetId="0" hidden="1">'eoq-1'!$C$4:$D$4</definedName>
    <definedName name="solver_adj" localSheetId="1" hidden="1">'eoq-2'!$C$4:$D$4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'eoq-2'!$E$10:$E$11</definedName>
    <definedName name="solver_lhs2" localSheetId="1" hidden="1">'eoq-2'!$E$10:$E$11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'eoq-1'!$E$5</definedName>
    <definedName name="solver_opt" localSheetId="1" hidden="1">'eoq-2'!$E$5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'eoq-2'!$G$10:$G$11</definedName>
    <definedName name="solver_rhs2" localSheetId="1" hidden="1">'eoq-2'!$G$10:$G$11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width">'eoq-1'!$N$8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7" l="1"/>
  <c r="P9" i="7"/>
  <c r="Q6" i="7"/>
  <c r="Q9" i="7"/>
  <c r="O8" i="7"/>
  <c r="Q7" i="7"/>
  <c r="Q4" i="7"/>
  <c r="P4" i="7"/>
  <c r="P3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4" i="7"/>
  <c r="L4" i="7"/>
  <c r="M3" i="7"/>
  <c r="L3" i="7"/>
  <c r="I8" i="7"/>
  <c r="I7" i="7"/>
  <c r="I6" i="7"/>
  <c r="G8" i="7"/>
  <c r="G7" i="7"/>
  <c r="G6" i="7"/>
  <c r="N3" i="7" l="1"/>
  <c r="M4" i="7"/>
  <c r="N4" i="7" s="1"/>
  <c r="Q5" i="2"/>
  <c r="N22" i="2"/>
  <c r="B9" i="4"/>
  <c r="B8" i="4"/>
  <c r="B7" i="4"/>
  <c r="E11" i="4"/>
  <c r="E10" i="4"/>
  <c r="C11" i="4"/>
  <c r="D12" i="4"/>
  <c r="C12" i="4"/>
  <c r="D5" i="4"/>
  <c r="C5" i="4"/>
  <c r="N17" i="2"/>
  <c r="N15" i="2"/>
  <c r="N14" i="2"/>
  <c r="N13" i="2"/>
  <c r="N12" i="2"/>
  <c r="N11" i="2"/>
  <c r="N10" i="2"/>
  <c r="P6" i="2"/>
  <c r="N8" i="2"/>
  <c r="N4" i="2"/>
  <c r="C5" i="2"/>
  <c r="C11" i="2"/>
  <c r="G11" i="2"/>
  <c r="G5" i="2"/>
  <c r="J10" i="4"/>
  <c r="J11" i="4"/>
  <c r="J5" i="4"/>
  <c r="J12" i="4"/>
  <c r="L5" i="7" l="1"/>
  <c r="L6" i="7"/>
  <c r="M6" i="7"/>
  <c r="N6" i="7" s="1"/>
  <c r="M5" i="7"/>
  <c r="M7" i="7"/>
  <c r="L7" i="7"/>
  <c r="R5" i="2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R6" i="2"/>
  <c r="P7" i="2"/>
  <c r="P8" i="2" s="1"/>
  <c r="Q6" i="2"/>
  <c r="E5" i="4"/>
  <c r="D11" i="2"/>
  <c r="D5" i="2"/>
  <c r="E5" i="2" s="1"/>
  <c r="N5" i="7" l="1"/>
  <c r="M8" i="7"/>
  <c r="L8" i="7"/>
  <c r="N7" i="7"/>
  <c r="AA7" i="2"/>
  <c r="Z6" i="2"/>
  <c r="W6" i="2"/>
  <c r="U6" i="2"/>
  <c r="P9" i="2"/>
  <c r="W8" i="2"/>
  <c r="V8" i="2"/>
  <c r="U8" i="2"/>
  <c r="T8" i="2"/>
  <c r="AA8" i="2"/>
  <c r="S8" i="2"/>
  <c r="Z8" i="2"/>
  <c r="R8" i="2"/>
  <c r="Y8" i="2"/>
  <c r="Q8" i="2"/>
  <c r="X8" i="2"/>
  <c r="Y6" i="2"/>
  <c r="V6" i="2"/>
  <c r="S6" i="2"/>
  <c r="X6" i="2"/>
  <c r="T6" i="2"/>
  <c r="T7" i="2"/>
  <c r="S7" i="2"/>
  <c r="U7" i="2"/>
  <c r="Z7" i="2"/>
  <c r="R7" i="2"/>
  <c r="W7" i="2"/>
  <c r="Y7" i="2"/>
  <c r="Q7" i="2"/>
  <c r="X7" i="2"/>
  <c r="V7" i="2"/>
  <c r="N8" i="7" l="1"/>
  <c r="M9" i="7"/>
  <c r="L9" i="7"/>
  <c r="P10" i="2"/>
  <c r="Z9" i="2"/>
  <c r="R9" i="2"/>
  <c r="Y9" i="2"/>
  <c r="Q9" i="2"/>
  <c r="AA9" i="2"/>
  <c r="X9" i="2"/>
  <c r="W9" i="2"/>
  <c r="V9" i="2"/>
  <c r="U9" i="2"/>
  <c r="S9" i="2"/>
  <c r="T9" i="2"/>
  <c r="AA6" i="2"/>
  <c r="N9" i="7" l="1"/>
  <c r="M10" i="7"/>
  <c r="L10" i="7"/>
  <c r="AB6" i="2"/>
  <c r="AB7" i="2"/>
  <c r="AB8" i="2"/>
  <c r="AB9" i="2"/>
  <c r="AC10" i="2"/>
  <c r="U10" i="2"/>
  <c r="AB10" i="2"/>
  <c r="T10" i="2"/>
  <c r="AA10" i="2"/>
  <c r="S10" i="2"/>
  <c r="Z10" i="2"/>
  <c r="R10" i="2"/>
  <c r="Y10" i="2"/>
  <c r="Q10" i="2"/>
  <c r="X10" i="2"/>
  <c r="V10" i="2"/>
  <c r="W10" i="2"/>
  <c r="P11" i="2"/>
  <c r="N10" i="7" l="1"/>
  <c r="M11" i="7"/>
  <c r="L11" i="7"/>
  <c r="X11" i="2"/>
  <c r="W11" i="2"/>
  <c r="Q11" i="2"/>
  <c r="V11" i="2"/>
  <c r="AC11" i="2"/>
  <c r="U11" i="2"/>
  <c r="AB11" i="2"/>
  <c r="T11" i="2"/>
  <c r="Y11" i="2"/>
  <c r="AA11" i="2"/>
  <c r="S11" i="2"/>
  <c r="Z11" i="2"/>
  <c r="R11" i="2"/>
  <c r="P12" i="2"/>
  <c r="AD11" i="2"/>
  <c r="AC6" i="2"/>
  <c r="AC8" i="2"/>
  <c r="AC7" i="2"/>
  <c r="AC9" i="2"/>
  <c r="N11" i="7" l="1"/>
  <c r="M12" i="7"/>
  <c r="L12" i="7"/>
  <c r="AD6" i="2"/>
  <c r="AD7" i="2"/>
  <c r="AD8" i="2"/>
  <c r="AD9" i="2"/>
  <c r="AD10" i="2"/>
  <c r="AA12" i="2"/>
  <c r="S12" i="2"/>
  <c r="Z12" i="2"/>
  <c r="R12" i="2"/>
  <c r="Y12" i="2"/>
  <c r="Q12" i="2"/>
  <c r="T12" i="2"/>
  <c r="X12" i="2"/>
  <c r="AE12" i="2"/>
  <c r="W12" i="2"/>
  <c r="AD12" i="2"/>
  <c r="V12" i="2"/>
  <c r="AB12" i="2"/>
  <c r="AC12" i="2"/>
  <c r="U12" i="2"/>
  <c r="P13" i="2"/>
  <c r="N12" i="7" l="1"/>
  <c r="M13" i="7"/>
  <c r="L13" i="7"/>
  <c r="AD13" i="2"/>
  <c r="V13" i="2"/>
  <c r="AC13" i="2"/>
  <c r="U13" i="2"/>
  <c r="AE13" i="2"/>
  <c r="AB13" i="2"/>
  <c r="T13" i="2"/>
  <c r="AA13" i="2"/>
  <c r="S13" i="2"/>
  <c r="Z13" i="2"/>
  <c r="R13" i="2"/>
  <c r="Y13" i="2"/>
  <c r="Q13" i="2"/>
  <c r="W13" i="2"/>
  <c r="X13" i="2"/>
  <c r="P14" i="2"/>
  <c r="AE6" i="2"/>
  <c r="AE8" i="2"/>
  <c r="AE7" i="2"/>
  <c r="AE9" i="2"/>
  <c r="AE10" i="2"/>
  <c r="AE11" i="2"/>
  <c r="N13" i="7" l="1"/>
  <c r="M14" i="7"/>
  <c r="L14" i="7"/>
  <c r="AF6" i="2"/>
  <c r="AF8" i="2"/>
  <c r="AF7" i="2"/>
  <c r="AF9" i="2"/>
  <c r="AF10" i="2"/>
  <c r="AF11" i="2"/>
  <c r="AF12" i="2"/>
  <c r="AF13" i="2"/>
  <c r="AG14" i="2"/>
  <c r="Y14" i="2"/>
  <c r="Q14" i="2"/>
  <c r="AF14" i="2"/>
  <c r="X14" i="2"/>
  <c r="Z14" i="2"/>
  <c r="AE14" i="2"/>
  <c r="W14" i="2"/>
  <c r="AD14" i="2"/>
  <c r="V14" i="2"/>
  <c r="AC14" i="2"/>
  <c r="U14" i="2"/>
  <c r="AB14" i="2"/>
  <c r="T14" i="2"/>
  <c r="R14" i="2"/>
  <c r="AA14" i="2"/>
  <c r="S14" i="2"/>
  <c r="P15" i="2"/>
  <c r="N14" i="7" l="1"/>
  <c r="L15" i="7"/>
  <c r="M15" i="7"/>
  <c r="AB15" i="2"/>
  <c r="T15" i="2"/>
  <c r="AA15" i="2"/>
  <c r="S15" i="2"/>
  <c r="Z15" i="2"/>
  <c r="R15" i="2"/>
  <c r="U15" i="2"/>
  <c r="AG15" i="2"/>
  <c r="Y15" i="2"/>
  <c r="Q15" i="2"/>
  <c r="AF15" i="2"/>
  <c r="X15" i="2"/>
  <c r="AE15" i="2"/>
  <c r="W15" i="2"/>
  <c r="AC15" i="2"/>
  <c r="AD15" i="2"/>
  <c r="V15" i="2"/>
  <c r="P16" i="2"/>
  <c r="AH15" i="2"/>
  <c r="AG6" i="2"/>
  <c r="AG7" i="2"/>
  <c r="AG8" i="2"/>
  <c r="AG9" i="2"/>
  <c r="AG10" i="2"/>
  <c r="AG11" i="2"/>
  <c r="AG12" i="2"/>
  <c r="AG13" i="2"/>
  <c r="M16" i="7" l="1"/>
  <c r="L16" i="7"/>
  <c r="N15" i="7"/>
  <c r="AI16" i="2"/>
  <c r="AH6" i="2"/>
  <c r="AH8" i="2"/>
  <c r="AH7" i="2"/>
  <c r="AH9" i="2"/>
  <c r="AH10" i="2"/>
  <c r="AH11" i="2"/>
  <c r="AH12" i="2"/>
  <c r="AH13" i="2"/>
  <c r="AH14" i="2"/>
  <c r="AE16" i="2"/>
  <c r="W16" i="2"/>
  <c r="AF16" i="2"/>
  <c r="AD16" i="2"/>
  <c r="V16" i="2"/>
  <c r="X16" i="2"/>
  <c r="AC16" i="2"/>
  <c r="U16" i="2"/>
  <c r="AB16" i="2"/>
  <c r="T16" i="2"/>
  <c r="AA16" i="2"/>
  <c r="S16" i="2"/>
  <c r="AH16" i="2"/>
  <c r="Z16" i="2"/>
  <c r="R16" i="2"/>
  <c r="AG16" i="2"/>
  <c r="Y16" i="2"/>
  <c r="Q16" i="2"/>
  <c r="P17" i="2"/>
  <c r="N16" i="7" l="1"/>
  <c r="M17" i="7"/>
  <c r="L17" i="7"/>
  <c r="AH17" i="2"/>
  <c r="Z17" i="2"/>
  <c r="R17" i="2"/>
  <c r="AG17" i="2"/>
  <c r="Y17" i="2"/>
  <c r="Q17" i="2"/>
  <c r="AF17" i="2"/>
  <c r="X17" i="2"/>
  <c r="AI17" i="2"/>
  <c r="AE17" i="2"/>
  <c r="W17" i="2"/>
  <c r="AD17" i="2"/>
  <c r="V17" i="2"/>
  <c r="S17" i="2"/>
  <c r="AC17" i="2"/>
  <c r="U17" i="2"/>
  <c r="AA17" i="2"/>
  <c r="AB17" i="2"/>
  <c r="T17" i="2"/>
  <c r="P18" i="2"/>
  <c r="AI6" i="2"/>
  <c r="AI8" i="2"/>
  <c r="AI7" i="2"/>
  <c r="AI9" i="2"/>
  <c r="AI10" i="2"/>
  <c r="AI11" i="2"/>
  <c r="AI12" i="2"/>
  <c r="AI13" i="2"/>
  <c r="AI14" i="2"/>
  <c r="AI15" i="2"/>
  <c r="N17" i="7" l="1"/>
  <c r="L18" i="7"/>
  <c r="M18" i="7"/>
  <c r="AJ6" i="2"/>
  <c r="AJ8" i="2"/>
  <c r="AJ7" i="2"/>
  <c r="AJ9" i="2"/>
  <c r="AJ10" i="2"/>
  <c r="AJ11" i="2"/>
  <c r="AJ12" i="2"/>
  <c r="AJ13" i="2"/>
  <c r="AJ14" i="2"/>
  <c r="AJ15" i="2"/>
  <c r="AJ16" i="2"/>
  <c r="AC18" i="2"/>
  <c r="U18" i="2"/>
  <c r="AJ18" i="2"/>
  <c r="AB18" i="2"/>
  <c r="T18" i="2"/>
  <c r="AD18" i="2"/>
  <c r="AI18" i="2"/>
  <c r="AA18" i="2"/>
  <c r="S18" i="2"/>
  <c r="AH18" i="2"/>
  <c r="Z18" i="2"/>
  <c r="R18" i="2"/>
  <c r="AG18" i="2"/>
  <c r="Y18" i="2"/>
  <c r="Q18" i="2"/>
  <c r="AF18" i="2"/>
  <c r="X18" i="2"/>
  <c r="AE18" i="2"/>
  <c r="W18" i="2"/>
  <c r="V18" i="2"/>
  <c r="P19" i="2"/>
  <c r="AJ17" i="2"/>
  <c r="N18" i="7" l="1"/>
  <c r="L19" i="7"/>
  <c r="M19" i="7"/>
  <c r="AF19" i="2"/>
  <c r="X19" i="2"/>
  <c r="AE19" i="2"/>
  <c r="W19" i="2"/>
  <c r="Y19" i="2"/>
  <c r="AD19" i="2"/>
  <c r="V19" i="2"/>
  <c r="AK19" i="2"/>
  <c r="AC19" i="2"/>
  <c r="U19" i="2"/>
  <c r="AJ19" i="2"/>
  <c r="AB19" i="2"/>
  <c r="T19" i="2"/>
  <c r="AI19" i="2"/>
  <c r="AA19" i="2"/>
  <c r="S19" i="2"/>
  <c r="AG19" i="2"/>
  <c r="Q19" i="2"/>
  <c r="AH19" i="2"/>
  <c r="Z19" i="2"/>
  <c r="R19" i="2"/>
  <c r="P20" i="2"/>
  <c r="AK6" i="2"/>
  <c r="AK8" i="2"/>
  <c r="AK7" i="2"/>
  <c r="AK9" i="2"/>
  <c r="AK10" i="2"/>
  <c r="AK11" i="2"/>
  <c r="AK12" i="2"/>
  <c r="AK13" i="2"/>
  <c r="AK14" i="2"/>
  <c r="AK15" i="2"/>
  <c r="AK16" i="2"/>
  <c r="AK17" i="2"/>
  <c r="AK18" i="2"/>
  <c r="N19" i="7" l="1"/>
  <c r="M20" i="7"/>
  <c r="L20" i="7"/>
  <c r="AI20" i="2"/>
  <c r="AA20" i="2"/>
  <c r="S20" i="2"/>
  <c r="AH20" i="2"/>
  <c r="Z20" i="2"/>
  <c r="R20" i="2"/>
  <c r="T20" i="2"/>
  <c r="AG20" i="2"/>
  <c r="Y20" i="2"/>
  <c r="Q20" i="2"/>
  <c r="AB20" i="2"/>
  <c r="AF20" i="2"/>
  <c r="X20" i="2"/>
  <c r="AE20" i="2"/>
  <c r="W20" i="2"/>
  <c r="AD20" i="2"/>
  <c r="V20" i="2"/>
  <c r="AK20" i="2"/>
  <c r="AC20" i="2"/>
  <c r="U20" i="2"/>
  <c r="AJ20" i="2"/>
  <c r="P21" i="2"/>
  <c r="N20" i="7" l="1"/>
  <c r="M21" i="7"/>
  <c r="L21" i="7"/>
  <c r="AD21" i="2"/>
  <c r="V21" i="2"/>
  <c r="AK21" i="2"/>
  <c r="AC21" i="2"/>
  <c r="U21" i="2"/>
  <c r="AE21" i="2"/>
  <c r="AJ21" i="2"/>
  <c r="AB21" i="2"/>
  <c r="T21" i="2"/>
  <c r="AI21" i="2"/>
  <c r="AA21" i="2"/>
  <c r="S21" i="2"/>
  <c r="AH21" i="2"/>
  <c r="Z21" i="2"/>
  <c r="R21" i="2"/>
  <c r="AG21" i="2"/>
  <c r="Y21" i="2"/>
  <c r="Q21" i="2"/>
  <c r="W21" i="2"/>
  <c r="AF21" i="2"/>
  <c r="X21" i="2"/>
  <c r="P22" i="2"/>
  <c r="N21" i="7" l="1"/>
  <c r="L22" i="7"/>
  <c r="M22" i="7"/>
  <c r="AG22" i="2"/>
  <c r="Y22" i="2"/>
  <c r="Q22" i="2"/>
  <c r="AF22" i="2"/>
  <c r="X22" i="2"/>
  <c r="Z22" i="2"/>
  <c r="AE22" i="2"/>
  <c r="W22" i="2"/>
  <c r="AD22" i="2"/>
  <c r="V22" i="2"/>
  <c r="AK22" i="2"/>
  <c r="AC22" i="2"/>
  <c r="U22" i="2"/>
  <c r="AJ22" i="2"/>
  <c r="AB22" i="2"/>
  <c r="T22" i="2"/>
  <c r="AH22" i="2"/>
  <c r="R22" i="2"/>
  <c r="AI22" i="2"/>
  <c r="AA22" i="2"/>
  <c r="S22" i="2"/>
  <c r="P23" i="2"/>
  <c r="M23" i="7" l="1"/>
  <c r="L23" i="7"/>
  <c r="N22" i="7"/>
  <c r="AJ23" i="2"/>
  <c r="AB23" i="2"/>
  <c r="T23" i="2"/>
  <c r="AI23" i="2"/>
  <c r="AA23" i="2"/>
  <c r="S23" i="2"/>
  <c r="U23" i="2"/>
  <c r="AH23" i="2"/>
  <c r="Z23" i="2"/>
  <c r="R23" i="2"/>
  <c r="AG23" i="2"/>
  <c r="Y23" i="2"/>
  <c r="Q23" i="2"/>
  <c r="AF23" i="2"/>
  <c r="X23" i="2"/>
  <c r="AC23" i="2"/>
  <c r="AE23" i="2"/>
  <c r="W23" i="2"/>
  <c r="AK23" i="2"/>
  <c r="AD23" i="2"/>
  <c r="V23" i="2"/>
  <c r="P24" i="2"/>
  <c r="N23" i="7" l="1"/>
  <c r="M24" i="7"/>
  <c r="L24" i="7"/>
  <c r="AE24" i="2"/>
  <c r="W24" i="2"/>
  <c r="AD24" i="2"/>
  <c r="V24" i="2"/>
  <c r="AK24" i="2"/>
  <c r="AC24" i="2"/>
  <c r="U24" i="2"/>
  <c r="AJ24" i="2"/>
  <c r="AB24" i="2"/>
  <c r="T24" i="2"/>
  <c r="X24" i="2"/>
  <c r="AI24" i="2"/>
  <c r="AA24" i="2"/>
  <c r="S24" i="2"/>
  <c r="AH24" i="2"/>
  <c r="Z24" i="2"/>
  <c r="R24" i="2"/>
  <c r="AF24" i="2"/>
  <c r="AG24" i="2"/>
  <c r="Y24" i="2"/>
  <c r="Q24" i="2"/>
  <c r="P25" i="2"/>
  <c r="N24" i="7" l="1"/>
  <c r="M25" i="7"/>
  <c r="L25" i="7"/>
  <c r="N25" i="7" s="1"/>
  <c r="AH25" i="2"/>
  <c r="Z25" i="2"/>
  <c r="R25" i="2"/>
  <c r="S25" i="2"/>
  <c r="AG25" i="2"/>
  <c r="Y25" i="2"/>
  <c r="Q25" i="2"/>
  <c r="AI25" i="2"/>
  <c r="AF25" i="2"/>
  <c r="X25" i="2"/>
  <c r="AE25" i="2"/>
  <c r="W25" i="2"/>
  <c r="AD25" i="2"/>
  <c r="V25" i="2"/>
  <c r="AK25" i="2"/>
  <c r="AC25" i="2"/>
  <c r="U25" i="2"/>
  <c r="AJ25" i="2"/>
  <c r="AB25" i="2"/>
  <c r="T25" i="2"/>
  <c r="AA25" i="2"/>
  <c r="P26" i="2"/>
  <c r="M26" i="7" l="1"/>
  <c r="L26" i="7"/>
  <c r="AK26" i="2"/>
  <c r="AC26" i="2"/>
  <c r="U26" i="2"/>
  <c r="AJ26" i="2"/>
  <c r="AB26" i="2"/>
  <c r="T26" i="2"/>
  <c r="AI26" i="2"/>
  <c r="AA26" i="2"/>
  <c r="S26" i="2"/>
  <c r="AD26" i="2"/>
  <c r="AH26" i="2"/>
  <c r="Z26" i="2"/>
  <c r="R26" i="2"/>
  <c r="AG26" i="2"/>
  <c r="Y26" i="2"/>
  <c r="Q26" i="2"/>
  <c r="AF26" i="2"/>
  <c r="X26" i="2"/>
  <c r="V26" i="2"/>
  <c r="AE26" i="2"/>
  <c r="W26" i="2"/>
  <c r="N26" i="7" l="1"/>
  <c r="M27" i="7"/>
  <c r="L27" i="7"/>
  <c r="N27" i="7" l="1"/>
  <c r="M28" i="7"/>
  <c r="L28" i="7"/>
  <c r="M29" i="7" l="1"/>
  <c r="L29" i="7"/>
  <c r="N28" i="7"/>
  <c r="N29" i="7" l="1"/>
  <c r="M30" i="7"/>
  <c r="L30" i="7"/>
  <c r="N30" i="7" l="1"/>
  <c r="M31" i="7"/>
  <c r="L31" i="7"/>
  <c r="N31" i="7" l="1"/>
  <c r="M32" i="7"/>
  <c r="L32" i="7"/>
  <c r="N32" i="7" l="1"/>
  <c r="L33" i="7"/>
  <c r="M33" i="7"/>
  <c r="N33" i="7" l="1"/>
  <c r="L34" i="7"/>
  <c r="M34" i="7"/>
  <c r="N34" i="7" l="1"/>
  <c r="M35" i="7"/>
  <c r="L35" i="7"/>
  <c r="N35" i="7" l="1"/>
  <c r="M36" i="7"/>
  <c r="L36" i="7"/>
  <c r="N36" i="7" l="1"/>
  <c r="L37" i="7"/>
  <c r="M37" i="7"/>
  <c r="N37" i="7" l="1"/>
  <c r="M38" i="7"/>
  <c r="L38" i="7"/>
  <c r="N38" i="7" l="1"/>
  <c r="M39" i="7"/>
  <c r="L39" i="7"/>
  <c r="N39" i="7" l="1"/>
  <c r="M40" i="7"/>
  <c r="L40" i="7"/>
  <c r="N40" i="7" l="1"/>
  <c r="M41" i="7"/>
  <c r="L41" i="7"/>
  <c r="N41" i="7" s="1"/>
  <c r="L42" i="7" l="1"/>
  <c r="M42" i="7"/>
  <c r="N42" i="7" l="1"/>
  <c r="M43" i="7"/>
  <c r="L43" i="7"/>
  <c r="N43" i="7" s="1"/>
  <c r="M44" i="7" l="1"/>
  <c r="L44" i="7"/>
  <c r="M45" i="7" l="1"/>
  <c r="L45" i="7"/>
  <c r="N45" i="7" s="1"/>
  <c r="N44" i="7"/>
  <c r="M46" i="7" l="1"/>
  <c r="L46" i="7"/>
  <c r="N46" i="7" l="1"/>
  <c r="M47" i="7"/>
  <c r="L47" i="7"/>
  <c r="N47" i="7" l="1"/>
  <c r="L48" i="7"/>
  <c r="M48" i="7"/>
  <c r="N48" i="7" l="1"/>
  <c r="L49" i="7"/>
  <c r="M49" i="7"/>
  <c r="N49" i="7" l="1"/>
  <c r="M50" i="7"/>
  <c r="L50" i="7"/>
  <c r="N50" i="7" l="1"/>
  <c r="M51" i="7"/>
  <c r="L51" i="7"/>
  <c r="N51" i="7" l="1"/>
  <c r="M52" i="7"/>
  <c r="L52" i="7"/>
  <c r="M53" i="7" l="1"/>
  <c r="L53" i="7"/>
  <c r="N52" i="7"/>
  <c r="L54" i="7" l="1"/>
  <c r="M54" i="7"/>
  <c r="N53" i="7"/>
  <c r="N54" i="7" l="1"/>
  <c r="M55" i="7"/>
  <c r="L55" i="7"/>
  <c r="N55" i="7" l="1"/>
  <c r="M56" i="7"/>
  <c r="L56" i="7"/>
  <c r="N56" i="7" l="1"/>
  <c r="M57" i="7"/>
  <c r="L57" i="7"/>
  <c r="N57" i="7" l="1"/>
  <c r="M58" i="7"/>
  <c r="L58" i="7"/>
  <c r="N58" i="7" l="1"/>
  <c r="M59" i="7"/>
  <c r="L59" i="7"/>
  <c r="N59" i="7" l="1"/>
  <c r="M60" i="7"/>
  <c r="L60" i="7"/>
  <c r="N60" i="7" l="1"/>
  <c r="M61" i="7"/>
  <c r="L61" i="7"/>
  <c r="N61" i="7" l="1"/>
  <c r="M62" i="7"/>
  <c r="L62" i="7"/>
  <c r="N62" i="7" l="1"/>
  <c r="L63" i="7"/>
  <c r="M63" i="7"/>
  <c r="N63" i="7" s="1"/>
  <c r="M64" i="7" l="1"/>
  <c r="L64" i="7"/>
  <c r="N64" i="7" l="1"/>
  <c r="M65" i="7"/>
  <c r="L65" i="7"/>
  <c r="N65" i="7" l="1"/>
  <c r="M66" i="7"/>
  <c r="L66" i="7"/>
  <c r="N66" i="7" s="1"/>
  <c r="M67" i="7" l="1"/>
  <c r="L67" i="7"/>
  <c r="N67" i="7" l="1"/>
  <c r="M68" i="7"/>
  <c r="L68" i="7"/>
  <c r="N68" i="7" l="1"/>
  <c r="M69" i="7"/>
  <c r="L69" i="7"/>
  <c r="M70" i="7" l="1"/>
  <c r="L70" i="7"/>
  <c r="N69" i="7"/>
  <c r="N70" i="7" l="1"/>
  <c r="M71" i="7"/>
  <c r="L71" i="7"/>
  <c r="N71" i="7" l="1"/>
  <c r="M72" i="7"/>
  <c r="L72" i="7"/>
  <c r="N72" i="7" l="1"/>
  <c r="M73" i="7"/>
  <c r="L73" i="7"/>
  <c r="N73" i="7" l="1"/>
  <c r="M74" i="7"/>
  <c r="L74" i="7"/>
  <c r="N74" i="7" l="1"/>
  <c r="M75" i="7"/>
  <c r="L75" i="7"/>
  <c r="N75" i="7" l="1"/>
  <c r="M76" i="7"/>
  <c r="L76" i="7"/>
  <c r="N76" i="7" l="1"/>
  <c r="M77" i="7"/>
  <c r="L77" i="7"/>
  <c r="N77" i="7" l="1"/>
  <c r="M78" i="7"/>
  <c r="L78" i="7"/>
  <c r="N78" i="7" l="1"/>
  <c r="M79" i="7"/>
  <c r="L79" i="7"/>
  <c r="M80" i="7" l="1"/>
  <c r="L80" i="7"/>
  <c r="N79" i="7"/>
  <c r="N80" i="7" l="1"/>
  <c r="M81" i="7"/>
  <c r="L81" i="7"/>
  <c r="N81" i="7" l="1"/>
  <c r="L82" i="7"/>
  <c r="M82" i="7"/>
  <c r="N82" i="7" l="1"/>
  <c r="M83" i="7"/>
  <c r="L83" i="7"/>
  <c r="N83" i="7" l="1"/>
  <c r="M84" i="7"/>
  <c r="L84" i="7"/>
  <c r="N84" i="7" l="1"/>
  <c r="M85" i="7"/>
  <c r="L85" i="7"/>
  <c r="N85" i="7" s="1"/>
  <c r="L86" i="7" l="1"/>
  <c r="M86" i="7"/>
  <c r="N86" i="7" l="1"/>
  <c r="M87" i="7"/>
  <c r="L87" i="7"/>
  <c r="N87" i="7" l="1"/>
  <c r="M88" i="7"/>
  <c r="L88" i="7"/>
  <c r="N88" i="7" l="1"/>
  <c r="M89" i="7"/>
  <c r="L89" i="7"/>
  <c r="N89" i="7" l="1"/>
  <c r="M90" i="7"/>
  <c r="L90" i="7"/>
  <c r="N90" i="7" l="1"/>
  <c r="M91" i="7"/>
  <c r="L91" i="7"/>
  <c r="N91" i="7" l="1"/>
  <c r="M92" i="7"/>
  <c r="L92" i="7"/>
  <c r="N92" i="7" l="1"/>
  <c r="L93" i="7"/>
  <c r="M93" i="7"/>
  <c r="N93" i="7" l="1"/>
  <c r="M94" i="7"/>
  <c r="L94" i="7"/>
  <c r="N94" i="7" l="1"/>
  <c r="M95" i="7"/>
  <c r="L95" i="7"/>
  <c r="N95" i="7" l="1"/>
  <c r="M96" i="7"/>
  <c r="L96" i="7"/>
  <c r="N96" i="7" l="1"/>
  <c r="M97" i="7"/>
  <c r="L97" i="7"/>
  <c r="N97" i="7" l="1"/>
  <c r="K99" i="7"/>
  <c r="K100" i="7" s="1"/>
  <c r="K101" i="7" s="1"/>
  <c r="K102" i="7" s="1"/>
  <c r="M98" i="7"/>
  <c r="L98" i="7"/>
  <c r="N98" i="7" l="1"/>
</calcChain>
</file>

<file path=xl/sharedStrings.xml><?xml version="1.0" encoding="utf-8"?>
<sst xmlns="http://schemas.openxmlformats.org/spreadsheetml/2006/main" count="88" uniqueCount="66">
  <si>
    <t>replenish cost / order</t>
  </si>
  <si>
    <t>demand</t>
  </si>
  <si>
    <t>fruit</t>
  </si>
  <si>
    <t>savory</t>
  </si>
  <si>
    <t>C12:</t>
  </si>
  <si>
    <t>units</t>
  </si>
  <si>
    <t>cost</t>
  </si>
  <si>
    <t>eoq</t>
  </si>
  <si>
    <t>C5:</t>
  </si>
  <si>
    <t>C11: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</si>
  <si>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</si>
  <si>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</si>
  <si>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</si>
  <si>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</si>
  <si>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</si>
  <si>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</si>
  <si>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</si>
  <si>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</si>
  <si>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</si>
  <si>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$C$4</t>
  </si>
  <si>
    <t>units fruit</t>
  </si>
  <si>
    <t>$D$4</t>
  </si>
  <si>
    <t>units savory</t>
  </si>
  <si>
    <t>q1</t>
  </si>
  <si>
    <t>q2</t>
  </si>
  <si>
    <t>grid</t>
  </si>
  <si>
    <t>max</t>
  </si>
  <si>
    <t>min</t>
  </si>
  <si>
    <t>intervals</t>
  </si>
  <si>
    <t>width</t>
  </si>
  <si>
    <t>d1</t>
  </si>
  <si>
    <t>d2</t>
  </si>
  <si>
    <t>h1</t>
  </si>
  <si>
    <t>h2</t>
  </si>
  <si>
    <t>k1</t>
  </si>
  <si>
    <t>k2</t>
  </si>
  <si>
    <t>2kdh</t>
  </si>
  <si>
    <t>space</t>
  </si>
  <si>
    <t>&lt;=</t>
  </si>
  <si>
    <t>ft^3</t>
  </si>
  <si>
    <t>purchase</t>
  </si>
  <si>
    <t>USD</t>
  </si>
  <si>
    <t>C10:</t>
  </si>
  <si>
    <t>Worksheet: [week4-inventory-eoq.xlsx]Sheet4</t>
  </si>
  <si>
    <t>Report Created: 4/11/2021 2:17:11 PM</t>
  </si>
  <si>
    <t>Lagrange</t>
  </si>
  <si>
    <t>Multiplier</t>
  </si>
  <si>
    <t>$E$10</t>
  </si>
  <si>
    <t>$E$11</t>
  </si>
  <si>
    <t>holding cost / item</t>
  </si>
  <si>
    <t>title</t>
  </si>
  <si>
    <t>total cost</t>
  </si>
  <si>
    <t>x_axis</t>
  </si>
  <si>
    <t>lot size (order quantity)</t>
  </si>
  <si>
    <t>y_axis</t>
  </si>
  <si>
    <t>q</t>
  </si>
  <si>
    <t>holding</t>
  </si>
  <si>
    <t>replenishment</t>
  </si>
  <si>
    <t>h</t>
  </si>
  <si>
    <t>k</t>
  </si>
  <si>
    <t>D</t>
  </si>
  <si>
    <t>economic order quantity analysis</t>
  </si>
  <si>
    <t>x</t>
  </si>
  <si>
    <t>y</t>
  </si>
  <si>
    <t>eoq*</t>
  </si>
  <si>
    <t>cost*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</si>
</sst>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1" fontId="0" fillId="3" borderId="0" xfId="0" applyNumberFormat="1" applyFill="1"/>
    <xf numFmtId="2" fontId="0" fillId="2" borderId="0" xfId="0" applyNumberFormat="1" applyFill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4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2" fontId="0" fillId="0" borderId="4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3" xfId="0" applyFill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1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5" borderId="3" xfId="0" applyNumberFormat="1" applyFill="1" applyBorder="1"/>
    <xf numFmtId="0" fontId="0" fillId="0" borderId="4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'eoq-1'!$P$6</c:f>
              <c:strCache>
                <c:ptCount val="1"/>
                <c:pt idx="0">
                  <c:v>185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'eoq-1'!$Q$6:$AK$6</c:f>
              <c:numCache>
                <c:formatCode>0.00</c:formatCode>
                <c:ptCount val="21"/>
                <c:pt idx="0">
                  <c:v>265.30067567567568</c:v>
                </c:pt>
                <c:pt idx="1">
                  <c:v>265.256465934125</c:v>
                </c:pt>
                <c:pt idx="2">
                  <c:v>265.21678239504325</c:v>
                </c:pt>
                <c:pt idx="3">
                  <c:v>265.18154502734558</c:v>
                </c:pt>
                <c:pt idx="4">
                  <c:v>265.15067567567564</c:v>
                </c:pt>
                <c:pt idx="5">
                  <c:v>265.12409800577279</c:v>
                </c:pt>
                <c:pt idx="6">
                  <c:v>265.10173745173745</c:v>
                </c:pt>
                <c:pt idx="7">
                  <c:v>265.08352116511907</c:v>
                </c:pt>
                <c:pt idx="8">
                  <c:v>265.06937796575198</c:v>
                </c:pt>
                <c:pt idx="9">
                  <c:v>265.05923829427149</c:v>
                </c:pt>
                <c:pt idx="10">
                  <c:v>265.05303416624173</c:v>
                </c:pt>
                <c:pt idx="11">
                  <c:v>265.0506991278333</c:v>
                </c:pt>
                <c:pt idx="12">
                  <c:v>265.0521682129891</c:v>
                </c:pt>
                <c:pt idx="13">
                  <c:v>265.05737790202073</c:v>
                </c:pt>
                <c:pt idx="14">
                  <c:v>265.06626608157973</c:v>
                </c:pt>
                <c:pt idx="15">
                  <c:v>265.0787720059509</c:v>
                </c:pt>
                <c:pt idx="16">
                  <c:v>265.0948362596173</c:v>
                </c:pt>
                <c:pt idx="17">
                  <c:v>265.11440072104773</c:v>
                </c:pt>
                <c:pt idx="18">
                  <c:v>265.13740852766125</c:v>
                </c:pt>
                <c:pt idx="19">
                  <c:v>265.16380404192341</c:v>
                </c:pt>
                <c:pt idx="20">
                  <c:v>265.19353281853284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4C05-8D7B-8CC9BAF172F2}"/>
            </c:ext>
          </c:extLst>
        </c:ser>
        <c:ser>
          <c:idx val="1"/>
          <c:order val="1"/>
          <c:tx>
            <c:strRef>
              <c:f>'eoq-1'!$P$7</c:f>
              <c:strCache>
                <c:ptCount val="1"/>
                <c:pt idx="0">
                  <c:v>185.75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'eoq-1'!$Q$7:$AK$7</c:f>
              <c:numCache>
                <c:formatCode>0.00</c:formatCode>
                <c:ptCount val="21"/>
                <c:pt idx="0">
                  <c:v>265.27637113055181</c:v>
                </c:pt>
                <c:pt idx="1">
                  <c:v>265.23216138900113</c:v>
                </c:pt>
                <c:pt idx="2">
                  <c:v>265.19247784991938</c:v>
                </c:pt>
                <c:pt idx="3">
                  <c:v>265.15724048222171</c:v>
                </c:pt>
                <c:pt idx="4">
                  <c:v>265.12637113055177</c:v>
                </c:pt>
                <c:pt idx="5">
                  <c:v>265.09979346064893</c:v>
                </c:pt>
                <c:pt idx="6">
                  <c:v>265.07743290661358</c:v>
                </c:pt>
                <c:pt idx="7">
                  <c:v>265.0592166199952</c:v>
                </c:pt>
                <c:pt idx="8">
                  <c:v>265.04507342062811</c:v>
                </c:pt>
                <c:pt idx="9">
                  <c:v>265.03493374914763</c:v>
                </c:pt>
                <c:pt idx="10">
                  <c:v>265.02872962111786</c:v>
                </c:pt>
                <c:pt idx="11">
                  <c:v>265.02639458270943</c:v>
                </c:pt>
                <c:pt idx="12">
                  <c:v>265.02786366786523</c:v>
                </c:pt>
                <c:pt idx="13">
                  <c:v>265.03307335689686</c:v>
                </c:pt>
                <c:pt idx="14">
                  <c:v>265.04196153645586</c:v>
                </c:pt>
                <c:pt idx="15">
                  <c:v>265.05446746082703</c:v>
                </c:pt>
                <c:pt idx="16">
                  <c:v>265.07053171449343</c:v>
                </c:pt>
                <c:pt idx="17">
                  <c:v>265.09009617592386</c:v>
                </c:pt>
                <c:pt idx="18">
                  <c:v>265.11310398253738</c:v>
                </c:pt>
                <c:pt idx="19">
                  <c:v>265.13949949679954</c:v>
                </c:pt>
                <c:pt idx="20">
                  <c:v>265.16922827340898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A-4C05-8D7B-8CC9BAF172F2}"/>
            </c:ext>
          </c:extLst>
        </c:ser>
        <c:ser>
          <c:idx val="2"/>
          <c:order val="2"/>
          <c:tx>
            <c:strRef>
              <c:f>'eoq-1'!$P$8</c:f>
              <c:strCache>
                <c:ptCount val="1"/>
                <c:pt idx="0">
                  <c:v>186.5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'eoq-1'!$Q$8:$AK$8</c:f>
              <c:numCache>
                <c:formatCode>0.00</c:formatCode>
                <c:ptCount val="21"/>
                <c:pt idx="0">
                  <c:v>265.25452412868634</c:v>
                </c:pt>
                <c:pt idx="1">
                  <c:v>265.21031438713567</c:v>
                </c:pt>
                <c:pt idx="2">
                  <c:v>265.17063084805392</c:v>
                </c:pt>
                <c:pt idx="3">
                  <c:v>265.13539348035624</c:v>
                </c:pt>
                <c:pt idx="4">
                  <c:v>265.10452412868631</c:v>
                </c:pt>
                <c:pt idx="5">
                  <c:v>265.07794645878346</c:v>
                </c:pt>
                <c:pt idx="6">
                  <c:v>265.05558590474811</c:v>
                </c:pt>
                <c:pt idx="7">
                  <c:v>265.03736961812973</c:v>
                </c:pt>
                <c:pt idx="8">
                  <c:v>265.02322641876265</c:v>
                </c:pt>
                <c:pt idx="9">
                  <c:v>265.01308674728216</c:v>
                </c:pt>
                <c:pt idx="10">
                  <c:v>265.00688261925239</c:v>
                </c:pt>
                <c:pt idx="11">
                  <c:v>265.00454758084396</c:v>
                </c:pt>
                <c:pt idx="12">
                  <c:v>265.00601666599977</c:v>
                </c:pt>
                <c:pt idx="13">
                  <c:v>265.0112263550314</c:v>
                </c:pt>
                <c:pt idx="14">
                  <c:v>265.02011453459039</c:v>
                </c:pt>
                <c:pt idx="15">
                  <c:v>265.03262045896156</c:v>
                </c:pt>
                <c:pt idx="16">
                  <c:v>265.04868471262796</c:v>
                </c:pt>
                <c:pt idx="17">
                  <c:v>265.06824917405839</c:v>
                </c:pt>
                <c:pt idx="18">
                  <c:v>265.09125698067191</c:v>
                </c:pt>
                <c:pt idx="19">
                  <c:v>265.11765249493408</c:v>
                </c:pt>
                <c:pt idx="20">
                  <c:v>265.14738127154351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A-4C05-8D7B-8CC9BAF172F2}"/>
            </c:ext>
          </c:extLst>
        </c:ser>
        <c:ser>
          <c:idx val="3"/>
          <c:order val="3"/>
          <c:tx>
            <c:strRef>
              <c:f>'eoq-1'!$P$9</c:f>
              <c:strCache>
                <c:ptCount val="1"/>
                <c:pt idx="0">
                  <c:v>187.25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'eoq-1'!$Q$9:$AK$9</c:f>
              <c:numCache>
                <c:formatCode>0.00</c:formatCode>
                <c:ptCount val="21"/>
                <c:pt idx="0">
                  <c:v>265.23510514018693</c:v>
                </c:pt>
                <c:pt idx="1">
                  <c:v>265.19089539863626</c:v>
                </c:pt>
                <c:pt idx="2">
                  <c:v>265.15121185955451</c:v>
                </c:pt>
                <c:pt idx="3">
                  <c:v>265.11597449185683</c:v>
                </c:pt>
                <c:pt idx="4">
                  <c:v>265.0851051401869</c:v>
                </c:pt>
                <c:pt idx="5">
                  <c:v>265.05852747028405</c:v>
                </c:pt>
                <c:pt idx="6">
                  <c:v>265.0361669162487</c:v>
                </c:pt>
                <c:pt idx="7">
                  <c:v>265.01795062963032</c:v>
                </c:pt>
                <c:pt idx="8">
                  <c:v>265.00380743026324</c:v>
                </c:pt>
                <c:pt idx="9">
                  <c:v>264.99366775878275</c:v>
                </c:pt>
                <c:pt idx="10">
                  <c:v>264.98746363075298</c:v>
                </c:pt>
                <c:pt idx="11">
                  <c:v>264.98512859234455</c:v>
                </c:pt>
                <c:pt idx="12">
                  <c:v>264.98659767750036</c:v>
                </c:pt>
                <c:pt idx="13">
                  <c:v>264.99180736653199</c:v>
                </c:pt>
                <c:pt idx="14">
                  <c:v>265.00069554609098</c:v>
                </c:pt>
                <c:pt idx="15">
                  <c:v>265.01320147046215</c:v>
                </c:pt>
                <c:pt idx="16">
                  <c:v>265.02926572412855</c:v>
                </c:pt>
                <c:pt idx="17">
                  <c:v>265.04883018555898</c:v>
                </c:pt>
                <c:pt idx="18">
                  <c:v>265.0718379921725</c:v>
                </c:pt>
                <c:pt idx="19">
                  <c:v>265.09823350643467</c:v>
                </c:pt>
                <c:pt idx="20">
                  <c:v>265.1279622830441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A-4C05-8D7B-8CC9BAF172F2}"/>
            </c:ext>
          </c:extLst>
        </c:ser>
        <c:ser>
          <c:idx val="4"/>
          <c:order val="4"/>
          <c:tx>
            <c:strRef>
              <c:f>'eoq-1'!$P$10</c:f>
              <c:strCache>
                <c:ptCount val="1"/>
                <c:pt idx="0">
                  <c:v>188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'eoq-1'!$Q$10:$AK$10</c:f>
              <c:numCache>
                <c:formatCode>0.00</c:formatCode>
                <c:ptCount val="21"/>
                <c:pt idx="0">
                  <c:v>265.218085106383</c:v>
                </c:pt>
                <c:pt idx="1">
                  <c:v>265.17387536483227</c:v>
                </c:pt>
                <c:pt idx="2">
                  <c:v>265.13419182575058</c:v>
                </c:pt>
                <c:pt idx="3">
                  <c:v>265.09895445805296</c:v>
                </c:pt>
                <c:pt idx="4">
                  <c:v>265.06808510638297</c:v>
                </c:pt>
                <c:pt idx="5">
                  <c:v>265.04150743648006</c:v>
                </c:pt>
                <c:pt idx="6">
                  <c:v>265.01914688244477</c:v>
                </c:pt>
                <c:pt idx="7">
                  <c:v>265.00093059582639</c:v>
                </c:pt>
                <c:pt idx="8">
                  <c:v>264.98678739645931</c:v>
                </c:pt>
                <c:pt idx="9">
                  <c:v>264.97664772497876</c:v>
                </c:pt>
                <c:pt idx="10">
                  <c:v>264.970443596949</c:v>
                </c:pt>
                <c:pt idx="11">
                  <c:v>264.96810855854056</c:v>
                </c:pt>
                <c:pt idx="12">
                  <c:v>264.96957764369643</c:v>
                </c:pt>
                <c:pt idx="13">
                  <c:v>264.97478733272806</c:v>
                </c:pt>
                <c:pt idx="14">
                  <c:v>264.98367551228705</c:v>
                </c:pt>
                <c:pt idx="15">
                  <c:v>264.99618143665822</c:v>
                </c:pt>
                <c:pt idx="16">
                  <c:v>265.01224569032456</c:v>
                </c:pt>
                <c:pt idx="17">
                  <c:v>265.03181015175505</c:v>
                </c:pt>
                <c:pt idx="18">
                  <c:v>265.05481795836852</c:v>
                </c:pt>
                <c:pt idx="19">
                  <c:v>265.08121347263074</c:v>
                </c:pt>
                <c:pt idx="20">
                  <c:v>265.11094224924011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A-4C05-8D7B-8CC9BAF172F2}"/>
            </c:ext>
          </c:extLst>
        </c:ser>
        <c:ser>
          <c:idx val="5"/>
          <c:order val="5"/>
          <c:tx>
            <c:strRef>
              <c:f>'eoq-1'!$P$11</c:f>
              <c:strCache>
                <c:ptCount val="1"/>
                <c:pt idx="0">
                  <c:v>188.75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'eoq-1'!$Q$11:$AK$11</c:f>
              <c:numCache>
                <c:formatCode>0.00</c:formatCode>
                <c:ptCount val="21"/>
                <c:pt idx="0">
                  <c:v>265.20343543046357</c:v>
                </c:pt>
                <c:pt idx="1">
                  <c:v>265.1592256889129</c:v>
                </c:pt>
                <c:pt idx="2">
                  <c:v>265.11954214983115</c:v>
                </c:pt>
                <c:pt idx="3">
                  <c:v>265.08430478213347</c:v>
                </c:pt>
                <c:pt idx="4">
                  <c:v>265.05343543046354</c:v>
                </c:pt>
                <c:pt idx="5">
                  <c:v>265.02685776056069</c:v>
                </c:pt>
                <c:pt idx="6">
                  <c:v>265.00449720652534</c:v>
                </c:pt>
                <c:pt idx="7">
                  <c:v>264.98628091990696</c:v>
                </c:pt>
                <c:pt idx="8">
                  <c:v>264.97213772053988</c:v>
                </c:pt>
                <c:pt idx="9">
                  <c:v>264.96199804905939</c:v>
                </c:pt>
                <c:pt idx="10">
                  <c:v>264.95579392102962</c:v>
                </c:pt>
                <c:pt idx="11">
                  <c:v>264.95345888262119</c:v>
                </c:pt>
                <c:pt idx="12">
                  <c:v>264.954927967777</c:v>
                </c:pt>
                <c:pt idx="13">
                  <c:v>264.96013765680863</c:v>
                </c:pt>
                <c:pt idx="14">
                  <c:v>264.96902583636762</c:v>
                </c:pt>
                <c:pt idx="15">
                  <c:v>264.98153176073879</c:v>
                </c:pt>
                <c:pt idx="16">
                  <c:v>264.99759601440519</c:v>
                </c:pt>
                <c:pt idx="17">
                  <c:v>265.01716047583562</c:v>
                </c:pt>
                <c:pt idx="18">
                  <c:v>265.04016828244914</c:v>
                </c:pt>
                <c:pt idx="19">
                  <c:v>265.06656379671131</c:v>
                </c:pt>
                <c:pt idx="20">
                  <c:v>265.09629257332074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A-4C05-8D7B-8CC9BAF172F2}"/>
            </c:ext>
          </c:extLst>
        </c:ser>
        <c:ser>
          <c:idx val="6"/>
          <c:order val="6"/>
          <c:tx>
            <c:strRef>
              <c:f>'eoq-1'!$P$12</c:f>
              <c:strCache>
                <c:ptCount val="1"/>
                <c:pt idx="0">
                  <c:v>189.5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'eoq-1'!$Q$12:$AK$12</c:f>
              <c:numCache>
                <c:formatCode>0.00</c:formatCode>
                <c:ptCount val="21"/>
                <c:pt idx="0">
                  <c:v>265.1911279683377</c:v>
                </c:pt>
                <c:pt idx="1">
                  <c:v>265.14691822678702</c:v>
                </c:pt>
                <c:pt idx="2">
                  <c:v>265.10723468770533</c:v>
                </c:pt>
                <c:pt idx="3">
                  <c:v>265.07199732000765</c:v>
                </c:pt>
                <c:pt idx="4">
                  <c:v>265.04112796833772</c:v>
                </c:pt>
                <c:pt idx="5">
                  <c:v>265.01455029843481</c:v>
                </c:pt>
                <c:pt idx="6">
                  <c:v>264.99218974439952</c:v>
                </c:pt>
                <c:pt idx="7">
                  <c:v>264.97397345778109</c:v>
                </c:pt>
                <c:pt idx="8">
                  <c:v>264.95983025841406</c:v>
                </c:pt>
                <c:pt idx="9">
                  <c:v>264.94969058693357</c:v>
                </c:pt>
                <c:pt idx="10">
                  <c:v>264.94348645890375</c:v>
                </c:pt>
                <c:pt idx="11">
                  <c:v>264.94115142049532</c:v>
                </c:pt>
                <c:pt idx="12">
                  <c:v>264.94262050565118</c:v>
                </c:pt>
                <c:pt idx="13">
                  <c:v>264.94783019468281</c:v>
                </c:pt>
                <c:pt idx="14">
                  <c:v>264.9567183742418</c:v>
                </c:pt>
                <c:pt idx="15">
                  <c:v>264.96922429861297</c:v>
                </c:pt>
                <c:pt idx="16">
                  <c:v>264.98528855227931</c:v>
                </c:pt>
                <c:pt idx="17">
                  <c:v>265.00485301370981</c:v>
                </c:pt>
                <c:pt idx="18">
                  <c:v>265.02786082032333</c:v>
                </c:pt>
                <c:pt idx="19">
                  <c:v>265.05425633458549</c:v>
                </c:pt>
                <c:pt idx="20">
                  <c:v>265.08398511119486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A-4C05-8D7B-8CC9BAF172F2}"/>
            </c:ext>
          </c:extLst>
        </c:ser>
        <c:ser>
          <c:idx val="7"/>
          <c:order val="7"/>
          <c:tx>
            <c:strRef>
              <c:f>'eoq-1'!$P$13</c:f>
              <c:strCache>
                <c:ptCount val="1"/>
                <c:pt idx="0">
                  <c:v>190.25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'eoq-1'!$Q$13:$AK$13</c:f>
              <c:numCache>
                <c:formatCode>0.00</c:formatCode>
                <c:ptCount val="21"/>
                <c:pt idx="0">
                  <c:v>265.18113501971089</c:v>
                </c:pt>
                <c:pt idx="1">
                  <c:v>265.13692527816022</c:v>
                </c:pt>
                <c:pt idx="2">
                  <c:v>265.09724173907847</c:v>
                </c:pt>
                <c:pt idx="3">
                  <c:v>265.06200437138079</c:v>
                </c:pt>
                <c:pt idx="4">
                  <c:v>265.03113501971086</c:v>
                </c:pt>
                <c:pt idx="5">
                  <c:v>265.00455734980801</c:v>
                </c:pt>
                <c:pt idx="6">
                  <c:v>264.98219679577267</c:v>
                </c:pt>
                <c:pt idx="7">
                  <c:v>264.96398050915428</c:v>
                </c:pt>
                <c:pt idx="8">
                  <c:v>264.9498373097872</c:v>
                </c:pt>
                <c:pt idx="9">
                  <c:v>264.93969763830671</c:v>
                </c:pt>
                <c:pt idx="10">
                  <c:v>264.93349351027695</c:v>
                </c:pt>
                <c:pt idx="11">
                  <c:v>264.93115847186851</c:v>
                </c:pt>
                <c:pt idx="12">
                  <c:v>264.93262755702432</c:v>
                </c:pt>
                <c:pt idx="13">
                  <c:v>264.93783724605595</c:v>
                </c:pt>
                <c:pt idx="14">
                  <c:v>264.94672542561494</c:v>
                </c:pt>
                <c:pt idx="15">
                  <c:v>264.95923134998611</c:v>
                </c:pt>
                <c:pt idx="16">
                  <c:v>264.97529560365251</c:v>
                </c:pt>
                <c:pt idx="17">
                  <c:v>264.99486006508295</c:v>
                </c:pt>
                <c:pt idx="18">
                  <c:v>265.01786787169647</c:v>
                </c:pt>
                <c:pt idx="19">
                  <c:v>265.04426338595863</c:v>
                </c:pt>
                <c:pt idx="20">
                  <c:v>265.07399216256806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A-4C05-8D7B-8CC9BAF172F2}"/>
            </c:ext>
          </c:extLst>
        </c:ser>
        <c:ser>
          <c:idx val="8"/>
          <c:order val="8"/>
          <c:tx>
            <c:strRef>
              <c:f>'eoq-1'!$P$14</c:f>
              <c:strCache>
                <c:ptCount val="1"/>
                <c:pt idx="0">
                  <c:v>191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'eoq-1'!$Q$14:$AK$14</c:f>
              <c:numCache>
                <c:formatCode>0.00</c:formatCode>
                <c:ptCount val="21"/>
                <c:pt idx="0">
                  <c:v>265.17342931937173</c:v>
                </c:pt>
                <c:pt idx="1">
                  <c:v>265.12921957782106</c:v>
                </c:pt>
                <c:pt idx="2">
                  <c:v>265.08953603873931</c:v>
                </c:pt>
                <c:pt idx="3">
                  <c:v>265.05429867104169</c:v>
                </c:pt>
                <c:pt idx="4">
                  <c:v>265.02342931937176</c:v>
                </c:pt>
                <c:pt idx="5">
                  <c:v>264.99685164946879</c:v>
                </c:pt>
                <c:pt idx="6">
                  <c:v>264.97449109543351</c:v>
                </c:pt>
                <c:pt idx="7">
                  <c:v>264.95627480881512</c:v>
                </c:pt>
                <c:pt idx="8">
                  <c:v>264.94213160944804</c:v>
                </c:pt>
                <c:pt idx="9">
                  <c:v>264.93199193796755</c:v>
                </c:pt>
                <c:pt idx="10">
                  <c:v>264.92578780993779</c:v>
                </c:pt>
                <c:pt idx="11">
                  <c:v>264.92345277152936</c:v>
                </c:pt>
                <c:pt idx="12">
                  <c:v>264.92492185668516</c:v>
                </c:pt>
                <c:pt idx="13">
                  <c:v>264.93013154571679</c:v>
                </c:pt>
                <c:pt idx="14">
                  <c:v>264.93901972527578</c:v>
                </c:pt>
                <c:pt idx="15">
                  <c:v>264.95152564964695</c:v>
                </c:pt>
                <c:pt idx="16">
                  <c:v>264.96758990331335</c:v>
                </c:pt>
                <c:pt idx="17">
                  <c:v>264.98715436474379</c:v>
                </c:pt>
                <c:pt idx="18">
                  <c:v>265.01016217135725</c:v>
                </c:pt>
                <c:pt idx="19">
                  <c:v>265.03655768561947</c:v>
                </c:pt>
                <c:pt idx="20">
                  <c:v>265.0662864622289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9A-4C05-8D7B-8CC9BAF172F2}"/>
            </c:ext>
          </c:extLst>
        </c:ser>
        <c:ser>
          <c:idx val="9"/>
          <c:order val="9"/>
          <c:tx>
            <c:strRef>
              <c:f>'eoq-1'!$P$15</c:f>
              <c:strCache>
                <c:ptCount val="1"/>
                <c:pt idx="0">
                  <c:v>191.75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'eoq-1'!$Q$15:$AK$15</c:f>
              <c:numCache>
                <c:formatCode>0.00</c:formatCode>
                <c:ptCount val="21"/>
                <c:pt idx="0">
                  <c:v>265.16798402868318</c:v>
                </c:pt>
                <c:pt idx="1">
                  <c:v>265.12377428713251</c:v>
                </c:pt>
                <c:pt idx="2">
                  <c:v>265.08409074805076</c:v>
                </c:pt>
                <c:pt idx="3">
                  <c:v>265.04885338035308</c:v>
                </c:pt>
                <c:pt idx="4">
                  <c:v>265.01798402868314</c:v>
                </c:pt>
                <c:pt idx="5">
                  <c:v>264.9914063587803</c:v>
                </c:pt>
                <c:pt idx="6">
                  <c:v>264.96904580474495</c:v>
                </c:pt>
                <c:pt idx="7">
                  <c:v>264.95082951812657</c:v>
                </c:pt>
                <c:pt idx="8">
                  <c:v>264.93668631875948</c:v>
                </c:pt>
                <c:pt idx="9">
                  <c:v>264.926546647279</c:v>
                </c:pt>
                <c:pt idx="10">
                  <c:v>264.92034251924923</c:v>
                </c:pt>
                <c:pt idx="11">
                  <c:v>264.9180074808408</c:v>
                </c:pt>
                <c:pt idx="12">
                  <c:v>264.9194765659966</c:v>
                </c:pt>
                <c:pt idx="13">
                  <c:v>264.92468625502823</c:v>
                </c:pt>
                <c:pt idx="14">
                  <c:v>264.93357443458723</c:v>
                </c:pt>
                <c:pt idx="15">
                  <c:v>264.9460803589584</c:v>
                </c:pt>
                <c:pt idx="16">
                  <c:v>264.9621446126248</c:v>
                </c:pt>
                <c:pt idx="17">
                  <c:v>264.98170907405523</c:v>
                </c:pt>
                <c:pt idx="18">
                  <c:v>265.00471688066875</c:v>
                </c:pt>
                <c:pt idx="19">
                  <c:v>265.03111239493091</c:v>
                </c:pt>
                <c:pt idx="20">
                  <c:v>265.06084117154035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9A-4C05-8D7B-8CC9BAF172F2}"/>
            </c:ext>
          </c:extLst>
        </c:ser>
        <c:ser>
          <c:idx val="10"/>
          <c:order val="10"/>
          <c:tx>
            <c:strRef>
              <c:f>'eoq-1'!$P$16</c:f>
              <c:strCache>
                <c:ptCount val="1"/>
                <c:pt idx="0">
                  <c:v>192.5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'eoq-1'!$Q$16:$AK$16</c:f>
              <c:numCache>
                <c:formatCode>0.00</c:formatCode>
                <c:ptCount val="21"/>
                <c:pt idx="0">
                  <c:v>265.16477272727275</c:v>
                </c:pt>
                <c:pt idx="1">
                  <c:v>265.12056298572207</c:v>
                </c:pt>
                <c:pt idx="2">
                  <c:v>265.08087944664032</c:v>
                </c:pt>
                <c:pt idx="3">
                  <c:v>265.04564207894271</c:v>
                </c:pt>
                <c:pt idx="4">
                  <c:v>265.01477272727277</c:v>
                </c:pt>
                <c:pt idx="5">
                  <c:v>264.98819505736981</c:v>
                </c:pt>
                <c:pt idx="6">
                  <c:v>264.96583450333452</c:v>
                </c:pt>
                <c:pt idx="7">
                  <c:v>264.94761821671614</c:v>
                </c:pt>
                <c:pt idx="8">
                  <c:v>264.93347501734905</c:v>
                </c:pt>
                <c:pt idx="9">
                  <c:v>264.92333534586857</c:v>
                </c:pt>
                <c:pt idx="10">
                  <c:v>264.9171312178388</c:v>
                </c:pt>
                <c:pt idx="11">
                  <c:v>264.91479617943037</c:v>
                </c:pt>
                <c:pt idx="12">
                  <c:v>264.91626526458617</c:v>
                </c:pt>
                <c:pt idx="13">
                  <c:v>264.9214749536178</c:v>
                </c:pt>
                <c:pt idx="14">
                  <c:v>264.9303631331768</c:v>
                </c:pt>
                <c:pt idx="15">
                  <c:v>264.94286905754797</c:v>
                </c:pt>
                <c:pt idx="16">
                  <c:v>264.95893331121437</c:v>
                </c:pt>
                <c:pt idx="17">
                  <c:v>264.9784977726448</c:v>
                </c:pt>
                <c:pt idx="18">
                  <c:v>265.00150557925826</c:v>
                </c:pt>
                <c:pt idx="19">
                  <c:v>265.02790109352048</c:v>
                </c:pt>
                <c:pt idx="20">
                  <c:v>265.05762987012992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9A-4C05-8D7B-8CC9BAF172F2}"/>
            </c:ext>
          </c:extLst>
        </c:ser>
        <c:ser>
          <c:idx val="11"/>
          <c:order val="11"/>
          <c:tx>
            <c:strRef>
              <c:f>'eoq-1'!$P$17</c:f>
              <c:strCache>
                <c:ptCount val="1"/>
                <c:pt idx="0">
                  <c:v>193.25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'eoq-1'!$Q$17:$AK$17</c:f>
              <c:numCache>
                <c:formatCode>0.00</c:formatCode>
                <c:ptCount val="21"/>
                <c:pt idx="0">
                  <c:v>265.16376940491591</c:v>
                </c:pt>
                <c:pt idx="1">
                  <c:v>265.11955966336524</c:v>
                </c:pt>
                <c:pt idx="2">
                  <c:v>265.07987612428349</c:v>
                </c:pt>
                <c:pt idx="3">
                  <c:v>265.04463875658587</c:v>
                </c:pt>
                <c:pt idx="4">
                  <c:v>265.01376940491593</c:v>
                </c:pt>
                <c:pt idx="5">
                  <c:v>264.98719173501297</c:v>
                </c:pt>
                <c:pt idx="6">
                  <c:v>264.96483118097768</c:v>
                </c:pt>
                <c:pt idx="7">
                  <c:v>264.9466148943593</c:v>
                </c:pt>
                <c:pt idx="8">
                  <c:v>264.93247169499222</c:v>
                </c:pt>
                <c:pt idx="9">
                  <c:v>264.92233202351173</c:v>
                </c:pt>
                <c:pt idx="10">
                  <c:v>264.91612789548196</c:v>
                </c:pt>
                <c:pt idx="11">
                  <c:v>264.91379285707353</c:v>
                </c:pt>
                <c:pt idx="12">
                  <c:v>264.91526194222934</c:v>
                </c:pt>
                <c:pt idx="13">
                  <c:v>264.92047163126097</c:v>
                </c:pt>
                <c:pt idx="14">
                  <c:v>264.92935981081996</c:v>
                </c:pt>
                <c:pt idx="15">
                  <c:v>264.94186573519113</c:v>
                </c:pt>
                <c:pt idx="16">
                  <c:v>264.95792998885753</c:v>
                </c:pt>
                <c:pt idx="17">
                  <c:v>264.97749445028796</c:v>
                </c:pt>
                <c:pt idx="18">
                  <c:v>265.00050225690143</c:v>
                </c:pt>
                <c:pt idx="19">
                  <c:v>265.02689777116365</c:v>
                </c:pt>
                <c:pt idx="20">
                  <c:v>265.05662654777308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9A-4C05-8D7B-8CC9BAF172F2}"/>
            </c:ext>
          </c:extLst>
        </c:ser>
        <c:ser>
          <c:idx val="12"/>
          <c:order val="12"/>
          <c:tx>
            <c:strRef>
              <c:f>'eoq-1'!$P$18</c:f>
              <c:strCache>
                <c:ptCount val="1"/>
                <c:pt idx="0">
                  <c:v>194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'eoq-1'!$Q$18:$AK$18</c:f>
              <c:numCache>
                <c:formatCode>0.00</c:formatCode>
                <c:ptCount val="21"/>
                <c:pt idx="0">
                  <c:v>265.16494845360825</c:v>
                </c:pt>
                <c:pt idx="1">
                  <c:v>265.12073871205757</c:v>
                </c:pt>
                <c:pt idx="2">
                  <c:v>265.08105517297582</c:v>
                </c:pt>
                <c:pt idx="3">
                  <c:v>265.04581780527815</c:v>
                </c:pt>
                <c:pt idx="4">
                  <c:v>265.01494845360821</c:v>
                </c:pt>
                <c:pt idx="5">
                  <c:v>264.98837078370536</c:v>
                </c:pt>
                <c:pt idx="6">
                  <c:v>264.96601022967002</c:v>
                </c:pt>
                <c:pt idx="7">
                  <c:v>264.94779394305164</c:v>
                </c:pt>
                <c:pt idx="8">
                  <c:v>264.93365074368455</c:v>
                </c:pt>
                <c:pt idx="9">
                  <c:v>264.92351107220406</c:v>
                </c:pt>
                <c:pt idx="10">
                  <c:v>264.9173069441743</c:v>
                </c:pt>
                <c:pt idx="11">
                  <c:v>264.91497190576587</c:v>
                </c:pt>
                <c:pt idx="12">
                  <c:v>264.91644099092167</c:v>
                </c:pt>
                <c:pt idx="13">
                  <c:v>264.9216506799533</c:v>
                </c:pt>
                <c:pt idx="14">
                  <c:v>264.9305388595123</c:v>
                </c:pt>
                <c:pt idx="15">
                  <c:v>264.94304478388347</c:v>
                </c:pt>
                <c:pt idx="16">
                  <c:v>264.95910903754987</c:v>
                </c:pt>
                <c:pt idx="17">
                  <c:v>264.9786734989803</c:v>
                </c:pt>
                <c:pt idx="18">
                  <c:v>265.00168130559382</c:v>
                </c:pt>
                <c:pt idx="19">
                  <c:v>265.02807681985598</c:v>
                </c:pt>
                <c:pt idx="20">
                  <c:v>265.05780559646541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9A-4C05-8D7B-8CC9BAF172F2}"/>
            </c:ext>
          </c:extLst>
        </c:ser>
        <c:ser>
          <c:idx val="13"/>
          <c:order val="13"/>
          <c:tx>
            <c:strRef>
              <c:f>'eoq-1'!$P$19</c:f>
              <c:strCache>
                <c:ptCount val="1"/>
                <c:pt idx="0">
                  <c:v>194.75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'eoq-1'!$Q$19:$AK$19</c:f>
              <c:numCache>
                <c:formatCode>0.00</c:formatCode>
                <c:ptCount val="21"/>
                <c:pt idx="0">
                  <c:v>265.1682846598203</c:v>
                </c:pt>
                <c:pt idx="1">
                  <c:v>265.12407491826963</c:v>
                </c:pt>
                <c:pt idx="2">
                  <c:v>265.08439137918788</c:v>
                </c:pt>
                <c:pt idx="3">
                  <c:v>265.04915401149026</c:v>
                </c:pt>
                <c:pt idx="4">
                  <c:v>265.01828465982032</c:v>
                </c:pt>
                <c:pt idx="5">
                  <c:v>264.99170698991736</c:v>
                </c:pt>
                <c:pt idx="6">
                  <c:v>264.96934643588207</c:v>
                </c:pt>
                <c:pt idx="7">
                  <c:v>264.95113014926369</c:v>
                </c:pt>
                <c:pt idx="8">
                  <c:v>264.93698694989661</c:v>
                </c:pt>
                <c:pt idx="9">
                  <c:v>264.92684727841612</c:v>
                </c:pt>
                <c:pt idx="10">
                  <c:v>264.92064315038635</c:v>
                </c:pt>
                <c:pt idx="11">
                  <c:v>264.91830811197792</c:v>
                </c:pt>
                <c:pt idx="12">
                  <c:v>264.91977719713373</c:v>
                </c:pt>
                <c:pt idx="13">
                  <c:v>264.92498688616536</c:v>
                </c:pt>
                <c:pt idx="14">
                  <c:v>264.93387506572435</c:v>
                </c:pt>
                <c:pt idx="15">
                  <c:v>264.94638099009552</c:v>
                </c:pt>
                <c:pt idx="16">
                  <c:v>264.96244524376192</c:v>
                </c:pt>
                <c:pt idx="17">
                  <c:v>264.98200970519235</c:v>
                </c:pt>
                <c:pt idx="18">
                  <c:v>265.00501751180582</c:v>
                </c:pt>
                <c:pt idx="19">
                  <c:v>265.03141302606804</c:v>
                </c:pt>
                <c:pt idx="20">
                  <c:v>265.06114180267747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9A-4C05-8D7B-8CC9BAF172F2}"/>
            </c:ext>
          </c:extLst>
        </c:ser>
        <c:ser>
          <c:idx val="14"/>
          <c:order val="14"/>
          <c:tx>
            <c:strRef>
              <c:f>'eoq-1'!$P$20</c:f>
              <c:strCache>
                <c:ptCount val="1"/>
                <c:pt idx="0">
                  <c:v>195.5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'eoq-1'!$Q$20:$AK$20</c:f>
              <c:numCache>
                <c:formatCode>0.00</c:formatCode>
                <c:ptCount val="21"/>
                <c:pt idx="0">
                  <c:v>265.17375319693093</c:v>
                </c:pt>
                <c:pt idx="1">
                  <c:v>265.12954345538026</c:v>
                </c:pt>
                <c:pt idx="2">
                  <c:v>265.08985991629851</c:v>
                </c:pt>
                <c:pt idx="3">
                  <c:v>265.05462254860083</c:v>
                </c:pt>
                <c:pt idx="4">
                  <c:v>265.0237531969309</c:v>
                </c:pt>
                <c:pt idx="5">
                  <c:v>264.99717552702805</c:v>
                </c:pt>
                <c:pt idx="6">
                  <c:v>264.9748149729927</c:v>
                </c:pt>
                <c:pt idx="7">
                  <c:v>264.95659868637432</c:v>
                </c:pt>
                <c:pt idx="8">
                  <c:v>264.94245548700724</c:v>
                </c:pt>
                <c:pt idx="9">
                  <c:v>264.93231581552675</c:v>
                </c:pt>
                <c:pt idx="10">
                  <c:v>264.92611168749698</c:v>
                </c:pt>
                <c:pt idx="11">
                  <c:v>264.92377664908855</c:v>
                </c:pt>
                <c:pt idx="12">
                  <c:v>264.92524573424436</c:v>
                </c:pt>
                <c:pt idx="13">
                  <c:v>264.93045542327599</c:v>
                </c:pt>
                <c:pt idx="14">
                  <c:v>264.93934360283498</c:v>
                </c:pt>
                <c:pt idx="15">
                  <c:v>264.95184952720615</c:v>
                </c:pt>
                <c:pt idx="16">
                  <c:v>264.96791378087255</c:v>
                </c:pt>
                <c:pt idx="17">
                  <c:v>264.98747824230298</c:v>
                </c:pt>
                <c:pt idx="18">
                  <c:v>265.0104860489165</c:v>
                </c:pt>
                <c:pt idx="19">
                  <c:v>265.03688156317867</c:v>
                </c:pt>
                <c:pt idx="20">
                  <c:v>265.0666103397881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9A-4C05-8D7B-8CC9BAF172F2}"/>
            </c:ext>
          </c:extLst>
        </c:ser>
        <c:ser>
          <c:idx val="15"/>
          <c:order val="15"/>
          <c:tx>
            <c:strRef>
              <c:f>'eoq-1'!$P$21</c:f>
              <c:strCache>
                <c:ptCount val="1"/>
                <c:pt idx="0">
                  <c:v>196.25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'eoq-1'!$Q$21:$AK$21</c:f>
              <c:numCache>
                <c:formatCode>0.00</c:formatCode>
                <c:ptCount val="21"/>
                <c:pt idx="0">
                  <c:v>265.18132961783442</c:v>
                </c:pt>
                <c:pt idx="1">
                  <c:v>265.13711987628369</c:v>
                </c:pt>
                <c:pt idx="2">
                  <c:v>265.097436337202</c:v>
                </c:pt>
                <c:pt idx="3">
                  <c:v>265.06219896950438</c:v>
                </c:pt>
                <c:pt idx="4">
                  <c:v>265.03132961783439</c:v>
                </c:pt>
                <c:pt idx="5">
                  <c:v>265.00475194793148</c:v>
                </c:pt>
                <c:pt idx="6">
                  <c:v>264.98239139389619</c:v>
                </c:pt>
                <c:pt idx="7">
                  <c:v>264.96417510727781</c:v>
                </c:pt>
                <c:pt idx="8">
                  <c:v>264.95003190791073</c:v>
                </c:pt>
                <c:pt idx="9">
                  <c:v>264.93989223643018</c:v>
                </c:pt>
                <c:pt idx="10">
                  <c:v>264.93368810840042</c:v>
                </c:pt>
                <c:pt idx="11">
                  <c:v>264.93135306999199</c:v>
                </c:pt>
                <c:pt idx="12">
                  <c:v>264.93282215514785</c:v>
                </c:pt>
                <c:pt idx="13">
                  <c:v>264.93803184417948</c:v>
                </c:pt>
                <c:pt idx="14">
                  <c:v>264.94692002373847</c:v>
                </c:pt>
                <c:pt idx="15">
                  <c:v>264.95942594810964</c:v>
                </c:pt>
                <c:pt idx="16">
                  <c:v>264.97549020177598</c:v>
                </c:pt>
                <c:pt idx="17">
                  <c:v>264.99505466320647</c:v>
                </c:pt>
                <c:pt idx="18">
                  <c:v>265.01806246981994</c:v>
                </c:pt>
                <c:pt idx="19">
                  <c:v>265.04445798408216</c:v>
                </c:pt>
                <c:pt idx="20">
                  <c:v>265.07418676069153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9A-4C05-8D7B-8CC9BAF172F2}"/>
            </c:ext>
          </c:extLst>
        </c:ser>
        <c:ser>
          <c:idx val="16"/>
          <c:order val="16"/>
          <c:tx>
            <c:strRef>
              <c:f>'eoq-1'!$P$22</c:f>
              <c:strCache>
                <c:ptCount val="1"/>
                <c:pt idx="0">
                  <c:v>197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'eoq-1'!$Q$22:$AK$22</c:f>
              <c:numCache>
                <c:formatCode>0.00</c:formatCode>
                <c:ptCount val="21"/>
                <c:pt idx="0">
                  <c:v>265.19098984771574</c:v>
                </c:pt>
                <c:pt idx="1">
                  <c:v>265.14678010616507</c:v>
                </c:pt>
                <c:pt idx="2">
                  <c:v>265.10709656708332</c:v>
                </c:pt>
                <c:pt idx="3">
                  <c:v>265.0718591993857</c:v>
                </c:pt>
                <c:pt idx="4">
                  <c:v>265.04098984771576</c:v>
                </c:pt>
                <c:pt idx="5">
                  <c:v>265.0144121778128</c:v>
                </c:pt>
                <c:pt idx="6">
                  <c:v>264.99205162377751</c:v>
                </c:pt>
                <c:pt idx="7">
                  <c:v>264.97383533715913</c:v>
                </c:pt>
                <c:pt idx="8">
                  <c:v>264.95969213779205</c:v>
                </c:pt>
                <c:pt idx="9">
                  <c:v>264.94955246631156</c:v>
                </c:pt>
                <c:pt idx="10">
                  <c:v>264.94334833828179</c:v>
                </c:pt>
                <c:pt idx="11">
                  <c:v>264.94101329987336</c:v>
                </c:pt>
                <c:pt idx="12">
                  <c:v>264.94248238502917</c:v>
                </c:pt>
                <c:pt idx="13">
                  <c:v>264.9476920740608</c:v>
                </c:pt>
                <c:pt idx="14">
                  <c:v>264.95658025361979</c:v>
                </c:pt>
                <c:pt idx="15">
                  <c:v>264.96908617799096</c:v>
                </c:pt>
                <c:pt idx="16">
                  <c:v>264.98515043165736</c:v>
                </c:pt>
                <c:pt idx="17">
                  <c:v>265.00471489308779</c:v>
                </c:pt>
                <c:pt idx="18">
                  <c:v>265.02772269970126</c:v>
                </c:pt>
                <c:pt idx="19">
                  <c:v>265.05411821396348</c:v>
                </c:pt>
                <c:pt idx="20">
                  <c:v>265.08384699057291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9A-4C05-8D7B-8CC9BAF172F2}"/>
            </c:ext>
          </c:extLst>
        </c:ser>
        <c:ser>
          <c:idx val="17"/>
          <c:order val="17"/>
          <c:tx>
            <c:strRef>
              <c:f>'eoq-1'!$P$23</c:f>
              <c:strCache>
                <c:ptCount val="1"/>
                <c:pt idx="0">
                  <c:v>197.75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'eoq-1'!$Q$23:$AK$23</c:f>
              <c:numCache>
                <c:formatCode>0.00</c:formatCode>
                <c:ptCount val="21"/>
                <c:pt idx="0">
                  <c:v>265.20271017699116</c:v>
                </c:pt>
                <c:pt idx="1">
                  <c:v>265.15850043544049</c:v>
                </c:pt>
                <c:pt idx="2">
                  <c:v>265.11881689635874</c:v>
                </c:pt>
                <c:pt idx="3">
                  <c:v>265.08357952866106</c:v>
                </c:pt>
                <c:pt idx="4">
                  <c:v>265.05271017699113</c:v>
                </c:pt>
                <c:pt idx="5">
                  <c:v>265.02613250708828</c:v>
                </c:pt>
                <c:pt idx="6">
                  <c:v>265.00377195305293</c:v>
                </c:pt>
                <c:pt idx="7">
                  <c:v>264.98555566643455</c:v>
                </c:pt>
                <c:pt idx="8">
                  <c:v>264.97141246706747</c:v>
                </c:pt>
                <c:pt idx="9">
                  <c:v>264.96127279558698</c:v>
                </c:pt>
                <c:pt idx="10">
                  <c:v>264.95506866755721</c:v>
                </c:pt>
                <c:pt idx="11">
                  <c:v>264.95273362914878</c:v>
                </c:pt>
                <c:pt idx="12">
                  <c:v>264.95420271430459</c:v>
                </c:pt>
                <c:pt idx="13">
                  <c:v>264.95941240333622</c:v>
                </c:pt>
                <c:pt idx="14">
                  <c:v>264.96830058289521</c:v>
                </c:pt>
                <c:pt idx="15">
                  <c:v>264.98080650726638</c:v>
                </c:pt>
                <c:pt idx="16">
                  <c:v>264.99687076093278</c:v>
                </c:pt>
                <c:pt idx="17">
                  <c:v>265.01643522236321</c:v>
                </c:pt>
                <c:pt idx="18">
                  <c:v>265.03944302897673</c:v>
                </c:pt>
                <c:pt idx="19">
                  <c:v>265.0658385432389</c:v>
                </c:pt>
                <c:pt idx="20">
                  <c:v>265.09556731984833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9A-4C05-8D7B-8CC9BAF172F2}"/>
            </c:ext>
          </c:extLst>
        </c:ser>
        <c:ser>
          <c:idx val="18"/>
          <c:order val="18"/>
          <c:tx>
            <c:strRef>
              <c:f>'eoq-1'!$P$24</c:f>
              <c:strCache>
                <c:ptCount val="1"/>
                <c:pt idx="0">
                  <c:v>198.5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lumOff val="3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'eoq-1'!$Q$24:$AK$24</c:f>
              <c:numCache>
                <c:formatCode>0.00</c:formatCode>
                <c:ptCount val="21"/>
                <c:pt idx="0">
                  <c:v>265.21646725440803</c:v>
                </c:pt>
                <c:pt idx="1">
                  <c:v>265.17225751285736</c:v>
                </c:pt>
                <c:pt idx="2">
                  <c:v>265.13257397377566</c:v>
                </c:pt>
                <c:pt idx="3">
                  <c:v>265.09733660607799</c:v>
                </c:pt>
                <c:pt idx="4">
                  <c:v>265.06646725440805</c:v>
                </c:pt>
                <c:pt idx="5">
                  <c:v>265.03988958450515</c:v>
                </c:pt>
                <c:pt idx="6">
                  <c:v>265.01752903046986</c:v>
                </c:pt>
                <c:pt idx="7">
                  <c:v>264.99931274385142</c:v>
                </c:pt>
                <c:pt idx="8">
                  <c:v>264.98516954448439</c:v>
                </c:pt>
                <c:pt idx="9">
                  <c:v>264.9750298730039</c:v>
                </c:pt>
                <c:pt idx="10">
                  <c:v>264.96882574497408</c:v>
                </c:pt>
                <c:pt idx="11">
                  <c:v>264.96649070656565</c:v>
                </c:pt>
                <c:pt idx="12">
                  <c:v>264.96795979172151</c:v>
                </c:pt>
                <c:pt idx="13">
                  <c:v>264.97316948075314</c:v>
                </c:pt>
                <c:pt idx="14">
                  <c:v>264.98205766031214</c:v>
                </c:pt>
                <c:pt idx="15">
                  <c:v>264.99456358468331</c:v>
                </c:pt>
                <c:pt idx="16">
                  <c:v>265.01062783834965</c:v>
                </c:pt>
                <c:pt idx="17">
                  <c:v>265.03019229978014</c:v>
                </c:pt>
                <c:pt idx="18">
                  <c:v>265.05320010639366</c:v>
                </c:pt>
                <c:pt idx="19">
                  <c:v>265.07959562065582</c:v>
                </c:pt>
                <c:pt idx="20">
                  <c:v>265.1093243972652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9A-4C05-8D7B-8CC9BAF172F2}"/>
            </c:ext>
          </c:extLst>
        </c:ser>
        <c:ser>
          <c:idx val="19"/>
          <c:order val="19"/>
          <c:tx>
            <c:strRef>
              <c:f>'eoq-1'!$P$25</c:f>
              <c:strCache>
                <c:ptCount val="1"/>
                <c:pt idx="0">
                  <c:v>199.25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lumOff val="3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'eoq-1'!$Q$25:$AK$25</c:f>
              <c:numCache>
                <c:formatCode>0.00</c:formatCode>
                <c:ptCount val="21"/>
                <c:pt idx="0">
                  <c:v>265.23223808030116</c:v>
                </c:pt>
                <c:pt idx="1">
                  <c:v>265.18802833875043</c:v>
                </c:pt>
                <c:pt idx="2">
                  <c:v>265.14834479966873</c:v>
                </c:pt>
                <c:pt idx="3">
                  <c:v>265.11310743197112</c:v>
                </c:pt>
                <c:pt idx="4">
                  <c:v>265.08223808030112</c:v>
                </c:pt>
                <c:pt idx="5">
                  <c:v>265.05566041039822</c:v>
                </c:pt>
                <c:pt idx="6">
                  <c:v>265.03329985636293</c:v>
                </c:pt>
                <c:pt idx="7">
                  <c:v>265.01508356974455</c:v>
                </c:pt>
                <c:pt idx="8">
                  <c:v>265.00094037037746</c:v>
                </c:pt>
                <c:pt idx="9">
                  <c:v>264.99080069889692</c:v>
                </c:pt>
                <c:pt idx="10">
                  <c:v>264.98459657086715</c:v>
                </c:pt>
                <c:pt idx="11">
                  <c:v>264.98226153245872</c:v>
                </c:pt>
                <c:pt idx="12">
                  <c:v>264.98373061761458</c:v>
                </c:pt>
                <c:pt idx="13">
                  <c:v>264.98894030664621</c:v>
                </c:pt>
                <c:pt idx="14">
                  <c:v>264.99782848620521</c:v>
                </c:pt>
                <c:pt idx="15">
                  <c:v>265.01033441057638</c:v>
                </c:pt>
                <c:pt idx="16">
                  <c:v>265.02639866424272</c:v>
                </c:pt>
                <c:pt idx="17">
                  <c:v>265.04596312567321</c:v>
                </c:pt>
                <c:pt idx="18">
                  <c:v>265.06897093228667</c:v>
                </c:pt>
                <c:pt idx="19">
                  <c:v>265.09536644654889</c:v>
                </c:pt>
                <c:pt idx="20">
                  <c:v>265.12509522315827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9A-4C05-8D7B-8CC9BAF172F2}"/>
            </c:ext>
          </c:extLst>
        </c:ser>
        <c:ser>
          <c:idx val="20"/>
          <c:order val="20"/>
          <c:tx>
            <c:strRef>
              <c:f>'eoq-1'!$P$26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lumOff val="30000"/>
                  <a:shade val="95000"/>
                </a:schemeClr>
              </a:contourClr>
            </a:sp3d>
          </c:spPr>
          <c:cat>
            <c:numRef>
              <c:f>'eoq-1'!$Q$5:$AK$5</c:f>
              <c:numCache>
                <c:formatCode>General</c:formatCode>
                <c:ptCount val="21"/>
                <c:pt idx="0">
                  <c:v>125</c:v>
                </c:pt>
                <c:pt idx="1">
                  <c:v>125.75</c:v>
                </c:pt>
                <c:pt idx="2">
                  <c:v>126.5</c:v>
                </c:pt>
                <c:pt idx="3">
                  <c:v>127.25</c:v>
                </c:pt>
                <c:pt idx="4">
                  <c:v>128</c:v>
                </c:pt>
                <c:pt idx="5">
                  <c:v>128.75</c:v>
                </c:pt>
                <c:pt idx="6">
                  <c:v>129.5</c:v>
                </c:pt>
                <c:pt idx="7">
                  <c:v>130.25</c:v>
                </c:pt>
                <c:pt idx="8">
                  <c:v>131</c:v>
                </c:pt>
                <c:pt idx="9">
                  <c:v>131.75</c:v>
                </c:pt>
                <c:pt idx="10">
                  <c:v>132.5</c:v>
                </c:pt>
                <c:pt idx="11">
                  <c:v>133.25</c:v>
                </c:pt>
                <c:pt idx="12">
                  <c:v>134</c:v>
                </c:pt>
                <c:pt idx="13">
                  <c:v>134.75</c:v>
                </c:pt>
                <c:pt idx="14">
                  <c:v>135.5</c:v>
                </c:pt>
                <c:pt idx="15">
                  <c:v>136.25</c:v>
                </c:pt>
                <c:pt idx="16">
                  <c:v>137</c:v>
                </c:pt>
                <c:pt idx="17">
                  <c:v>137.75</c:v>
                </c:pt>
                <c:pt idx="18">
                  <c:v>138.5</c:v>
                </c:pt>
                <c:pt idx="19">
                  <c:v>139.25</c:v>
                </c:pt>
                <c:pt idx="20">
                  <c:v>140</c:v>
                </c:pt>
              </c:numCache>
            </c:numRef>
          </c:cat>
          <c:val>
            <c:numRef>
              <c:f>'eoq-1'!$Q$26:$AK$26</c:f>
              <c:numCache>
                <c:formatCode>0.00</c:formatCode>
                <c:ptCount val="21"/>
                <c:pt idx="0">
                  <c:v>265.25</c:v>
                </c:pt>
                <c:pt idx="1">
                  <c:v>265.20579025844933</c:v>
                </c:pt>
                <c:pt idx="2">
                  <c:v>265.16610671936758</c:v>
                </c:pt>
                <c:pt idx="3">
                  <c:v>265.13086935166996</c:v>
                </c:pt>
                <c:pt idx="4">
                  <c:v>265.10000000000002</c:v>
                </c:pt>
                <c:pt idx="5">
                  <c:v>265.07342233009706</c:v>
                </c:pt>
                <c:pt idx="6">
                  <c:v>265.05106177606177</c:v>
                </c:pt>
                <c:pt idx="7">
                  <c:v>265.03284548944339</c:v>
                </c:pt>
                <c:pt idx="8">
                  <c:v>265.01870229007631</c:v>
                </c:pt>
                <c:pt idx="9">
                  <c:v>265.00856261859582</c:v>
                </c:pt>
                <c:pt idx="10">
                  <c:v>265.00235849056605</c:v>
                </c:pt>
                <c:pt idx="11">
                  <c:v>265.00002345215762</c:v>
                </c:pt>
                <c:pt idx="12">
                  <c:v>265.00149253731342</c:v>
                </c:pt>
                <c:pt idx="13">
                  <c:v>265.00670222634506</c:v>
                </c:pt>
                <c:pt idx="14">
                  <c:v>265.01559040590405</c:v>
                </c:pt>
                <c:pt idx="15">
                  <c:v>265.02809633027522</c:v>
                </c:pt>
                <c:pt idx="16">
                  <c:v>265.04416058394162</c:v>
                </c:pt>
                <c:pt idx="17">
                  <c:v>265.06372504537205</c:v>
                </c:pt>
                <c:pt idx="18">
                  <c:v>265.08673285198552</c:v>
                </c:pt>
                <c:pt idx="19">
                  <c:v>265.11312836624774</c:v>
                </c:pt>
                <c:pt idx="20">
                  <c:v>265.14285714285717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9A-4C05-8D7B-8CC9BAF172F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</c:bandFmts>
        <c:axId val="1308034303"/>
        <c:axId val="1171462543"/>
        <c:axId val="1307908223"/>
      </c:surfaceChart>
      <c:catAx>
        <c:axId val="13080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62543"/>
        <c:crosses val="autoZero"/>
        <c:auto val="1"/>
        <c:lblAlgn val="ctr"/>
        <c:lblOffset val="100"/>
        <c:noMultiLvlLbl val="0"/>
      </c:catAx>
      <c:valAx>
        <c:axId val="11714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34303"/>
        <c:crosses val="autoZero"/>
        <c:crossBetween val="midCat"/>
      </c:valAx>
      <c:serAx>
        <c:axId val="130790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625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plot!$H$2</c:f>
          <c:strCache>
            <c:ptCount val="1"/>
            <c:pt idx="0">
              <c:v>economic order quantity analysis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plot!$L$2</c:f>
              <c:strCache>
                <c:ptCount val="1"/>
                <c:pt idx="0">
                  <c:v>holding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plot!$K$3:$K$98</c:f>
              <c:numCache>
                <c:formatCode>General</c:formatCode>
                <c:ptCount val="9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  <c:pt idx="73">
                  <c:v>415</c:v>
                </c:pt>
                <c:pt idx="74">
                  <c:v>420</c:v>
                </c:pt>
                <c:pt idx="75">
                  <c:v>425</c:v>
                </c:pt>
                <c:pt idx="76">
                  <c:v>430</c:v>
                </c:pt>
                <c:pt idx="77">
                  <c:v>435</c:v>
                </c:pt>
                <c:pt idx="78">
                  <c:v>440</c:v>
                </c:pt>
                <c:pt idx="79">
                  <c:v>445</c:v>
                </c:pt>
                <c:pt idx="80">
                  <c:v>450</c:v>
                </c:pt>
                <c:pt idx="81">
                  <c:v>455</c:v>
                </c:pt>
                <c:pt idx="82">
                  <c:v>460</c:v>
                </c:pt>
                <c:pt idx="83">
                  <c:v>465</c:v>
                </c:pt>
                <c:pt idx="84">
                  <c:v>470</c:v>
                </c:pt>
                <c:pt idx="85">
                  <c:v>475</c:v>
                </c:pt>
                <c:pt idx="86">
                  <c:v>480</c:v>
                </c:pt>
                <c:pt idx="87">
                  <c:v>485</c:v>
                </c:pt>
                <c:pt idx="88">
                  <c:v>490</c:v>
                </c:pt>
                <c:pt idx="89">
                  <c:v>495</c:v>
                </c:pt>
                <c:pt idx="90">
                  <c:v>500</c:v>
                </c:pt>
                <c:pt idx="91">
                  <c:v>505</c:v>
                </c:pt>
                <c:pt idx="92">
                  <c:v>510</c:v>
                </c:pt>
                <c:pt idx="93">
                  <c:v>515</c:v>
                </c:pt>
                <c:pt idx="94">
                  <c:v>520</c:v>
                </c:pt>
                <c:pt idx="95">
                  <c:v>525</c:v>
                </c:pt>
              </c:numCache>
            </c:numRef>
          </c:xVal>
          <c:yVal>
            <c:numRef>
              <c:f>plot!$L$3:$L$98</c:f>
              <c:numCache>
                <c:formatCode>0.00</c:formatCode>
                <c:ptCount val="96"/>
                <c:pt idx="0">
                  <c:v>18.75</c:v>
                </c:pt>
                <c:pt idx="1">
                  <c:v>20.625</c:v>
                </c:pt>
                <c:pt idx="2">
                  <c:v>22.5</c:v>
                </c:pt>
                <c:pt idx="3">
                  <c:v>24.375</c:v>
                </c:pt>
                <c:pt idx="4">
                  <c:v>26.25</c:v>
                </c:pt>
                <c:pt idx="5">
                  <c:v>28.125</c:v>
                </c:pt>
                <c:pt idx="6">
                  <c:v>30</c:v>
                </c:pt>
                <c:pt idx="7">
                  <c:v>31.875</c:v>
                </c:pt>
                <c:pt idx="8">
                  <c:v>33.75</c:v>
                </c:pt>
                <c:pt idx="9">
                  <c:v>35.625</c:v>
                </c:pt>
                <c:pt idx="10">
                  <c:v>37.5</c:v>
                </c:pt>
                <c:pt idx="11">
                  <c:v>39.375</c:v>
                </c:pt>
                <c:pt idx="12">
                  <c:v>41.25</c:v>
                </c:pt>
                <c:pt idx="13">
                  <c:v>43.125</c:v>
                </c:pt>
                <c:pt idx="14">
                  <c:v>45</c:v>
                </c:pt>
                <c:pt idx="15">
                  <c:v>46.875</c:v>
                </c:pt>
                <c:pt idx="16">
                  <c:v>48.75</c:v>
                </c:pt>
                <c:pt idx="17">
                  <c:v>50.625</c:v>
                </c:pt>
                <c:pt idx="18">
                  <c:v>52.5</c:v>
                </c:pt>
                <c:pt idx="19">
                  <c:v>54.375</c:v>
                </c:pt>
                <c:pt idx="20">
                  <c:v>56.25</c:v>
                </c:pt>
                <c:pt idx="21">
                  <c:v>58.125</c:v>
                </c:pt>
                <c:pt idx="22">
                  <c:v>60</c:v>
                </c:pt>
                <c:pt idx="23">
                  <c:v>61.875</c:v>
                </c:pt>
                <c:pt idx="24">
                  <c:v>63.75</c:v>
                </c:pt>
                <c:pt idx="25">
                  <c:v>65.625</c:v>
                </c:pt>
                <c:pt idx="26">
                  <c:v>67.5</c:v>
                </c:pt>
                <c:pt idx="27">
                  <c:v>69.375</c:v>
                </c:pt>
                <c:pt idx="28">
                  <c:v>71.25</c:v>
                </c:pt>
                <c:pt idx="29">
                  <c:v>73.125</c:v>
                </c:pt>
                <c:pt idx="30">
                  <c:v>75</c:v>
                </c:pt>
                <c:pt idx="31">
                  <c:v>76.875</c:v>
                </c:pt>
                <c:pt idx="32">
                  <c:v>78.75</c:v>
                </c:pt>
                <c:pt idx="33">
                  <c:v>80.625</c:v>
                </c:pt>
                <c:pt idx="34">
                  <c:v>82.5</c:v>
                </c:pt>
                <c:pt idx="35">
                  <c:v>84.375</c:v>
                </c:pt>
                <c:pt idx="36">
                  <c:v>86.25</c:v>
                </c:pt>
                <c:pt idx="37">
                  <c:v>88.125</c:v>
                </c:pt>
                <c:pt idx="38">
                  <c:v>90</c:v>
                </c:pt>
                <c:pt idx="39">
                  <c:v>91.875</c:v>
                </c:pt>
                <c:pt idx="40">
                  <c:v>93.75</c:v>
                </c:pt>
                <c:pt idx="41">
                  <c:v>95.625</c:v>
                </c:pt>
                <c:pt idx="42">
                  <c:v>97.5</c:v>
                </c:pt>
                <c:pt idx="43">
                  <c:v>99.375</c:v>
                </c:pt>
                <c:pt idx="44">
                  <c:v>101.25</c:v>
                </c:pt>
                <c:pt idx="45">
                  <c:v>103.125</c:v>
                </c:pt>
                <c:pt idx="46">
                  <c:v>105</c:v>
                </c:pt>
                <c:pt idx="47">
                  <c:v>106.875</c:v>
                </c:pt>
                <c:pt idx="48">
                  <c:v>108.75</c:v>
                </c:pt>
                <c:pt idx="49">
                  <c:v>110.625</c:v>
                </c:pt>
                <c:pt idx="50">
                  <c:v>112.5</c:v>
                </c:pt>
                <c:pt idx="51">
                  <c:v>114.375</c:v>
                </c:pt>
                <c:pt idx="52">
                  <c:v>116.25</c:v>
                </c:pt>
                <c:pt idx="53">
                  <c:v>118.125</c:v>
                </c:pt>
                <c:pt idx="54">
                  <c:v>120</c:v>
                </c:pt>
                <c:pt idx="55">
                  <c:v>121.875</c:v>
                </c:pt>
                <c:pt idx="56">
                  <c:v>123.75</c:v>
                </c:pt>
                <c:pt idx="57">
                  <c:v>125.625</c:v>
                </c:pt>
                <c:pt idx="58">
                  <c:v>127.5</c:v>
                </c:pt>
                <c:pt idx="59">
                  <c:v>129.375</c:v>
                </c:pt>
                <c:pt idx="60">
                  <c:v>131.25</c:v>
                </c:pt>
                <c:pt idx="61">
                  <c:v>133.125</c:v>
                </c:pt>
                <c:pt idx="62">
                  <c:v>135</c:v>
                </c:pt>
                <c:pt idx="63">
                  <c:v>136.875</c:v>
                </c:pt>
                <c:pt idx="64">
                  <c:v>138.75</c:v>
                </c:pt>
                <c:pt idx="65">
                  <c:v>140.625</c:v>
                </c:pt>
                <c:pt idx="66">
                  <c:v>142.5</c:v>
                </c:pt>
                <c:pt idx="67">
                  <c:v>144.375</c:v>
                </c:pt>
                <c:pt idx="68">
                  <c:v>146.25</c:v>
                </c:pt>
                <c:pt idx="69">
                  <c:v>148.125</c:v>
                </c:pt>
                <c:pt idx="70">
                  <c:v>150</c:v>
                </c:pt>
                <c:pt idx="71">
                  <c:v>151.875</c:v>
                </c:pt>
                <c:pt idx="72">
                  <c:v>153.75</c:v>
                </c:pt>
                <c:pt idx="73">
                  <c:v>155.625</c:v>
                </c:pt>
                <c:pt idx="74">
                  <c:v>157.5</c:v>
                </c:pt>
                <c:pt idx="75">
                  <c:v>159.375</c:v>
                </c:pt>
                <c:pt idx="76">
                  <c:v>161.25</c:v>
                </c:pt>
                <c:pt idx="77">
                  <c:v>163.125</c:v>
                </c:pt>
                <c:pt idx="78">
                  <c:v>165</c:v>
                </c:pt>
                <c:pt idx="79">
                  <c:v>166.875</c:v>
                </c:pt>
                <c:pt idx="80">
                  <c:v>168.75</c:v>
                </c:pt>
                <c:pt idx="81">
                  <c:v>170.625</c:v>
                </c:pt>
                <c:pt idx="82">
                  <c:v>172.5</c:v>
                </c:pt>
                <c:pt idx="83">
                  <c:v>174.375</c:v>
                </c:pt>
                <c:pt idx="84">
                  <c:v>176.25</c:v>
                </c:pt>
                <c:pt idx="85">
                  <c:v>178.125</c:v>
                </c:pt>
                <c:pt idx="86">
                  <c:v>180</c:v>
                </c:pt>
                <c:pt idx="87">
                  <c:v>181.875</c:v>
                </c:pt>
                <c:pt idx="88">
                  <c:v>183.75</c:v>
                </c:pt>
                <c:pt idx="89">
                  <c:v>185.625</c:v>
                </c:pt>
                <c:pt idx="90">
                  <c:v>187.5</c:v>
                </c:pt>
                <c:pt idx="91">
                  <c:v>189.375</c:v>
                </c:pt>
                <c:pt idx="92">
                  <c:v>191.25</c:v>
                </c:pt>
                <c:pt idx="93">
                  <c:v>193.125</c:v>
                </c:pt>
                <c:pt idx="94">
                  <c:v>195</c:v>
                </c:pt>
                <c:pt idx="95">
                  <c:v>196.875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A-4493-9F8C-A183886B99FB}"/>
            </c:ext>
          </c:extLst>
        </c:ser>
        <c:ser>
          <c:idx val="1"/>
          <c:order val="1"/>
          <c:tx>
            <c:strRef>
              <c:f>plot!$M$2</c:f>
              <c:strCache>
                <c:ptCount val="1"/>
                <c:pt idx="0">
                  <c:v>replenishment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plot!$K$3:$K$98</c:f>
              <c:numCache>
                <c:formatCode>General</c:formatCode>
                <c:ptCount val="9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  <c:pt idx="73">
                  <c:v>415</c:v>
                </c:pt>
                <c:pt idx="74">
                  <c:v>420</c:v>
                </c:pt>
                <c:pt idx="75">
                  <c:v>425</c:v>
                </c:pt>
                <c:pt idx="76">
                  <c:v>430</c:v>
                </c:pt>
                <c:pt idx="77">
                  <c:v>435</c:v>
                </c:pt>
                <c:pt idx="78">
                  <c:v>440</c:v>
                </c:pt>
                <c:pt idx="79">
                  <c:v>445</c:v>
                </c:pt>
                <c:pt idx="80">
                  <c:v>450</c:v>
                </c:pt>
                <c:pt idx="81">
                  <c:v>455</c:v>
                </c:pt>
                <c:pt idx="82">
                  <c:v>460</c:v>
                </c:pt>
                <c:pt idx="83">
                  <c:v>465</c:v>
                </c:pt>
                <c:pt idx="84">
                  <c:v>470</c:v>
                </c:pt>
                <c:pt idx="85">
                  <c:v>475</c:v>
                </c:pt>
                <c:pt idx="86">
                  <c:v>480</c:v>
                </c:pt>
                <c:pt idx="87">
                  <c:v>485</c:v>
                </c:pt>
                <c:pt idx="88">
                  <c:v>490</c:v>
                </c:pt>
                <c:pt idx="89">
                  <c:v>495</c:v>
                </c:pt>
                <c:pt idx="90">
                  <c:v>500</c:v>
                </c:pt>
                <c:pt idx="91">
                  <c:v>505</c:v>
                </c:pt>
                <c:pt idx="92">
                  <c:v>510</c:v>
                </c:pt>
                <c:pt idx="93">
                  <c:v>515</c:v>
                </c:pt>
                <c:pt idx="94">
                  <c:v>520</c:v>
                </c:pt>
                <c:pt idx="95">
                  <c:v>525</c:v>
                </c:pt>
              </c:numCache>
            </c:numRef>
          </c:xVal>
          <c:yVal>
            <c:numRef>
              <c:f>plot!$M$3:$M$98</c:f>
              <c:numCache>
                <c:formatCode>0.00</c:formatCode>
                <c:ptCount val="96"/>
                <c:pt idx="0">
                  <c:v>280</c:v>
                </c:pt>
                <c:pt idx="1">
                  <c:v>254.54545454545453</c:v>
                </c:pt>
                <c:pt idx="2">
                  <c:v>233.33333333333334</c:v>
                </c:pt>
                <c:pt idx="3">
                  <c:v>215.38461538461539</c:v>
                </c:pt>
                <c:pt idx="4">
                  <c:v>200</c:v>
                </c:pt>
                <c:pt idx="5">
                  <c:v>186.66666666666666</c:v>
                </c:pt>
                <c:pt idx="6">
                  <c:v>175</c:v>
                </c:pt>
                <c:pt idx="7">
                  <c:v>164.70588235294119</c:v>
                </c:pt>
                <c:pt idx="8">
                  <c:v>155.55555555555554</c:v>
                </c:pt>
                <c:pt idx="9">
                  <c:v>147.36842105263159</c:v>
                </c:pt>
                <c:pt idx="10">
                  <c:v>140</c:v>
                </c:pt>
                <c:pt idx="11">
                  <c:v>133.33333333333334</c:v>
                </c:pt>
                <c:pt idx="12">
                  <c:v>127.27272727272727</c:v>
                </c:pt>
                <c:pt idx="13">
                  <c:v>121.73913043478261</c:v>
                </c:pt>
                <c:pt idx="14">
                  <c:v>116.66666666666667</c:v>
                </c:pt>
                <c:pt idx="15">
                  <c:v>112</c:v>
                </c:pt>
                <c:pt idx="16">
                  <c:v>107.69230769230769</c:v>
                </c:pt>
                <c:pt idx="17">
                  <c:v>103.70370370370371</c:v>
                </c:pt>
                <c:pt idx="18">
                  <c:v>100</c:v>
                </c:pt>
                <c:pt idx="19">
                  <c:v>96.551724137931032</c:v>
                </c:pt>
                <c:pt idx="20">
                  <c:v>93.333333333333329</c:v>
                </c:pt>
                <c:pt idx="21">
                  <c:v>90.322580645161295</c:v>
                </c:pt>
                <c:pt idx="22">
                  <c:v>87.5</c:v>
                </c:pt>
                <c:pt idx="23">
                  <c:v>84.848484848484844</c:v>
                </c:pt>
                <c:pt idx="24">
                  <c:v>82.352941176470594</c:v>
                </c:pt>
                <c:pt idx="25">
                  <c:v>80</c:v>
                </c:pt>
                <c:pt idx="26">
                  <c:v>77.777777777777771</c:v>
                </c:pt>
                <c:pt idx="27">
                  <c:v>75.675675675675677</c:v>
                </c:pt>
                <c:pt idx="28">
                  <c:v>73.684210526315795</c:v>
                </c:pt>
                <c:pt idx="29">
                  <c:v>71.794871794871796</c:v>
                </c:pt>
                <c:pt idx="30">
                  <c:v>70</c:v>
                </c:pt>
                <c:pt idx="31">
                  <c:v>68.292682926829272</c:v>
                </c:pt>
                <c:pt idx="32">
                  <c:v>66.666666666666671</c:v>
                </c:pt>
                <c:pt idx="33">
                  <c:v>65.116279069767444</c:v>
                </c:pt>
                <c:pt idx="34">
                  <c:v>63.636363636363633</c:v>
                </c:pt>
                <c:pt idx="35">
                  <c:v>62.222222222222221</c:v>
                </c:pt>
                <c:pt idx="36">
                  <c:v>60.869565217391305</c:v>
                </c:pt>
                <c:pt idx="37">
                  <c:v>59.574468085106382</c:v>
                </c:pt>
                <c:pt idx="38">
                  <c:v>58.333333333333336</c:v>
                </c:pt>
                <c:pt idx="39">
                  <c:v>57.142857142857146</c:v>
                </c:pt>
                <c:pt idx="40">
                  <c:v>56</c:v>
                </c:pt>
                <c:pt idx="41">
                  <c:v>54.901960784313722</c:v>
                </c:pt>
                <c:pt idx="42">
                  <c:v>53.846153846153847</c:v>
                </c:pt>
                <c:pt idx="43">
                  <c:v>52.830188679245282</c:v>
                </c:pt>
                <c:pt idx="44">
                  <c:v>51.851851851851855</c:v>
                </c:pt>
                <c:pt idx="45">
                  <c:v>50.909090909090907</c:v>
                </c:pt>
                <c:pt idx="46">
                  <c:v>50</c:v>
                </c:pt>
                <c:pt idx="47">
                  <c:v>49.122807017543863</c:v>
                </c:pt>
                <c:pt idx="48">
                  <c:v>48.275862068965516</c:v>
                </c:pt>
                <c:pt idx="49">
                  <c:v>47.457627118644069</c:v>
                </c:pt>
                <c:pt idx="50">
                  <c:v>46.666666666666664</c:v>
                </c:pt>
                <c:pt idx="51">
                  <c:v>45.901639344262293</c:v>
                </c:pt>
                <c:pt idx="52">
                  <c:v>45.161290322580648</c:v>
                </c:pt>
                <c:pt idx="53">
                  <c:v>44.444444444444443</c:v>
                </c:pt>
                <c:pt idx="54">
                  <c:v>43.75</c:v>
                </c:pt>
                <c:pt idx="55">
                  <c:v>43.07692307692308</c:v>
                </c:pt>
                <c:pt idx="56">
                  <c:v>42.424242424242422</c:v>
                </c:pt>
                <c:pt idx="57">
                  <c:v>41.791044776119406</c:v>
                </c:pt>
                <c:pt idx="58">
                  <c:v>41.176470588235297</c:v>
                </c:pt>
                <c:pt idx="59">
                  <c:v>40.579710144927539</c:v>
                </c:pt>
                <c:pt idx="60">
                  <c:v>40</c:v>
                </c:pt>
                <c:pt idx="61">
                  <c:v>39.436619718309856</c:v>
                </c:pt>
                <c:pt idx="62">
                  <c:v>38.888888888888886</c:v>
                </c:pt>
                <c:pt idx="63">
                  <c:v>38.356164383561641</c:v>
                </c:pt>
                <c:pt idx="64">
                  <c:v>37.837837837837839</c:v>
                </c:pt>
                <c:pt idx="65">
                  <c:v>37.333333333333336</c:v>
                </c:pt>
                <c:pt idx="66">
                  <c:v>36.842105263157897</c:v>
                </c:pt>
                <c:pt idx="67">
                  <c:v>36.363636363636367</c:v>
                </c:pt>
                <c:pt idx="68">
                  <c:v>35.897435897435898</c:v>
                </c:pt>
                <c:pt idx="69">
                  <c:v>35.443037974683541</c:v>
                </c:pt>
                <c:pt idx="70">
                  <c:v>35</c:v>
                </c:pt>
                <c:pt idx="71">
                  <c:v>34.567901234567898</c:v>
                </c:pt>
                <c:pt idx="72">
                  <c:v>34.146341463414636</c:v>
                </c:pt>
                <c:pt idx="73">
                  <c:v>33.734939759036145</c:v>
                </c:pt>
                <c:pt idx="74">
                  <c:v>33.333333333333336</c:v>
                </c:pt>
                <c:pt idx="75">
                  <c:v>32.941176470588232</c:v>
                </c:pt>
                <c:pt idx="76">
                  <c:v>32.558139534883722</c:v>
                </c:pt>
                <c:pt idx="77">
                  <c:v>32.183908045977013</c:v>
                </c:pt>
                <c:pt idx="78">
                  <c:v>31.818181818181817</c:v>
                </c:pt>
                <c:pt idx="79">
                  <c:v>31.460674157303369</c:v>
                </c:pt>
                <c:pt idx="80">
                  <c:v>31.111111111111111</c:v>
                </c:pt>
                <c:pt idx="81">
                  <c:v>30.76923076923077</c:v>
                </c:pt>
                <c:pt idx="82">
                  <c:v>30.434782608695652</c:v>
                </c:pt>
                <c:pt idx="83">
                  <c:v>30.107526881720432</c:v>
                </c:pt>
                <c:pt idx="84">
                  <c:v>29.787234042553191</c:v>
                </c:pt>
                <c:pt idx="85">
                  <c:v>29.473684210526315</c:v>
                </c:pt>
                <c:pt idx="86">
                  <c:v>29.166666666666668</c:v>
                </c:pt>
                <c:pt idx="87">
                  <c:v>28.865979381443299</c:v>
                </c:pt>
                <c:pt idx="88">
                  <c:v>28.571428571428573</c:v>
                </c:pt>
                <c:pt idx="89">
                  <c:v>28.282828282828284</c:v>
                </c:pt>
                <c:pt idx="90">
                  <c:v>28</c:v>
                </c:pt>
                <c:pt idx="91">
                  <c:v>27.722772277227723</c:v>
                </c:pt>
                <c:pt idx="92">
                  <c:v>27.450980392156861</c:v>
                </c:pt>
                <c:pt idx="93">
                  <c:v>27.184466019417474</c:v>
                </c:pt>
                <c:pt idx="94">
                  <c:v>26.923076923076923</c:v>
                </c:pt>
                <c:pt idx="95">
                  <c:v>26.666666666666668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A-4493-9F8C-A183886B99FB}"/>
            </c:ext>
          </c:extLst>
        </c:ser>
        <c:ser>
          <c:idx val="2"/>
          <c:order val="2"/>
          <c:tx>
            <c:strRef>
              <c:f>plot!$N$2</c:f>
              <c:strCache>
                <c:ptCount val="1"/>
                <c:pt idx="0">
                  <c:v>total cost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plot!$K$3:$K$98</c:f>
              <c:numCache>
                <c:formatCode>General</c:formatCode>
                <c:ptCount val="96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  <c:pt idx="71">
                  <c:v>405</c:v>
                </c:pt>
                <c:pt idx="72">
                  <c:v>410</c:v>
                </c:pt>
                <c:pt idx="73">
                  <c:v>415</c:v>
                </c:pt>
                <c:pt idx="74">
                  <c:v>420</c:v>
                </c:pt>
                <c:pt idx="75">
                  <c:v>425</c:v>
                </c:pt>
                <c:pt idx="76">
                  <c:v>430</c:v>
                </c:pt>
                <c:pt idx="77">
                  <c:v>435</c:v>
                </c:pt>
                <c:pt idx="78">
                  <c:v>440</c:v>
                </c:pt>
                <c:pt idx="79">
                  <c:v>445</c:v>
                </c:pt>
                <c:pt idx="80">
                  <c:v>450</c:v>
                </c:pt>
                <c:pt idx="81">
                  <c:v>455</c:v>
                </c:pt>
                <c:pt idx="82">
                  <c:v>460</c:v>
                </c:pt>
                <c:pt idx="83">
                  <c:v>465</c:v>
                </c:pt>
                <c:pt idx="84">
                  <c:v>470</c:v>
                </c:pt>
                <c:pt idx="85">
                  <c:v>475</c:v>
                </c:pt>
                <c:pt idx="86">
                  <c:v>480</c:v>
                </c:pt>
                <c:pt idx="87">
                  <c:v>485</c:v>
                </c:pt>
                <c:pt idx="88">
                  <c:v>490</c:v>
                </c:pt>
                <c:pt idx="89">
                  <c:v>495</c:v>
                </c:pt>
                <c:pt idx="90">
                  <c:v>500</c:v>
                </c:pt>
                <c:pt idx="91">
                  <c:v>505</c:v>
                </c:pt>
                <c:pt idx="92">
                  <c:v>510</c:v>
                </c:pt>
                <c:pt idx="93">
                  <c:v>515</c:v>
                </c:pt>
                <c:pt idx="94">
                  <c:v>520</c:v>
                </c:pt>
                <c:pt idx="95">
                  <c:v>525</c:v>
                </c:pt>
              </c:numCache>
            </c:numRef>
          </c:xVal>
          <c:yVal>
            <c:numRef>
              <c:f>plot!$N$3:$N$98</c:f>
              <c:numCache>
                <c:formatCode>0.00</c:formatCode>
                <c:ptCount val="96"/>
                <c:pt idx="0">
                  <c:v>298.75</c:v>
                </c:pt>
                <c:pt idx="1">
                  <c:v>275.1704545454545</c:v>
                </c:pt>
                <c:pt idx="2">
                  <c:v>255.83333333333334</c:v>
                </c:pt>
                <c:pt idx="3">
                  <c:v>239.75961538461539</c:v>
                </c:pt>
                <c:pt idx="4">
                  <c:v>226.25</c:v>
                </c:pt>
                <c:pt idx="5">
                  <c:v>214.79166666666666</c:v>
                </c:pt>
                <c:pt idx="6">
                  <c:v>205</c:v>
                </c:pt>
                <c:pt idx="7">
                  <c:v>196.58088235294119</c:v>
                </c:pt>
                <c:pt idx="8">
                  <c:v>189.30555555555554</c:v>
                </c:pt>
                <c:pt idx="9">
                  <c:v>182.99342105263159</c:v>
                </c:pt>
                <c:pt idx="10">
                  <c:v>177.5</c:v>
                </c:pt>
                <c:pt idx="11">
                  <c:v>172.70833333333334</c:v>
                </c:pt>
                <c:pt idx="12">
                  <c:v>168.52272727272725</c:v>
                </c:pt>
                <c:pt idx="13">
                  <c:v>164.86413043478262</c:v>
                </c:pt>
                <c:pt idx="14">
                  <c:v>161.66666666666669</c:v>
                </c:pt>
                <c:pt idx="15">
                  <c:v>158.875</c:v>
                </c:pt>
                <c:pt idx="16">
                  <c:v>156.44230769230768</c:v>
                </c:pt>
                <c:pt idx="17">
                  <c:v>154.3287037037037</c:v>
                </c:pt>
                <c:pt idx="18">
                  <c:v>152.5</c:v>
                </c:pt>
                <c:pt idx="19">
                  <c:v>150.92672413793105</c:v>
                </c:pt>
                <c:pt idx="20">
                  <c:v>149.58333333333331</c:v>
                </c:pt>
                <c:pt idx="21">
                  <c:v>148.44758064516128</c:v>
                </c:pt>
                <c:pt idx="22">
                  <c:v>147.5</c:v>
                </c:pt>
                <c:pt idx="23">
                  <c:v>146.72348484848484</c:v>
                </c:pt>
                <c:pt idx="24">
                  <c:v>146.10294117647061</c:v>
                </c:pt>
                <c:pt idx="25">
                  <c:v>145.625</c:v>
                </c:pt>
                <c:pt idx="26">
                  <c:v>145.27777777777777</c:v>
                </c:pt>
                <c:pt idx="27">
                  <c:v>145.05067567567568</c:v>
                </c:pt>
                <c:pt idx="28">
                  <c:v>144.93421052631578</c:v>
                </c:pt>
                <c:pt idx="29">
                  <c:v>144.9198717948718</c:v>
                </c:pt>
                <c:pt idx="30">
                  <c:v>145</c:v>
                </c:pt>
                <c:pt idx="31">
                  <c:v>145.16768292682929</c:v>
                </c:pt>
                <c:pt idx="32">
                  <c:v>145.41666666666669</c:v>
                </c:pt>
                <c:pt idx="33">
                  <c:v>145.74127906976744</c:v>
                </c:pt>
                <c:pt idx="34">
                  <c:v>146.13636363636363</c:v>
                </c:pt>
                <c:pt idx="35">
                  <c:v>146.59722222222223</c:v>
                </c:pt>
                <c:pt idx="36">
                  <c:v>147.11956521739131</c:v>
                </c:pt>
                <c:pt idx="37">
                  <c:v>147.69946808510639</c:v>
                </c:pt>
                <c:pt idx="38">
                  <c:v>148.33333333333334</c:v>
                </c:pt>
                <c:pt idx="39">
                  <c:v>149.01785714285714</c:v>
                </c:pt>
                <c:pt idx="40">
                  <c:v>149.75</c:v>
                </c:pt>
                <c:pt idx="41">
                  <c:v>150.52696078431373</c:v>
                </c:pt>
                <c:pt idx="42">
                  <c:v>151.34615384615384</c:v>
                </c:pt>
                <c:pt idx="43">
                  <c:v>152.20518867924528</c:v>
                </c:pt>
                <c:pt idx="44">
                  <c:v>153.10185185185185</c:v>
                </c:pt>
                <c:pt idx="45">
                  <c:v>154.03409090909091</c:v>
                </c:pt>
                <c:pt idx="46">
                  <c:v>155</c:v>
                </c:pt>
                <c:pt idx="47">
                  <c:v>155.99780701754386</c:v>
                </c:pt>
                <c:pt idx="48">
                  <c:v>157.02586206896552</c:v>
                </c:pt>
                <c:pt idx="49">
                  <c:v>158.08262711864407</c:v>
                </c:pt>
                <c:pt idx="50">
                  <c:v>159.16666666666666</c:v>
                </c:pt>
                <c:pt idx="51">
                  <c:v>160.27663934426229</c:v>
                </c:pt>
                <c:pt idx="52">
                  <c:v>161.41129032258064</c:v>
                </c:pt>
                <c:pt idx="53">
                  <c:v>162.56944444444446</c:v>
                </c:pt>
                <c:pt idx="54">
                  <c:v>163.75</c:v>
                </c:pt>
                <c:pt idx="55">
                  <c:v>164.95192307692309</c:v>
                </c:pt>
                <c:pt idx="56">
                  <c:v>166.17424242424244</c:v>
                </c:pt>
                <c:pt idx="57">
                  <c:v>167.41604477611941</c:v>
                </c:pt>
                <c:pt idx="58">
                  <c:v>168.6764705882353</c:v>
                </c:pt>
                <c:pt idx="59">
                  <c:v>169.95471014492753</c:v>
                </c:pt>
                <c:pt idx="60">
                  <c:v>171.25</c:v>
                </c:pt>
                <c:pt idx="61">
                  <c:v>172.56161971830986</c:v>
                </c:pt>
                <c:pt idx="62">
                  <c:v>173.88888888888889</c:v>
                </c:pt>
                <c:pt idx="63">
                  <c:v>175.23116438356163</c:v>
                </c:pt>
                <c:pt idx="64">
                  <c:v>176.58783783783784</c:v>
                </c:pt>
                <c:pt idx="65">
                  <c:v>177.95833333333334</c:v>
                </c:pt>
                <c:pt idx="66">
                  <c:v>179.34210526315789</c:v>
                </c:pt>
                <c:pt idx="67">
                  <c:v>180.73863636363637</c:v>
                </c:pt>
                <c:pt idx="68">
                  <c:v>182.14743589743591</c:v>
                </c:pt>
                <c:pt idx="69">
                  <c:v>183.56803797468353</c:v>
                </c:pt>
                <c:pt idx="70">
                  <c:v>185</c:v>
                </c:pt>
                <c:pt idx="71">
                  <c:v>186.4429012345679</c:v>
                </c:pt>
                <c:pt idx="72">
                  <c:v>187.89634146341464</c:v>
                </c:pt>
                <c:pt idx="73">
                  <c:v>189.35993975903614</c:v>
                </c:pt>
                <c:pt idx="74">
                  <c:v>190.83333333333334</c:v>
                </c:pt>
                <c:pt idx="75">
                  <c:v>192.31617647058823</c:v>
                </c:pt>
                <c:pt idx="76">
                  <c:v>193.80813953488371</c:v>
                </c:pt>
                <c:pt idx="77">
                  <c:v>195.30890804597701</c:v>
                </c:pt>
                <c:pt idx="78">
                  <c:v>196.81818181818181</c:v>
                </c:pt>
                <c:pt idx="79">
                  <c:v>198.33567415730337</c:v>
                </c:pt>
                <c:pt idx="80">
                  <c:v>199.86111111111111</c:v>
                </c:pt>
                <c:pt idx="81">
                  <c:v>201.39423076923077</c:v>
                </c:pt>
                <c:pt idx="82">
                  <c:v>202.93478260869566</c:v>
                </c:pt>
                <c:pt idx="83">
                  <c:v>204.48252688172045</c:v>
                </c:pt>
                <c:pt idx="84">
                  <c:v>206.03723404255319</c:v>
                </c:pt>
                <c:pt idx="85">
                  <c:v>207.5986842105263</c:v>
                </c:pt>
                <c:pt idx="86">
                  <c:v>209.16666666666666</c:v>
                </c:pt>
                <c:pt idx="87">
                  <c:v>210.74097938144331</c:v>
                </c:pt>
                <c:pt idx="88">
                  <c:v>212.32142857142858</c:v>
                </c:pt>
                <c:pt idx="89">
                  <c:v>213.90782828282829</c:v>
                </c:pt>
                <c:pt idx="90">
                  <c:v>215.5</c:v>
                </c:pt>
                <c:pt idx="91">
                  <c:v>217.09777227722773</c:v>
                </c:pt>
                <c:pt idx="92">
                  <c:v>218.70098039215685</c:v>
                </c:pt>
                <c:pt idx="93">
                  <c:v>220.30946601941747</c:v>
                </c:pt>
                <c:pt idx="94">
                  <c:v>221.92307692307693</c:v>
                </c:pt>
                <c:pt idx="95">
                  <c:v>223.54166666666666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3A-4493-9F8C-A183886B99FB}"/>
            </c:ext>
          </c:extLst>
        </c:ser>
        <c:ser>
          <c:idx val="3"/>
          <c:order val="3"/>
          <c:tx>
            <c:strRef>
              <c:f>plot!$O$2</c:f>
              <c:strCache>
                <c:ptCount val="1"/>
                <c:pt idx="0">
                  <c:v>eoq*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plot!$P$3:$P$4</c:f>
              <c:numCache>
                <c:formatCode>0</c:formatCode>
                <c:ptCount val="2"/>
                <c:pt idx="0">
                  <c:v>193.21835661585919</c:v>
                </c:pt>
                <c:pt idx="1">
                  <c:v>193.21835661585919</c:v>
                </c:pt>
              </c:numCache>
            </c:numRef>
          </c:xVal>
          <c:yVal>
            <c:numRef>
              <c:f>plot!$Q$3:$Q$4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3A-4493-9F8C-A183886B99FB}"/>
            </c:ext>
          </c:extLst>
        </c:ser>
        <c:ser>
          <c:idx val="4"/>
          <c:order val="4"/>
          <c:tx>
            <c:strRef>
              <c:f>plot!$O$8</c:f>
              <c:strCache>
                <c:ptCount val="1"/>
                <c:pt idx="0">
                  <c:v>( 193, 145 )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plot!$P$9</c:f>
              <c:numCache>
                <c:formatCode>0</c:formatCode>
                <c:ptCount val="1"/>
                <c:pt idx="0">
                  <c:v>193.21835661585919</c:v>
                </c:pt>
              </c:numCache>
            </c:numRef>
          </c:xVal>
          <c:yVal>
            <c:numRef>
              <c:f>plot!$Q$9</c:f>
              <c:numCache>
                <c:formatCode>0.00</c:formatCode>
                <c:ptCount val="1"/>
                <c:pt idx="0">
                  <c:v>144.91403129994782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3A-4493-9F8C-A183886B99FB}"/>
            </c:ext>
          </c:extLst>
        </c:ser>
        <c:ser>
          <c:idx val="5"/>
          <c:order val="5"/>
          <c:tx>
            <c:strRef>
              <c:f>plot!$O$5</c:f>
              <c:strCache>
                <c:ptCount val="1"/>
                <c:pt idx="0">
                  <c:v>cost*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plot!$P$6:$P$7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268.21835661585919</c:v>
                </c:pt>
              </c:numCache>
            </c:numRef>
          </c:xVal>
          <c:yVal>
            <c:numRef>
              <c:f>plot!$Q$6:$Q$7</c:f>
              <c:numCache>
                <c:formatCode>0.00</c:formatCode>
                <c:ptCount val="2"/>
                <c:pt idx="0">
                  <c:v>144.91403129994782</c:v>
                </c:pt>
                <c:pt idx="1">
                  <c:v>144.91403129994782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3A-4493-9F8C-A183886B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82368"/>
        <c:axId val="271834048"/>
      </c:scatterChart>
      <c:valAx>
        <c:axId val="4595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plot!$H$3</c:f>
              <c:strCache>
                <c:ptCount val="1"/>
                <c:pt idx="0">
                  <c:v>lot size (order quantity)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4048"/>
        <c:crosses val="autoZero"/>
        <c:crossBetween val="midCat"/>
      </c:valAx>
      <c:valAx>
        <c:axId val="2718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plot!$H$4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8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594360</xdr:colOff>
      <xdr:row>27</xdr:row>
      <xdr:rowOff>34290</xdr:rowOff>
    </xdr:from>
    <xdr:to>
      <xdr:col>29</xdr:col>
      <xdr:colOff>289560</xdr:colOff>
      <xdr:row>42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E70EC-92C9-4B9A-B947-333930B4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14</xdr:col>
      <xdr:colOff>457200</xdr:colOff>
      <xdr:row>24</xdr:row>
      <xdr:rowOff>182484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DA01CB-7CAB-429C-9813-EDA07A175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5760"/>
          <a:ext cx="7772400" cy="4205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4</xdr:row>
      <xdr:rowOff>152400</xdr:rowOff>
    </xdr:from>
    <xdr:to>
      <xdr:col>10</xdr:col>
      <xdr:colOff>160020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C1AE8-9CF0-4F9B-97DF-F4BAB82A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441960</xdr:colOff>
      <xdr:row>12</xdr:row>
      <xdr:rowOff>106680</xdr:rowOff>
    </xdr:from>
    <xdr:ext cx="829971" cy="264560"/>
    <xdr:sp macro="" textlink="$O$8">
      <xdr:nvSpPr>
        <xdr:cNvPr id="3" name="TextBox 2">
          <a:extLst>
            <a:ext uri="{FF2B5EF4-FFF2-40B4-BE49-F238E27FC236}">
              <a16:creationId xmlns:a16="http://schemas.microsoft.com/office/drawing/2014/main" id="{4A961FF5-6EE0-4CCF-82B9-8174EE2D6EEE}"/>
            </a:ext>
          </a:extLst>
        </xdr:cNvPr>
        <xdr:cNvSpPr txBox="1"/>
      </xdr:nvSpPr>
      <xdr:spPr>
        <a:xfrm>
          <a:off x="2880360" y="2301240"/>
          <a:ext cx="8299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874C3C7-E0AC-47E8-8EC5-5225FE8A98C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( 193, 145 )</a:t>
          </a:fld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2426-B0D8-4F26-839A-11208367C276}">
  <dimension ref="B3:AK26"/>
  <sheetViews>
    <sheetView workbookViewId="0">
      <selection activeCell="B28" sqref="B28"/>
    </sheetView>
  </sheetViews>
  <sheetFormatPr defaultRowHeight="14.4" x14ac:dyDescent="0.3"/>
  <cols>
    <col min="2" max="2" width="18.33203125" customWidth="1"/>
    <col min="7" max="7" width="22.88671875" customWidth="1"/>
  </cols>
  <sheetData>
    <row r="3" spans="2:37" x14ac:dyDescent="0.3">
      <c r="C3" s="8" t="s">
        <v>2</v>
      </c>
      <c r="D3" s="8" t="s">
        <v>3</v>
      </c>
      <c r="Q3" s="5" t="s">
        <v>3</v>
      </c>
    </row>
    <row r="4" spans="2:37" x14ac:dyDescent="0.3">
      <c r="B4" s="1" t="s">
        <v>5</v>
      </c>
      <c r="C4" s="6">
        <v>193.58741208043438</v>
      </c>
      <c r="D4" s="6">
        <v>133.06746579514549</v>
      </c>
      <c r="M4" s="5" t="s">
        <v>25</v>
      </c>
      <c r="N4" s="5" t="str">
        <f>O4</f>
        <v>fruit</v>
      </c>
      <c r="O4" s="5" t="s">
        <v>2</v>
      </c>
      <c r="Q4" s="31" t="s">
        <v>24</v>
      </c>
    </row>
    <row r="5" spans="2:37" x14ac:dyDescent="0.3">
      <c r="B5" s="1" t="s">
        <v>6</v>
      </c>
      <c r="C5" s="3">
        <f>C7*(C4/2)+C8*(C9/C4)</f>
        <v>144.91403129994782</v>
      </c>
      <c r="D5" s="3">
        <f>D7*(D4/2) +D8*(D9/D4)</f>
        <v>120.00023904037209</v>
      </c>
      <c r="E5" s="7">
        <f>SUM(C5:D5)</f>
        <v>264.91427034031994</v>
      </c>
      <c r="F5" s="9" t="s">
        <v>8</v>
      </c>
      <c r="G5" s="4" t="str">
        <f ca="1">_xlfn.FORMULATEXT(C5)</f>
        <v>=C7*(C4/2)+C8*(C9/C4)</v>
      </c>
      <c r="M5" s="9" t="s">
        <v>26</v>
      </c>
      <c r="N5" s="9">
        <v>200</v>
      </c>
      <c r="O5" s="5" t="s">
        <v>23</v>
      </c>
      <c r="Q5" s="4">
        <f>N20</f>
        <v>125</v>
      </c>
      <c r="R5" s="4">
        <f>Q5+$N$22</f>
        <v>125.75</v>
      </c>
      <c r="S5" s="4">
        <f t="shared" ref="S5:AK5" si="0">R5+$N$22</f>
        <v>126.5</v>
      </c>
      <c r="T5" s="4">
        <f t="shared" si="0"/>
        <v>127.25</v>
      </c>
      <c r="U5" s="4">
        <f t="shared" si="0"/>
        <v>128</v>
      </c>
      <c r="V5" s="4">
        <f t="shared" si="0"/>
        <v>128.75</v>
      </c>
      <c r="W5" s="4">
        <f t="shared" si="0"/>
        <v>129.5</v>
      </c>
      <c r="X5" s="4">
        <f t="shared" si="0"/>
        <v>130.25</v>
      </c>
      <c r="Y5" s="4">
        <f t="shared" si="0"/>
        <v>131</v>
      </c>
      <c r="Z5" s="4">
        <f t="shared" si="0"/>
        <v>131.75</v>
      </c>
      <c r="AA5" s="4">
        <f t="shared" si="0"/>
        <v>132.5</v>
      </c>
      <c r="AB5" s="4">
        <f t="shared" si="0"/>
        <v>133.25</v>
      </c>
      <c r="AC5" s="4">
        <f t="shared" si="0"/>
        <v>134</v>
      </c>
      <c r="AD5" s="4">
        <f t="shared" si="0"/>
        <v>134.75</v>
      </c>
      <c r="AE5" s="4">
        <f t="shared" si="0"/>
        <v>135.5</v>
      </c>
      <c r="AF5" s="4">
        <f t="shared" si="0"/>
        <v>136.25</v>
      </c>
      <c r="AG5" s="4">
        <f t="shared" si="0"/>
        <v>137</v>
      </c>
      <c r="AH5" s="4">
        <f t="shared" si="0"/>
        <v>137.75</v>
      </c>
      <c r="AI5" s="4">
        <f t="shared" si="0"/>
        <v>138.5</v>
      </c>
      <c r="AJ5" s="4">
        <f t="shared" si="0"/>
        <v>139.25</v>
      </c>
      <c r="AK5" s="4">
        <f t="shared" si="0"/>
        <v>140</v>
      </c>
    </row>
    <row r="6" spans="2:37" x14ac:dyDescent="0.3">
      <c r="B6" s="1"/>
      <c r="K6" s="2"/>
      <c r="M6" s="9" t="s">
        <v>27</v>
      </c>
      <c r="N6" s="9">
        <v>185</v>
      </c>
      <c r="P6" s="4">
        <f>min</f>
        <v>185</v>
      </c>
      <c r="Q6" s="3">
        <f t="shared" ref="Q6:Z15" si="1">h1_*($P6/2)+k1_*(d1_/$P6) + h2_*(Q$5/2)+k2_*(d2_/Q$5)</f>
        <v>265.30067567567568</v>
      </c>
      <c r="R6" s="3">
        <f t="shared" si="1"/>
        <v>265.256465934125</v>
      </c>
      <c r="S6" s="3">
        <f t="shared" si="1"/>
        <v>265.21678239504325</v>
      </c>
      <c r="T6" s="3">
        <f t="shared" si="1"/>
        <v>265.18154502734558</v>
      </c>
      <c r="U6" s="3">
        <f t="shared" si="1"/>
        <v>265.15067567567564</v>
      </c>
      <c r="V6" s="3">
        <f t="shared" si="1"/>
        <v>265.12409800577279</v>
      </c>
      <c r="W6" s="3">
        <f t="shared" si="1"/>
        <v>265.10173745173745</v>
      </c>
      <c r="X6" s="3">
        <f t="shared" si="1"/>
        <v>265.08352116511907</v>
      </c>
      <c r="Y6" s="3">
        <f t="shared" si="1"/>
        <v>265.06937796575198</v>
      </c>
      <c r="Z6" s="3">
        <f t="shared" si="1"/>
        <v>265.05923829427149</v>
      </c>
      <c r="AA6" s="3">
        <f t="shared" ref="AA6:AK15" si="2">h1_*($P6/2)+k1_*(d1_/$P6) + h2_*(AA$5/2)+k2_*(d2_/AA$5)</f>
        <v>265.05303416624173</v>
      </c>
      <c r="AB6" s="3">
        <f t="shared" si="2"/>
        <v>265.0506991278333</v>
      </c>
      <c r="AC6" s="3">
        <f t="shared" si="2"/>
        <v>265.0521682129891</v>
      </c>
      <c r="AD6" s="3">
        <f t="shared" si="2"/>
        <v>265.05737790202073</v>
      </c>
      <c r="AE6" s="3">
        <f t="shared" si="2"/>
        <v>265.06626608157973</v>
      </c>
      <c r="AF6" s="3">
        <f t="shared" si="2"/>
        <v>265.0787720059509</v>
      </c>
      <c r="AG6" s="3">
        <f t="shared" si="2"/>
        <v>265.0948362596173</v>
      </c>
      <c r="AH6" s="3">
        <f t="shared" si="2"/>
        <v>265.11440072104773</v>
      </c>
      <c r="AI6" s="3">
        <f t="shared" si="2"/>
        <v>265.13740852766125</v>
      </c>
      <c r="AJ6" s="3">
        <f t="shared" si="2"/>
        <v>265.16380404192341</v>
      </c>
      <c r="AK6" s="3">
        <f t="shared" si="2"/>
        <v>265.19353281853284</v>
      </c>
    </row>
    <row r="7" spans="2:37" x14ac:dyDescent="0.3">
      <c r="B7" s="1" t="s">
        <v>49</v>
      </c>
      <c r="C7" s="3">
        <v>0.75</v>
      </c>
      <c r="D7" s="3">
        <v>0.9</v>
      </c>
      <c r="M7" s="9" t="s">
        <v>28</v>
      </c>
      <c r="N7" s="9">
        <v>20</v>
      </c>
      <c r="P7" s="4">
        <f t="shared" ref="P7:P26" si="3">P6 + width</f>
        <v>185.75</v>
      </c>
      <c r="Q7" s="3">
        <f t="shared" si="1"/>
        <v>265.27637113055181</v>
      </c>
      <c r="R7" s="3">
        <f t="shared" si="1"/>
        <v>265.23216138900113</v>
      </c>
      <c r="S7" s="3">
        <f t="shared" si="1"/>
        <v>265.19247784991938</v>
      </c>
      <c r="T7" s="3">
        <f t="shared" si="1"/>
        <v>265.15724048222171</v>
      </c>
      <c r="U7" s="3">
        <f t="shared" si="1"/>
        <v>265.12637113055177</v>
      </c>
      <c r="V7" s="3">
        <f t="shared" si="1"/>
        <v>265.09979346064893</v>
      </c>
      <c r="W7" s="3">
        <f t="shared" si="1"/>
        <v>265.07743290661358</v>
      </c>
      <c r="X7" s="3">
        <f t="shared" si="1"/>
        <v>265.0592166199952</v>
      </c>
      <c r="Y7" s="3">
        <f t="shared" si="1"/>
        <v>265.04507342062811</v>
      </c>
      <c r="Z7" s="3">
        <f t="shared" si="1"/>
        <v>265.03493374914763</v>
      </c>
      <c r="AA7" s="3">
        <f t="shared" si="2"/>
        <v>265.02872962111786</v>
      </c>
      <c r="AB7" s="3">
        <f t="shared" si="2"/>
        <v>265.02639458270943</v>
      </c>
      <c r="AC7" s="3">
        <f t="shared" si="2"/>
        <v>265.02786366786523</v>
      </c>
      <c r="AD7" s="3">
        <f t="shared" si="2"/>
        <v>265.03307335689686</v>
      </c>
      <c r="AE7" s="3">
        <f t="shared" si="2"/>
        <v>265.04196153645586</v>
      </c>
      <c r="AF7" s="3">
        <f t="shared" si="2"/>
        <v>265.05446746082703</v>
      </c>
      <c r="AG7" s="3">
        <f t="shared" si="2"/>
        <v>265.07053171449343</v>
      </c>
      <c r="AH7" s="3">
        <f t="shared" si="2"/>
        <v>265.09009617592386</v>
      </c>
      <c r="AI7" s="3">
        <f t="shared" si="2"/>
        <v>265.11310398253738</v>
      </c>
      <c r="AJ7" s="3">
        <f t="shared" si="2"/>
        <v>265.13949949679954</v>
      </c>
      <c r="AK7" s="3">
        <f t="shared" si="2"/>
        <v>265.16922827340898</v>
      </c>
    </row>
    <row r="8" spans="2:37" x14ac:dyDescent="0.3">
      <c r="B8" s="1" t="s">
        <v>0</v>
      </c>
      <c r="C8" s="3">
        <v>2</v>
      </c>
      <c r="D8" s="3">
        <v>2</v>
      </c>
      <c r="M8" s="9" t="s">
        <v>29</v>
      </c>
      <c r="N8" s="9">
        <f>(max - min) / intervals</f>
        <v>0.75</v>
      </c>
      <c r="P8" s="4">
        <f t="shared" si="3"/>
        <v>186.5</v>
      </c>
      <c r="Q8" s="3">
        <f t="shared" si="1"/>
        <v>265.25452412868634</v>
      </c>
      <c r="R8" s="3">
        <f t="shared" si="1"/>
        <v>265.21031438713567</v>
      </c>
      <c r="S8" s="3">
        <f t="shared" si="1"/>
        <v>265.17063084805392</v>
      </c>
      <c r="T8" s="3">
        <f t="shared" si="1"/>
        <v>265.13539348035624</v>
      </c>
      <c r="U8" s="3">
        <f t="shared" si="1"/>
        <v>265.10452412868631</v>
      </c>
      <c r="V8" s="3">
        <f t="shared" si="1"/>
        <v>265.07794645878346</v>
      </c>
      <c r="W8" s="3">
        <f t="shared" si="1"/>
        <v>265.05558590474811</v>
      </c>
      <c r="X8" s="3">
        <f t="shared" si="1"/>
        <v>265.03736961812973</v>
      </c>
      <c r="Y8" s="3">
        <f t="shared" si="1"/>
        <v>265.02322641876265</v>
      </c>
      <c r="Z8" s="3">
        <f t="shared" si="1"/>
        <v>265.01308674728216</v>
      </c>
      <c r="AA8" s="3">
        <f t="shared" si="2"/>
        <v>265.00688261925239</v>
      </c>
      <c r="AB8" s="3">
        <f t="shared" si="2"/>
        <v>265.00454758084396</v>
      </c>
      <c r="AC8" s="3">
        <f t="shared" si="2"/>
        <v>265.00601666599977</v>
      </c>
      <c r="AD8" s="3">
        <f t="shared" si="2"/>
        <v>265.0112263550314</v>
      </c>
      <c r="AE8" s="3">
        <f t="shared" si="2"/>
        <v>265.02011453459039</v>
      </c>
      <c r="AF8" s="3">
        <f t="shared" si="2"/>
        <v>265.03262045896156</v>
      </c>
      <c r="AG8" s="3">
        <f t="shared" si="2"/>
        <v>265.04868471262796</v>
      </c>
      <c r="AH8" s="3">
        <f t="shared" si="2"/>
        <v>265.06824917405839</v>
      </c>
      <c r="AI8" s="3">
        <f t="shared" si="2"/>
        <v>265.09125698067191</v>
      </c>
      <c r="AJ8" s="3">
        <f t="shared" si="2"/>
        <v>265.11765249493408</v>
      </c>
      <c r="AK8" s="3">
        <f t="shared" si="2"/>
        <v>265.14738127154351</v>
      </c>
    </row>
    <row r="9" spans="2:37" x14ac:dyDescent="0.3">
      <c r="B9" s="1" t="s">
        <v>1</v>
      </c>
      <c r="C9" s="3">
        <v>7000</v>
      </c>
      <c r="D9" s="3">
        <v>4000</v>
      </c>
      <c r="P9" s="4">
        <f t="shared" si="3"/>
        <v>187.25</v>
      </c>
      <c r="Q9" s="3">
        <f t="shared" si="1"/>
        <v>265.23510514018693</v>
      </c>
      <c r="R9" s="3">
        <f t="shared" si="1"/>
        <v>265.19089539863626</v>
      </c>
      <c r="S9" s="3">
        <f t="shared" si="1"/>
        <v>265.15121185955451</v>
      </c>
      <c r="T9" s="3">
        <f t="shared" si="1"/>
        <v>265.11597449185683</v>
      </c>
      <c r="U9" s="3">
        <f t="shared" si="1"/>
        <v>265.0851051401869</v>
      </c>
      <c r="V9" s="3">
        <f t="shared" si="1"/>
        <v>265.05852747028405</v>
      </c>
      <c r="W9" s="3">
        <f t="shared" si="1"/>
        <v>265.0361669162487</v>
      </c>
      <c r="X9" s="3">
        <f t="shared" si="1"/>
        <v>265.01795062963032</v>
      </c>
      <c r="Y9" s="3">
        <f t="shared" si="1"/>
        <v>265.00380743026324</v>
      </c>
      <c r="Z9" s="3">
        <f t="shared" si="1"/>
        <v>264.99366775878275</v>
      </c>
      <c r="AA9" s="3">
        <f t="shared" si="2"/>
        <v>264.98746363075298</v>
      </c>
      <c r="AB9" s="3">
        <f t="shared" si="2"/>
        <v>264.98512859234455</v>
      </c>
      <c r="AC9" s="3">
        <f t="shared" si="2"/>
        <v>264.98659767750036</v>
      </c>
      <c r="AD9" s="3">
        <f t="shared" si="2"/>
        <v>264.99180736653199</v>
      </c>
      <c r="AE9" s="3">
        <f t="shared" si="2"/>
        <v>265.00069554609098</v>
      </c>
      <c r="AF9" s="3">
        <f t="shared" si="2"/>
        <v>265.01320147046215</v>
      </c>
      <c r="AG9" s="3">
        <f t="shared" si="2"/>
        <v>265.02926572412855</v>
      </c>
      <c r="AH9" s="3">
        <f t="shared" si="2"/>
        <v>265.04883018555898</v>
      </c>
      <c r="AI9" s="3">
        <f t="shared" si="2"/>
        <v>265.0718379921725</v>
      </c>
      <c r="AJ9" s="3">
        <f t="shared" si="2"/>
        <v>265.09823350643467</v>
      </c>
      <c r="AK9" s="3">
        <f t="shared" si="2"/>
        <v>265.1279622830441</v>
      </c>
    </row>
    <row r="10" spans="2:37" x14ac:dyDescent="0.3">
      <c r="B10" s="1"/>
      <c r="M10" s="18" t="s">
        <v>32</v>
      </c>
      <c r="N10" s="15">
        <f>C7</f>
        <v>0.75</v>
      </c>
      <c r="P10" s="4">
        <f t="shared" si="3"/>
        <v>188</v>
      </c>
      <c r="Q10" s="3">
        <f t="shared" si="1"/>
        <v>265.218085106383</v>
      </c>
      <c r="R10" s="3">
        <f t="shared" si="1"/>
        <v>265.17387536483227</v>
      </c>
      <c r="S10" s="3">
        <f t="shared" si="1"/>
        <v>265.13419182575058</v>
      </c>
      <c r="T10" s="3">
        <f t="shared" si="1"/>
        <v>265.09895445805296</v>
      </c>
      <c r="U10" s="3">
        <f t="shared" si="1"/>
        <v>265.06808510638297</v>
      </c>
      <c r="V10" s="3">
        <f t="shared" si="1"/>
        <v>265.04150743648006</v>
      </c>
      <c r="W10" s="3">
        <f t="shared" si="1"/>
        <v>265.01914688244477</v>
      </c>
      <c r="X10" s="3">
        <f t="shared" si="1"/>
        <v>265.00093059582639</v>
      </c>
      <c r="Y10" s="3">
        <f t="shared" si="1"/>
        <v>264.98678739645931</v>
      </c>
      <c r="Z10" s="3">
        <f t="shared" si="1"/>
        <v>264.97664772497876</v>
      </c>
      <c r="AA10" s="3">
        <f t="shared" si="2"/>
        <v>264.970443596949</v>
      </c>
      <c r="AB10" s="3">
        <f t="shared" si="2"/>
        <v>264.96810855854056</v>
      </c>
      <c r="AC10" s="3">
        <f t="shared" si="2"/>
        <v>264.96957764369643</v>
      </c>
      <c r="AD10" s="3">
        <f t="shared" si="2"/>
        <v>264.97478733272806</v>
      </c>
      <c r="AE10" s="3">
        <f t="shared" si="2"/>
        <v>264.98367551228705</v>
      </c>
      <c r="AF10" s="3">
        <f t="shared" si="2"/>
        <v>264.99618143665822</v>
      </c>
      <c r="AG10" s="3">
        <f t="shared" si="2"/>
        <v>265.01224569032456</v>
      </c>
      <c r="AH10" s="3">
        <f t="shared" si="2"/>
        <v>265.03181015175505</v>
      </c>
      <c r="AI10" s="3">
        <f t="shared" si="2"/>
        <v>265.05481795836852</v>
      </c>
      <c r="AJ10" s="3">
        <f t="shared" si="2"/>
        <v>265.08121347263074</v>
      </c>
      <c r="AK10" s="3">
        <f t="shared" si="2"/>
        <v>265.11094224924011</v>
      </c>
    </row>
    <row r="11" spans="2:37" x14ac:dyDescent="0.3">
      <c r="B11" s="1" t="s">
        <v>7</v>
      </c>
      <c r="C11" s="6">
        <f>SQRT(2*C8*C9/C7)</f>
        <v>193.21835661585919</v>
      </c>
      <c r="D11" s="6">
        <f>SQRT(2*D8*D9/D7)</f>
        <v>133.33333333333334</v>
      </c>
      <c r="F11" s="9" t="s">
        <v>9</v>
      </c>
      <c r="G11" s="4" t="str">
        <f ca="1">_xlfn.FORMULATEXT(C11)</f>
        <v>=SQRT(2*C8*C9/C7)</v>
      </c>
      <c r="M11" s="19" t="s">
        <v>34</v>
      </c>
      <c r="N11" s="16">
        <f t="shared" ref="N11:N12" si="4">C8</f>
        <v>2</v>
      </c>
      <c r="P11" s="4">
        <f t="shared" si="3"/>
        <v>188.75</v>
      </c>
      <c r="Q11" s="3">
        <f t="shared" si="1"/>
        <v>265.20343543046357</v>
      </c>
      <c r="R11" s="3">
        <f t="shared" si="1"/>
        <v>265.1592256889129</v>
      </c>
      <c r="S11" s="3">
        <f t="shared" si="1"/>
        <v>265.11954214983115</v>
      </c>
      <c r="T11" s="3">
        <f t="shared" si="1"/>
        <v>265.08430478213347</v>
      </c>
      <c r="U11" s="3">
        <f t="shared" si="1"/>
        <v>265.05343543046354</v>
      </c>
      <c r="V11" s="3">
        <f t="shared" si="1"/>
        <v>265.02685776056069</v>
      </c>
      <c r="W11" s="3">
        <f t="shared" si="1"/>
        <v>265.00449720652534</v>
      </c>
      <c r="X11" s="3">
        <f t="shared" si="1"/>
        <v>264.98628091990696</v>
      </c>
      <c r="Y11" s="3">
        <f t="shared" si="1"/>
        <v>264.97213772053988</v>
      </c>
      <c r="Z11" s="3">
        <f t="shared" si="1"/>
        <v>264.96199804905939</v>
      </c>
      <c r="AA11" s="3">
        <f t="shared" si="2"/>
        <v>264.95579392102962</v>
      </c>
      <c r="AB11" s="3">
        <f t="shared" si="2"/>
        <v>264.95345888262119</v>
      </c>
      <c r="AC11" s="3">
        <f t="shared" si="2"/>
        <v>264.954927967777</v>
      </c>
      <c r="AD11" s="3">
        <f t="shared" si="2"/>
        <v>264.96013765680863</v>
      </c>
      <c r="AE11" s="3">
        <f t="shared" si="2"/>
        <v>264.96902583636762</v>
      </c>
      <c r="AF11" s="3">
        <f t="shared" si="2"/>
        <v>264.98153176073879</v>
      </c>
      <c r="AG11" s="3">
        <f t="shared" si="2"/>
        <v>264.99759601440519</v>
      </c>
      <c r="AH11" s="3">
        <f t="shared" si="2"/>
        <v>265.01716047583562</v>
      </c>
      <c r="AI11" s="3">
        <f t="shared" si="2"/>
        <v>265.04016828244914</v>
      </c>
      <c r="AJ11" s="3">
        <f t="shared" si="2"/>
        <v>265.06656379671131</v>
      </c>
      <c r="AK11" s="3">
        <f t="shared" si="2"/>
        <v>265.09629257332074</v>
      </c>
    </row>
    <row r="12" spans="2:37" x14ac:dyDescent="0.3">
      <c r="M12" s="20" t="s">
        <v>30</v>
      </c>
      <c r="N12" s="17">
        <f t="shared" si="4"/>
        <v>7000</v>
      </c>
      <c r="P12" s="4">
        <f t="shared" si="3"/>
        <v>189.5</v>
      </c>
      <c r="Q12" s="3">
        <f t="shared" si="1"/>
        <v>265.1911279683377</v>
      </c>
      <c r="R12" s="3">
        <f t="shared" si="1"/>
        <v>265.14691822678702</v>
      </c>
      <c r="S12" s="3">
        <f t="shared" si="1"/>
        <v>265.10723468770533</v>
      </c>
      <c r="T12" s="3">
        <f t="shared" si="1"/>
        <v>265.07199732000765</v>
      </c>
      <c r="U12" s="3">
        <f t="shared" si="1"/>
        <v>265.04112796833772</v>
      </c>
      <c r="V12" s="3">
        <f t="shared" si="1"/>
        <v>265.01455029843481</v>
      </c>
      <c r="W12" s="3">
        <f t="shared" si="1"/>
        <v>264.99218974439952</v>
      </c>
      <c r="X12" s="3">
        <f t="shared" si="1"/>
        <v>264.97397345778109</v>
      </c>
      <c r="Y12" s="3">
        <f t="shared" si="1"/>
        <v>264.95983025841406</v>
      </c>
      <c r="Z12" s="3">
        <f t="shared" si="1"/>
        <v>264.94969058693357</v>
      </c>
      <c r="AA12" s="3">
        <f t="shared" si="2"/>
        <v>264.94348645890375</v>
      </c>
      <c r="AB12" s="3">
        <f t="shared" si="2"/>
        <v>264.94115142049532</v>
      </c>
      <c r="AC12" s="3">
        <f t="shared" si="2"/>
        <v>264.94262050565118</v>
      </c>
      <c r="AD12" s="3">
        <f t="shared" si="2"/>
        <v>264.94783019468281</v>
      </c>
      <c r="AE12" s="3">
        <f t="shared" si="2"/>
        <v>264.9567183742418</v>
      </c>
      <c r="AF12" s="3">
        <f t="shared" si="2"/>
        <v>264.96922429861297</v>
      </c>
      <c r="AG12" s="3">
        <f t="shared" si="2"/>
        <v>264.98528855227931</v>
      </c>
      <c r="AH12" s="3">
        <f t="shared" si="2"/>
        <v>265.00485301370981</v>
      </c>
      <c r="AI12" s="3">
        <f t="shared" si="2"/>
        <v>265.02786082032333</v>
      </c>
      <c r="AJ12" s="3">
        <f t="shared" si="2"/>
        <v>265.05425633458549</v>
      </c>
      <c r="AK12" s="3">
        <f t="shared" si="2"/>
        <v>265.08398511119486</v>
      </c>
    </row>
    <row r="13" spans="2:37" x14ac:dyDescent="0.3">
      <c r="M13" s="18" t="s">
        <v>33</v>
      </c>
      <c r="N13" s="21">
        <f>D7</f>
        <v>0.9</v>
      </c>
      <c r="P13" s="4">
        <f t="shared" si="3"/>
        <v>190.25</v>
      </c>
      <c r="Q13" s="3">
        <f t="shared" si="1"/>
        <v>265.18113501971089</v>
      </c>
      <c r="R13" s="3">
        <f t="shared" si="1"/>
        <v>265.13692527816022</v>
      </c>
      <c r="S13" s="3">
        <f t="shared" si="1"/>
        <v>265.09724173907847</v>
      </c>
      <c r="T13" s="3">
        <f t="shared" si="1"/>
        <v>265.06200437138079</v>
      </c>
      <c r="U13" s="3">
        <f t="shared" si="1"/>
        <v>265.03113501971086</v>
      </c>
      <c r="V13" s="3">
        <f t="shared" si="1"/>
        <v>265.00455734980801</v>
      </c>
      <c r="W13" s="3">
        <f t="shared" si="1"/>
        <v>264.98219679577267</v>
      </c>
      <c r="X13" s="3">
        <f t="shared" si="1"/>
        <v>264.96398050915428</v>
      </c>
      <c r="Y13" s="3">
        <f t="shared" si="1"/>
        <v>264.9498373097872</v>
      </c>
      <c r="Z13" s="3">
        <f t="shared" si="1"/>
        <v>264.93969763830671</v>
      </c>
      <c r="AA13" s="3">
        <f t="shared" si="2"/>
        <v>264.93349351027695</v>
      </c>
      <c r="AB13" s="3">
        <f t="shared" si="2"/>
        <v>264.93115847186851</v>
      </c>
      <c r="AC13" s="3">
        <f t="shared" si="2"/>
        <v>264.93262755702432</v>
      </c>
      <c r="AD13" s="3">
        <f t="shared" si="2"/>
        <v>264.93783724605595</v>
      </c>
      <c r="AE13" s="3">
        <f t="shared" si="2"/>
        <v>264.94672542561494</v>
      </c>
      <c r="AF13" s="3">
        <f t="shared" si="2"/>
        <v>264.95923134998611</v>
      </c>
      <c r="AG13" s="3">
        <f t="shared" si="2"/>
        <v>264.97529560365251</v>
      </c>
      <c r="AH13" s="3">
        <f t="shared" si="2"/>
        <v>264.99486006508295</v>
      </c>
      <c r="AI13" s="3">
        <f t="shared" si="2"/>
        <v>265.01786787169647</v>
      </c>
      <c r="AJ13" s="3">
        <f t="shared" si="2"/>
        <v>265.04426338595863</v>
      </c>
      <c r="AK13" s="3">
        <f t="shared" si="2"/>
        <v>265.07399216256806</v>
      </c>
    </row>
    <row r="14" spans="2:37" x14ac:dyDescent="0.3">
      <c r="M14" s="19" t="s">
        <v>35</v>
      </c>
      <c r="N14" s="22">
        <f t="shared" ref="N14:N15" si="5">D8</f>
        <v>2</v>
      </c>
      <c r="P14" s="4">
        <f t="shared" si="3"/>
        <v>191</v>
      </c>
      <c r="Q14" s="3">
        <f t="shared" si="1"/>
        <v>265.17342931937173</v>
      </c>
      <c r="R14" s="3">
        <f t="shared" si="1"/>
        <v>265.12921957782106</v>
      </c>
      <c r="S14" s="3">
        <f t="shared" si="1"/>
        <v>265.08953603873931</v>
      </c>
      <c r="T14" s="3">
        <f t="shared" si="1"/>
        <v>265.05429867104169</v>
      </c>
      <c r="U14" s="3">
        <f t="shared" si="1"/>
        <v>265.02342931937176</v>
      </c>
      <c r="V14" s="3">
        <f t="shared" si="1"/>
        <v>264.99685164946879</v>
      </c>
      <c r="W14" s="3">
        <f t="shared" si="1"/>
        <v>264.97449109543351</v>
      </c>
      <c r="X14" s="3">
        <f t="shared" si="1"/>
        <v>264.95627480881512</v>
      </c>
      <c r="Y14" s="3">
        <f t="shared" si="1"/>
        <v>264.94213160944804</v>
      </c>
      <c r="Z14" s="3">
        <f t="shared" si="1"/>
        <v>264.93199193796755</v>
      </c>
      <c r="AA14" s="3">
        <f t="shared" si="2"/>
        <v>264.92578780993779</v>
      </c>
      <c r="AB14" s="3">
        <f t="shared" si="2"/>
        <v>264.92345277152936</v>
      </c>
      <c r="AC14" s="3">
        <f t="shared" si="2"/>
        <v>264.92492185668516</v>
      </c>
      <c r="AD14" s="3">
        <f t="shared" si="2"/>
        <v>264.93013154571679</v>
      </c>
      <c r="AE14" s="3">
        <f t="shared" si="2"/>
        <v>264.93901972527578</v>
      </c>
      <c r="AF14" s="3">
        <f t="shared" si="2"/>
        <v>264.95152564964695</v>
      </c>
      <c r="AG14" s="3">
        <f t="shared" si="2"/>
        <v>264.96758990331335</v>
      </c>
      <c r="AH14" s="3">
        <f t="shared" si="2"/>
        <v>264.98715436474379</v>
      </c>
      <c r="AI14" s="3">
        <f t="shared" si="2"/>
        <v>265.01016217135725</v>
      </c>
      <c r="AJ14" s="3">
        <f t="shared" si="2"/>
        <v>265.03655768561947</v>
      </c>
      <c r="AK14" s="3">
        <f t="shared" si="2"/>
        <v>265.0662864622289</v>
      </c>
    </row>
    <row r="15" spans="2:37" x14ac:dyDescent="0.3">
      <c r="M15" s="20" t="s">
        <v>31</v>
      </c>
      <c r="N15" s="23">
        <f t="shared" si="5"/>
        <v>4000</v>
      </c>
      <c r="P15" s="4">
        <f t="shared" si="3"/>
        <v>191.75</v>
      </c>
      <c r="Q15" s="3">
        <f t="shared" si="1"/>
        <v>265.16798402868318</v>
      </c>
      <c r="R15" s="3">
        <f t="shared" si="1"/>
        <v>265.12377428713251</v>
      </c>
      <c r="S15" s="3">
        <f t="shared" si="1"/>
        <v>265.08409074805076</v>
      </c>
      <c r="T15" s="3">
        <f t="shared" si="1"/>
        <v>265.04885338035308</v>
      </c>
      <c r="U15" s="3">
        <f t="shared" si="1"/>
        <v>265.01798402868314</v>
      </c>
      <c r="V15" s="3">
        <f t="shared" si="1"/>
        <v>264.9914063587803</v>
      </c>
      <c r="W15" s="3">
        <f t="shared" si="1"/>
        <v>264.96904580474495</v>
      </c>
      <c r="X15" s="3">
        <f t="shared" si="1"/>
        <v>264.95082951812657</v>
      </c>
      <c r="Y15" s="3">
        <f t="shared" si="1"/>
        <v>264.93668631875948</v>
      </c>
      <c r="Z15" s="3">
        <f t="shared" si="1"/>
        <v>264.926546647279</v>
      </c>
      <c r="AA15" s="3">
        <f t="shared" si="2"/>
        <v>264.92034251924923</v>
      </c>
      <c r="AB15" s="3">
        <f t="shared" si="2"/>
        <v>264.9180074808408</v>
      </c>
      <c r="AC15" s="3">
        <f t="shared" si="2"/>
        <v>264.9194765659966</v>
      </c>
      <c r="AD15" s="3">
        <f t="shared" si="2"/>
        <v>264.92468625502823</v>
      </c>
      <c r="AE15" s="3">
        <f t="shared" si="2"/>
        <v>264.93357443458723</v>
      </c>
      <c r="AF15" s="3">
        <f t="shared" si="2"/>
        <v>264.9460803589584</v>
      </c>
      <c r="AG15" s="3">
        <f t="shared" si="2"/>
        <v>264.9621446126248</v>
      </c>
      <c r="AH15" s="3">
        <f t="shared" si="2"/>
        <v>264.98170907405523</v>
      </c>
      <c r="AI15" s="3">
        <f t="shared" si="2"/>
        <v>265.00471688066875</v>
      </c>
      <c r="AJ15" s="3">
        <f t="shared" si="2"/>
        <v>265.03111239493091</v>
      </c>
      <c r="AK15" s="3">
        <f t="shared" si="2"/>
        <v>265.06084117154035</v>
      </c>
    </row>
    <row r="16" spans="2:37" x14ac:dyDescent="0.3">
      <c r="M16" s="24" t="s">
        <v>6</v>
      </c>
      <c r="N16" s="4">
        <v>300</v>
      </c>
      <c r="P16" s="4">
        <f t="shared" si="3"/>
        <v>192.5</v>
      </c>
      <c r="Q16" s="3">
        <f t="shared" ref="Q16:Z26" si="6">h1_*($P16/2)+k1_*(d1_/$P16) + h2_*(Q$5/2)+k2_*(d2_/Q$5)</f>
        <v>265.16477272727275</v>
      </c>
      <c r="R16" s="3">
        <f t="shared" si="6"/>
        <v>265.12056298572207</v>
      </c>
      <c r="S16" s="3">
        <f t="shared" si="6"/>
        <v>265.08087944664032</v>
      </c>
      <c r="T16" s="3">
        <f t="shared" si="6"/>
        <v>265.04564207894271</v>
      </c>
      <c r="U16" s="3">
        <f t="shared" si="6"/>
        <v>265.01477272727277</v>
      </c>
      <c r="V16" s="3">
        <f t="shared" si="6"/>
        <v>264.98819505736981</v>
      </c>
      <c r="W16" s="3">
        <f t="shared" si="6"/>
        <v>264.96583450333452</v>
      </c>
      <c r="X16" s="3">
        <f t="shared" si="6"/>
        <v>264.94761821671614</v>
      </c>
      <c r="Y16" s="3">
        <f t="shared" si="6"/>
        <v>264.93347501734905</v>
      </c>
      <c r="Z16" s="3">
        <f t="shared" si="6"/>
        <v>264.92333534586857</v>
      </c>
      <c r="AA16" s="3">
        <f t="shared" ref="AA16:AK26" si="7">h1_*($P16/2)+k1_*(d1_/$P16) + h2_*(AA$5/2)+k2_*(d2_/AA$5)</f>
        <v>264.9171312178388</v>
      </c>
      <c r="AB16" s="3">
        <f t="shared" si="7"/>
        <v>264.91479617943037</v>
      </c>
      <c r="AC16" s="3">
        <f t="shared" si="7"/>
        <v>264.91626526458617</v>
      </c>
      <c r="AD16" s="3">
        <f t="shared" si="7"/>
        <v>264.9214749536178</v>
      </c>
      <c r="AE16" s="3">
        <f t="shared" si="7"/>
        <v>264.9303631331768</v>
      </c>
      <c r="AF16" s="3">
        <f t="shared" si="7"/>
        <v>264.94286905754797</v>
      </c>
      <c r="AG16" s="3">
        <f t="shared" si="7"/>
        <v>264.95893331121437</v>
      </c>
      <c r="AH16" s="3">
        <f t="shared" si="7"/>
        <v>264.9784977726448</v>
      </c>
      <c r="AI16" s="3">
        <f t="shared" si="7"/>
        <v>265.00150557925826</v>
      </c>
      <c r="AJ16" s="3">
        <f t="shared" si="7"/>
        <v>265.02790109352048</v>
      </c>
      <c r="AK16" s="3">
        <f t="shared" si="7"/>
        <v>265.05762987012992</v>
      </c>
    </row>
    <row r="17" spans="13:37" x14ac:dyDescent="0.3">
      <c r="M17" s="19" t="s">
        <v>36</v>
      </c>
      <c r="N17">
        <f>(2*k1_*d1_*h1_)^0.5</f>
        <v>144.91376746189439</v>
      </c>
      <c r="P17" s="4">
        <f t="shared" si="3"/>
        <v>193.25</v>
      </c>
      <c r="Q17" s="3">
        <f t="shared" si="6"/>
        <v>265.16376940491591</v>
      </c>
      <c r="R17" s="3">
        <f t="shared" si="6"/>
        <v>265.11955966336524</v>
      </c>
      <c r="S17" s="3">
        <f t="shared" si="6"/>
        <v>265.07987612428349</v>
      </c>
      <c r="T17" s="3">
        <f t="shared" si="6"/>
        <v>265.04463875658587</v>
      </c>
      <c r="U17" s="3">
        <f t="shared" si="6"/>
        <v>265.01376940491593</v>
      </c>
      <c r="V17" s="3">
        <f t="shared" si="6"/>
        <v>264.98719173501297</v>
      </c>
      <c r="W17" s="3">
        <f t="shared" si="6"/>
        <v>264.96483118097768</v>
      </c>
      <c r="X17" s="3">
        <f t="shared" si="6"/>
        <v>264.9466148943593</v>
      </c>
      <c r="Y17" s="3">
        <f t="shared" si="6"/>
        <v>264.93247169499222</v>
      </c>
      <c r="Z17" s="3">
        <f t="shared" si="6"/>
        <v>264.92233202351173</v>
      </c>
      <c r="AA17" s="3">
        <f t="shared" si="7"/>
        <v>264.91612789548196</v>
      </c>
      <c r="AB17" s="3">
        <f t="shared" si="7"/>
        <v>264.91379285707353</v>
      </c>
      <c r="AC17" s="3">
        <f t="shared" si="7"/>
        <v>264.91526194222934</v>
      </c>
      <c r="AD17" s="3">
        <f t="shared" si="7"/>
        <v>264.92047163126097</v>
      </c>
      <c r="AE17" s="3">
        <f t="shared" si="7"/>
        <v>264.92935981081996</v>
      </c>
      <c r="AF17" s="3">
        <f t="shared" si="7"/>
        <v>264.94186573519113</v>
      </c>
      <c r="AG17" s="3">
        <f t="shared" si="7"/>
        <v>264.95792998885753</v>
      </c>
      <c r="AH17" s="3">
        <f t="shared" si="7"/>
        <v>264.97749445028796</v>
      </c>
      <c r="AI17" s="3">
        <f t="shared" si="7"/>
        <v>265.00050225690143</v>
      </c>
      <c r="AJ17" s="3">
        <f t="shared" si="7"/>
        <v>265.02689777116365</v>
      </c>
      <c r="AK17" s="3">
        <f t="shared" si="7"/>
        <v>265.05662654777308</v>
      </c>
    </row>
    <row r="18" spans="13:37" x14ac:dyDescent="0.3">
      <c r="P18" s="4">
        <f t="shared" si="3"/>
        <v>194</v>
      </c>
      <c r="Q18" s="3">
        <f t="shared" si="6"/>
        <v>265.16494845360825</v>
      </c>
      <c r="R18" s="3">
        <f t="shared" si="6"/>
        <v>265.12073871205757</v>
      </c>
      <c r="S18" s="3">
        <f t="shared" si="6"/>
        <v>265.08105517297582</v>
      </c>
      <c r="T18" s="3">
        <f t="shared" si="6"/>
        <v>265.04581780527815</v>
      </c>
      <c r="U18" s="3">
        <f t="shared" si="6"/>
        <v>265.01494845360821</v>
      </c>
      <c r="V18" s="3">
        <f t="shared" si="6"/>
        <v>264.98837078370536</v>
      </c>
      <c r="W18" s="3">
        <f t="shared" si="6"/>
        <v>264.96601022967002</v>
      </c>
      <c r="X18" s="3">
        <f t="shared" si="6"/>
        <v>264.94779394305164</v>
      </c>
      <c r="Y18" s="3">
        <f t="shared" si="6"/>
        <v>264.93365074368455</v>
      </c>
      <c r="Z18" s="3">
        <f t="shared" si="6"/>
        <v>264.92351107220406</v>
      </c>
      <c r="AA18" s="3">
        <f t="shared" si="7"/>
        <v>264.9173069441743</v>
      </c>
      <c r="AB18" s="3">
        <f t="shared" si="7"/>
        <v>264.91497190576587</v>
      </c>
      <c r="AC18" s="3">
        <f t="shared" si="7"/>
        <v>264.91644099092167</v>
      </c>
      <c r="AD18" s="3">
        <f t="shared" si="7"/>
        <v>264.9216506799533</v>
      </c>
      <c r="AE18" s="3">
        <f t="shared" si="7"/>
        <v>264.9305388595123</v>
      </c>
      <c r="AF18" s="3">
        <f t="shared" si="7"/>
        <v>264.94304478388347</v>
      </c>
      <c r="AG18" s="3">
        <f t="shared" si="7"/>
        <v>264.95910903754987</v>
      </c>
      <c r="AH18" s="3">
        <f t="shared" si="7"/>
        <v>264.9786734989803</v>
      </c>
      <c r="AI18" s="3">
        <f t="shared" si="7"/>
        <v>265.00168130559382</v>
      </c>
      <c r="AJ18" s="3">
        <f t="shared" si="7"/>
        <v>265.02807681985598</v>
      </c>
      <c r="AK18" s="3">
        <f t="shared" si="7"/>
        <v>265.05780559646541</v>
      </c>
    </row>
    <row r="19" spans="13:37" x14ac:dyDescent="0.3">
      <c r="N19" s="9">
        <v>140</v>
      </c>
      <c r="P19" s="4">
        <f t="shared" si="3"/>
        <v>194.75</v>
      </c>
      <c r="Q19" s="3">
        <f t="shared" si="6"/>
        <v>265.1682846598203</v>
      </c>
      <c r="R19" s="3">
        <f t="shared" si="6"/>
        <v>265.12407491826963</v>
      </c>
      <c r="S19" s="3">
        <f t="shared" si="6"/>
        <v>265.08439137918788</v>
      </c>
      <c r="T19" s="3">
        <f t="shared" si="6"/>
        <v>265.04915401149026</v>
      </c>
      <c r="U19" s="3">
        <f t="shared" si="6"/>
        <v>265.01828465982032</v>
      </c>
      <c r="V19" s="3">
        <f t="shared" si="6"/>
        <v>264.99170698991736</v>
      </c>
      <c r="W19" s="3">
        <f t="shared" si="6"/>
        <v>264.96934643588207</v>
      </c>
      <c r="X19" s="3">
        <f t="shared" si="6"/>
        <v>264.95113014926369</v>
      </c>
      <c r="Y19" s="3">
        <f t="shared" si="6"/>
        <v>264.93698694989661</v>
      </c>
      <c r="Z19" s="3">
        <f t="shared" si="6"/>
        <v>264.92684727841612</v>
      </c>
      <c r="AA19" s="3">
        <f t="shared" si="7"/>
        <v>264.92064315038635</v>
      </c>
      <c r="AB19" s="3">
        <f t="shared" si="7"/>
        <v>264.91830811197792</v>
      </c>
      <c r="AC19" s="3">
        <f t="shared" si="7"/>
        <v>264.91977719713373</v>
      </c>
      <c r="AD19" s="3">
        <f t="shared" si="7"/>
        <v>264.92498688616536</v>
      </c>
      <c r="AE19" s="3">
        <f t="shared" si="7"/>
        <v>264.93387506572435</v>
      </c>
      <c r="AF19" s="3">
        <f t="shared" si="7"/>
        <v>264.94638099009552</v>
      </c>
      <c r="AG19" s="3">
        <f t="shared" si="7"/>
        <v>264.96244524376192</v>
      </c>
      <c r="AH19" s="3">
        <f t="shared" si="7"/>
        <v>264.98200970519235</v>
      </c>
      <c r="AI19" s="3">
        <f t="shared" si="7"/>
        <v>265.00501751180582</v>
      </c>
      <c r="AJ19" s="3">
        <f t="shared" si="7"/>
        <v>265.03141302606804</v>
      </c>
      <c r="AK19" s="3">
        <f t="shared" si="7"/>
        <v>265.06114180267747</v>
      </c>
    </row>
    <row r="20" spans="13:37" x14ac:dyDescent="0.3">
      <c r="N20" s="9">
        <v>125</v>
      </c>
      <c r="P20" s="4">
        <f t="shared" si="3"/>
        <v>195.5</v>
      </c>
      <c r="Q20" s="3">
        <f t="shared" si="6"/>
        <v>265.17375319693093</v>
      </c>
      <c r="R20" s="3">
        <f t="shared" si="6"/>
        <v>265.12954345538026</v>
      </c>
      <c r="S20" s="3">
        <f t="shared" si="6"/>
        <v>265.08985991629851</v>
      </c>
      <c r="T20" s="3">
        <f t="shared" si="6"/>
        <v>265.05462254860083</v>
      </c>
      <c r="U20" s="3">
        <f t="shared" si="6"/>
        <v>265.0237531969309</v>
      </c>
      <c r="V20" s="3">
        <f t="shared" si="6"/>
        <v>264.99717552702805</v>
      </c>
      <c r="W20" s="3">
        <f t="shared" si="6"/>
        <v>264.9748149729927</v>
      </c>
      <c r="X20" s="3">
        <f t="shared" si="6"/>
        <v>264.95659868637432</v>
      </c>
      <c r="Y20" s="3">
        <f t="shared" si="6"/>
        <v>264.94245548700724</v>
      </c>
      <c r="Z20" s="3">
        <f t="shared" si="6"/>
        <v>264.93231581552675</v>
      </c>
      <c r="AA20" s="3">
        <f t="shared" si="7"/>
        <v>264.92611168749698</v>
      </c>
      <c r="AB20" s="3">
        <f t="shared" si="7"/>
        <v>264.92377664908855</v>
      </c>
      <c r="AC20" s="3">
        <f t="shared" si="7"/>
        <v>264.92524573424436</v>
      </c>
      <c r="AD20" s="3">
        <f t="shared" si="7"/>
        <v>264.93045542327599</v>
      </c>
      <c r="AE20" s="3">
        <f t="shared" si="7"/>
        <v>264.93934360283498</v>
      </c>
      <c r="AF20" s="3">
        <f t="shared" si="7"/>
        <v>264.95184952720615</v>
      </c>
      <c r="AG20" s="3">
        <f t="shared" si="7"/>
        <v>264.96791378087255</v>
      </c>
      <c r="AH20" s="3">
        <f t="shared" si="7"/>
        <v>264.98747824230298</v>
      </c>
      <c r="AI20" s="3">
        <f t="shared" si="7"/>
        <v>265.0104860489165</v>
      </c>
      <c r="AJ20" s="3">
        <f t="shared" si="7"/>
        <v>265.03688156317867</v>
      </c>
      <c r="AK20" s="3">
        <f t="shared" si="7"/>
        <v>265.0666103397881</v>
      </c>
    </row>
    <row r="21" spans="13:37" x14ac:dyDescent="0.3">
      <c r="N21" s="9">
        <v>20</v>
      </c>
      <c r="P21" s="4">
        <f t="shared" si="3"/>
        <v>196.25</v>
      </c>
      <c r="Q21" s="3">
        <f t="shared" si="6"/>
        <v>265.18132961783442</v>
      </c>
      <c r="R21" s="3">
        <f t="shared" si="6"/>
        <v>265.13711987628369</v>
      </c>
      <c r="S21" s="3">
        <f t="shared" si="6"/>
        <v>265.097436337202</v>
      </c>
      <c r="T21" s="3">
        <f t="shared" si="6"/>
        <v>265.06219896950438</v>
      </c>
      <c r="U21" s="3">
        <f t="shared" si="6"/>
        <v>265.03132961783439</v>
      </c>
      <c r="V21" s="3">
        <f t="shared" si="6"/>
        <v>265.00475194793148</v>
      </c>
      <c r="W21" s="3">
        <f t="shared" si="6"/>
        <v>264.98239139389619</v>
      </c>
      <c r="X21" s="3">
        <f t="shared" si="6"/>
        <v>264.96417510727781</v>
      </c>
      <c r="Y21" s="3">
        <f t="shared" si="6"/>
        <v>264.95003190791073</v>
      </c>
      <c r="Z21" s="3">
        <f t="shared" si="6"/>
        <v>264.93989223643018</v>
      </c>
      <c r="AA21" s="3">
        <f t="shared" si="7"/>
        <v>264.93368810840042</v>
      </c>
      <c r="AB21" s="3">
        <f t="shared" si="7"/>
        <v>264.93135306999199</v>
      </c>
      <c r="AC21" s="3">
        <f t="shared" si="7"/>
        <v>264.93282215514785</v>
      </c>
      <c r="AD21" s="3">
        <f t="shared" si="7"/>
        <v>264.93803184417948</v>
      </c>
      <c r="AE21" s="3">
        <f t="shared" si="7"/>
        <v>264.94692002373847</v>
      </c>
      <c r="AF21" s="3">
        <f t="shared" si="7"/>
        <v>264.95942594810964</v>
      </c>
      <c r="AG21" s="3">
        <f t="shared" si="7"/>
        <v>264.97549020177598</v>
      </c>
      <c r="AH21" s="3">
        <f t="shared" si="7"/>
        <v>264.99505466320647</v>
      </c>
      <c r="AI21" s="3">
        <f t="shared" si="7"/>
        <v>265.01806246981994</v>
      </c>
      <c r="AJ21" s="3">
        <f t="shared" si="7"/>
        <v>265.04445798408216</v>
      </c>
      <c r="AK21" s="3">
        <f t="shared" si="7"/>
        <v>265.07418676069153</v>
      </c>
    </row>
    <row r="22" spans="13:37" x14ac:dyDescent="0.3">
      <c r="N22" s="9">
        <f>(N19-N20)/N21</f>
        <v>0.75</v>
      </c>
      <c r="P22" s="4">
        <f t="shared" si="3"/>
        <v>197</v>
      </c>
      <c r="Q22" s="3">
        <f t="shared" si="6"/>
        <v>265.19098984771574</v>
      </c>
      <c r="R22" s="3">
        <f t="shared" si="6"/>
        <v>265.14678010616507</v>
      </c>
      <c r="S22" s="3">
        <f t="shared" si="6"/>
        <v>265.10709656708332</v>
      </c>
      <c r="T22" s="3">
        <f t="shared" si="6"/>
        <v>265.0718591993857</v>
      </c>
      <c r="U22" s="3">
        <f t="shared" si="6"/>
        <v>265.04098984771576</v>
      </c>
      <c r="V22" s="3">
        <f t="shared" si="6"/>
        <v>265.0144121778128</v>
      </c>
      <c r="W22" s="3">
        <f t="shared" si="6"/>
        <v>264.99205162377751</v>
      </c>
      <c r="X22" s="3">
        <f t="shared" si="6"/>
        <v>264.97383533715913</v>
      </c>
      <c r="Y22" s="3">
        <f t="shared" si="6"/>
        <v>264.95969213779205</v>
      </c>
      <c r="Z22" s="3">
        <f t="shared" si="6"/>
        <v>264.94955246631156</v>
      </c>
      <c r="AA22" s="3">
        <f t="shared" si="7"/>
        <v>264.94334833828179</v>
      </c>
      <c r="AB22" s="3">
        <f t="shared" si="7"/>
        <v>264.94101329987336</v>
      </c>
      <c r="AC22" s="3">
        <f t="shared" si="7"/>
        <v>264.94248238502917</v>
      </c>
      <c r="AD22" s="3">
        <f t="shared" si="7"/>
        <v>264.9476920740608</v>
      </c>
      <c r="AE22" s="3">
        <f t="shared" si="7"/>
        <v>264.95658025361979</v>
      </c>
      <c r="AF22" s="3">
        <f t="shared" si="7"/>
        <v>264.96908617799096</v>
      </c>
      <c r="AG22" s="3">
        <f t="shared" si="7"/>
        <v>264.98515043165736</v>
      </c>
      <c r="AH22" s="3">
        <f t="shared" si="7"/>
        <v>265.00471489308779</v>
      </c>
      <c r="AI22" s="3">
        <f t="shared" si="7"/>
        <v>265.02772269970126</v>
      </c>
      <c r="AJ22" s="3">
        <f t="shared" si="7"/>
        <v>265.05411821396348</v>
      </c>
      <c r="AK22" s="3">
        <f t="shared" si="7"/>
        <v>265.08384699057291</v>
      </c>
    </row>
    <row r="23" spans="13:37" x14ac:dyDescent="0.3">
      <c r="P23" s="4">
        <f t="shared" si="3"/>
        <v>197.75</v>
      </c>
      <c r="Q23" s="3">
        <f t="shared" si="6"/>
        <v>265.20271017699116</v>
      </c>
      <c r="R23" s="3">
        <f t="shared" si="6"/>
        <v>265.15850043544049</v>
      </c>
      <c r="S23" s="3">
        <f t="shared" si="6"/>
        <v>265.11881689635874</v>
      </c>
      <c r="T23" s="3">
        <f t="shared" si="6"/>
        <v>265.08357952866106</v>
      </c>
      <c r="U23" s="3">
        <f t="shared" si="6"/>
        <v>265.05271017699113</v>
      </c>
      <c r="V23" s="3">
        <f t="shared" si="6"/>
        <v>265.02613250708828</v>
      </c>
      <c r="W23" s="3">
        <f t="shared" si="6"/>
        <v>265.00377195305293</v>
      </c>
      <c r="X23" s="3">
        <f t="shared" si="6"/>
        <v>264.98555566643455</v>
      </c>
      <c r="Y23" s="3">
        <f t="shared" si="6"/>
        <v>264.97141246706747</v>
      </c>
      <c r="Z23" s="3">
        <f t="shared" si="6"/>
        <v>264.96127279558698</v>
      </c>
      <c r="AA23" s="3">
        <f t="shared" si="7"/>
        <v>264.95506866755721</v>
      </c>
      <c r="AB23" s="3">
        <f t="shared" si="7"/>
        <v>264.95273362914878</v>
      </c>
      <c r="AC23" s="3">
        <f t="shared" si="7"/>
        <v>264.95420271430459</v>
      </c>
      <c r="AD23" s="3">
        <f t="shared" si="7"/>
        <v>264.95941240333622</v>
      </c>
      <c r="AE23" s="3">
        <f t="shared" si="7"/>
        <v>264.96830058289521</v>
      </c>
      <c r="AF23" s="3">
        <f t="shared" si="7"/>
        <v>264.98080650726638</v>
      </c>
      <c r="AG23" s="3">
        <f t="shared" si="7"/>
        <v>264.99687076093278</v>
      </c>
      <c r="AH23" s="3">
        <f t="shared" si="7"/>
        <v>265.01643522236321</v>
      </c>
      <c r="AI23" s="3">
        <f t="shared" si="7"/>
        <v>265.03944302897673</v>
      </c>
      <c r="AJ23" s="3">
        <f t="shared" si="7"/>
        <v>265.0658385432389</v>
      </c>
      <c r="AK23" s="3">
        <f t="shared" si="7"/>
        <v>265.09556731984833</v>
      </c>
    </row>
    <row r="24" spans="13:37" x14ac:dyDescent="0.3">
      <c r="P24" s="4">
        <f t="shared" si="3"/>
        <v>198.5</v>
      </c>
      <c r="Q24" s="3">
        <f t="shared" si="6"/>
        <v>265.21646725440803</v>
      </c>
      <c r="R24" s="3">
        <f t="shared" si="6"/>
        <v>265.17225751285736</v>
      </c>
      <c r="S24" s="3">
        <f t="shared" si="6"/>
        <v>265.13257397377566</v>
      </c>
      <c r="T24" s="3">
        <f t="shared" si="6"/>
        <v>265.09733660607799</v>
      </c>
      <c r="U24" s="3">
        <f t="shared" si="6"/>
        <v>265.06646725440805</v>
      </c>
      <c r="V24" s="3">
        <f t="shared" si="6"/>
        <v>265.03988958450515</v>
      </c>
      <c r="W24" s="3">
        <f t="shared" si="6"/>
        <v>265.01752903046986</v>
      </c>
      <c r="X24" s="3">
        <f t="shared" si="6"/>
        <v>264.99931274385142</v>
      </c>
      <c r="Y24" s="3">
        <f t="shared" si="6"/>
        <v>264.98516954448439</v>
      </c>
      <c r="Z24" s="3">
        <f t="shared" si="6"/>
        <v>264.9750298730039</v>
      </c>
      <c r="AA24" s="3">
        <f t="shared" si="7"/>
        <v>264.96882574497408</v>
      </c>
      <c r="AB24" s="3">
        <f t="shared" si="7"/>
        <v>264.96649070656565</v>
      </c>
      <c r="AC24" s="3">
        <f t="shared" si="7"/>
        <v>264.96795979172151</v>
      </c>
      <c r="AD24" s="3">
        <f t="shared" si="7"/>
        <v>264.97316948075314</v>
      </c>
      <c r="AE24" s="3">
        <f t="shared" si="7"/>
        <v>264.98205766031214</v>
      </c>
      <c r="AF24" s="3">
        <f t="shared" si="7"/>
        <v>264.99456358468331</v>
      </c>
      <c r="AG24" s="3">
        <f t="shared" si="7"/>
        <v>265.01062783834965</v>
      </c>
      <c r="AH24" s="3">
        <f t="shared" si="7"/>
        <v>265.03019229978014</v>
      </c>
      <c r="AI24" s="3">
        <f t="shared" si="7"/>
        <v>265.05320010639366</v>
      </c>
      <c r="AJ24" s="3">
        <f t="shared" si="7"/>
        <v>265.07959562065582</v>
      </c>
      <c r="AK24" s="3">
        <f t="shared" si="7"/>
        <v>265.1093243972652</v>
      </c>
    </row>
    <row r="25" spans="13:37" x14ac:dyDescent="0.3">
      <c r="P25" s="4">
        <f t="shared" si="3"/>
        <v>199.25</v>
      </c>
      <c r="Q25" s="3">
        <f t="shared" si="6"/>
        <v>265.23223808030116</v>
      </c>
      <c r="R25" s="3">
        <f t="shared" si="6"/>
        <v>265.18802833875043</v>
      </c>
      <c r="S25" s="3">
        <f t="shared" si="6"/>
        <v>265.14834479966873</v>
      </c>
      <c r="T25" s="3">
        <f t="shared" si="6"/>
        <v>265.11310743197112</v>
      </c>
      <c r="U25" s="3">
        <f t="shared" si="6"/>
        <v>265.08223808030112</v>
      </c>
      <c r="V25" s="3">
        <f t="shared" si="6"/>
        <v>265.05566041039822</v>
      </c>
      <c r="W25" s="3">
        <f t="shared" si="6"/>
        <v>265.03329985636293</v>
      </c>
      <c r="X25" s="3">
        <f t="shared" si="6"/>
        <v>265.01508356974455</v>
      </c>
      <c r="Y25" s="3">
        <f t="shared" si="6"/>
        <v>265.00094037037746</v>
      </c>
      <c r="Z25" s="3">
        <f t="shared" si="6"/>
        <v>264.99080069889692</v>
      </c>
      <c r="AA25" s="3">
        <f t="shared" si="7"/>
        <v>264.98459657086715</v>
      </c>
      <c r="AB25" s="3">
        <f t="shared" si="7"/>
        <v>264.98226153245872</v>
      </c>
      <c r="AC25" s="3">
        <f t="shared" si="7"/>
        <v>264.98373061761458</v>
      </c>
      <c r="AD25" s="3">
        <f t="shared" si="7"/>
        <v>264.98894030664621</v>
      </c>
      <c r="AE25" s="3">
        <f t="shared" si="7"/>
        <v>264.99782848620521</v>
      </c>
      <c r="AF25" s="3">
        <f t="shared" si="7"/>
        <v>265.01033441057638</v>
      </c>
      <c r="AG25" s="3">
        <f t="shared" si="7"/>
        <v>265.02639866424272</v>
      </c>
      <c r="AH25" s="3">
        <f t="shared" si="7"/>
        <v>265.04596312567321</v>
      </c>
      <c r="AI25" s="3">
        <f t="shared" si="7"/>
        <v>265.06897093228667</v>
      </c>
      <c r="AJ25" s="3">
        <f t="shared" si="7"/>
        <v>265.09536644654889</v>
      </c>
      <c r="AK25" s="3">
        <f t="shared" si="7"/>
        <v>265.12509522315827</v>
      </c>
    </row>
    <row r="26" spans="13:37" x14ac:dyDescent="0.3">
      <c r="P26" s="4">
        <f t="shared" si="3"/>
        <v>200</v>
      </c>
      <c r="Q26" s="3">
        <f t="shared" si="6"/>
        <v>265.25</v>
      </c>
      <c r="R26" s="3">
        <f t="shared" si="6"/>
        <v>265.20579025844933</v>
      </c>
      <c r="S26" s="3">
        <f t="shared" si="6"/>
        <v>265.16610671936758</v>
      </c>
      <c r="T26" s="3">
        <f t="shared" si="6"/>
        <v>265.13086935166996</v>
      </c>
      <c r="U26" s="3">
        <f t="shared" si="6"/>
        <v>265.10000000000002</v>
      </c>
      <c r="V26" s="3">
        <f t="shared" si="6"/>
        <v>265.07342233009706</v>
      </c>
      <c r="W26" s="3">
        <f t="shared" si="6"/>
        <v>265.05106177606177</v>
      </c>
      <c r="X26" s="3">
        <f t="shared" si="6"/>
        <v>265.03284548944339</v>
      </c>
      <c r="Y26" s="3">
        <f t="shared" si="6"/>
        <v>265.01870229007631</v>
      </c>
      <c r="Z26" s="3">
        <f t="shared" si="6"/>
        <v>265.00856261859582</v>
      </c>
      <c r="AA26" s="3">
        <f t="shared" si="7"/>
        <v>265.00235849056605</v>
      </c>
      <c r="AB26" s="3">
        <f t="shared" si="7"/>
        <v>265.00002345215762</v>
      </c>
      <c r="AC26" s="3">
        <f t="shared" si="7"/>
        <v>265.00149253731342</v>
      </c>
      <c r="AD26" s="3">
        <f t="shared" si="7"/>
        <v>265.00670222634506</v>
      </c>
      <c r="AE26" s="3">
        <f t="shared" si="7"/>
        <v>265.01559040590405</v>
      </c>
      <c r="AF26" s="3">
        <f t="shared" si="7"/>
        <v>265.02809633027522</v>
      </c>
      <c r="AG26" s="3">
        <f t="shared" si="7"/>
        <v>265.04416058394162</v>
      </c>
      <c r="AH26" s="3">
        <f t="shared" si="7"/>
        <v>265.06372504537205</v>
      </c>
      <c r="AI26" s="3">
        <f t="shared" si="7"/>
        <v>265.08673285198552</v>
      </c>
      <c r="AJ26" s="3">
        <f t="shared" si="7"/>
        <v>265.11312836624774</v>
      </c>
      <c r="AK26" s="3">
        <f t="shared" si="7"/>
        <v>265.14285714285717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ABD3-4683-48B8-BB7D-3C525676E248}">
  <dimension ref="B3:J12"/>
  <sheetViews>
    <sheetView zoomScaleNormal="100" workbookViewId="0">
      <selection activeCell="L23" sqref="L23"/>
    </sheetView>
  </sheetViews>
  <sheetFormatPr defaultRowHeight="14.4" x14ac:dyDescent="0.3"/>
  <cols>
    <col min="2" max="2" width="19.33203125" customWidth="1"/>
    <col min="9" max="9" width="8.88671875" style="25"/>
    <col min="10" max="10" width="27.21875" style="25" customWidth="1"/>
  </cols>
  <sheetData>
    <row r="3" spans="2:10" x14ac:dyDescent="0.3">
      <c r="C3" s="8" t="s">
        <v>2</v>
      </c>
      <c r="D3" s="8" t="s">
        <v>3</v>
      </c>
    </row>
    <row r="4" spans="2:10" x14ac:dyDescent="0.3">
      <c r="B4" s="1" t="s">
        <v>5</v>
      </c>
      <c r="C4" s="6">
        <v>157.53637727472832</v>
      </c>
      <c r="D4" s="6">
        <v>112.04799795618899</v>
      </c>
    </row>
    <row r="5" spans="2:10" x14ac:dyDescent="0.3">
      <c r="B5" s="1" t="s">
        <v>6</v>
      </c>
      <c r="C5" s="3">
        <f>C7*(C4/2)+C8*(C9/C4)</f>
        <v>147.94450472332832</v>
      </c>
      <c r="D5" s="3">
        <f>D7*(D4/2) +D8*(D9/D4)</f>
        <v>121.81957268020619</v>
      </c>
      <c r="E5" s="7">
        <f>SUM(C5:D5)</f>
        <v>269.76407740353454</v>
      </c>
      <c r="I5" s="26" t="s">
        <v>8</v>
      </c>
      <c r="J5" s="27" t="str">
        <f ca="1">_xlfn.FORMULATEXT(C5)</f>
        <v>=C7*(C4/2)+C8*(C9/C4)</v>
      </c>
    </row>
    <row r="6" spans="2:10" x14ac:dyDescent="0.3">
      <c r="B6" s="1"/>
    </row>
    <row r="7" spans="2:10" x14ac:dyDescent="0.3">
      <c r="B7" s="1" t="str">
        <f>'eoq-1'!B7</f>
        <v>holding cost / item</v>
      </c>
      <c r="C7" s="3">
        <v>0.75</v>
      </c>
      <c r="D7" s="3">
        <v>0.9</v>
      </c>
    </row>
    <row r="8" spans="2:10" x14ac:dyDescent="0.3">
      <c r="B8" s="1" t="str">
        <f>'eoq-1'!B8</f>
        <v>replenish cost / order</v>
      </c>
      <c r="C8" s="3">
        <v>2</v>
      </c>
      <c r="D8" s="3">
        <v>2</v>
      </c>
    </row>
    <row r="9" spans="2:10" x14ac:dyDescent="0.3">
      <c r="B9" s="1" t="str">
        <f>'eoq-1'!B9</f>
        <v>demand</v>
      </c>
      <c r="C9" s="3">
        <v>7000</v>
      </c>
      <c r="D9" s="3">
        <v>4000</v>
      </c>
    </row>
    <row r="10" spans="2:10" x14ac:dyDescent="0.3">
      <c r="B10" s="1" t="s">
        <v>37</v>
      </c>
      <c r="C10" s="3">
        <v>0.25</v>
      </c>
      <c r="D10" s="3">
        <v>0.25</v>
      </c>
      <c r="E10" s="28">
        <f>SUMPRODUCT(C10:D10, C$4:D$4)</f>
        <v>67.396093807729329</v>
      </c>
      <c r="F10" s="29" t="s">
        <v>38</v>
      </c>
      <c r="G10" s="30">
        <v>75</v>
      </c>
      <c r="H10" t="s">
        <v>39</v>
      </c>
      <c r="I10" s="26" t="s">
        <v>42</v>
      </c>
      <c r="J10" s="27" t="str">
        <f ca="1">_xlfn.FORMULATEXT(E10)</f>
        <v>=SUMPRODUCT(C10:D10, C$4:D$4)</v>
      </c>
    </row>
    <row r="11" spans="2:10" x14ac:dyDescent="0.3">
      <c r="B11" s="1" t="s">
        <v>40</v>
      </c>
      <c r="C11">
        <f>2.98</f>
        <v>2.98</v>
      </c>
      <c r="D11" s="3">
        <v>2.95</v>
      </c>
      <c r="E11" s="28">
        <f>SUMPRODUCT(C11:D11, C$4:D$4)</f>
        <v>799.99999824944803</v>
      </c>
      <c r="F11" s="29" t="s">
        <v>38</v>
      </c>
      <c r="G11" s="30">
        <v>800</v>
      </c>
      <c r="H11" t="s">
        <v>41</v>
      </c>
      <c r="I11" s="26" t="s">
        <v>9</v>
      </c>
      <c r="J11" s="27" t="str">
        <f ca="1">_xlfn.FORMULATEXT(E10)</f>
        <v>=SUMPRODUCT(C10:D10, C$4:D$4)</v>
      </c>
    </row>
    <row r="12" spans="2:10" x14ac:dyDescent="0.3">
      <c r="B12" s="1" t="s">
        <v>7</v>
      </c>
      <c r="C12" s="6">
        <f>SQRT(2*C8*C9/C7)</f>
        <v>193.21835661585919</v>
      </c>
      <c r="D12" s="6">
        <f>SQRT(2*D8*D9/D7)</f>
        <v>133.33333333333334</v>
      </c>
      <c r="I12" s="26" t="s">
        <v>4</v>
      </c>
      <c r="J12" s="27" t="str">
        <f ca="1">_xlfn.FORMULATEXT(C12)</f>
        <v>=SQRT(2*C8*C9/C7)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2169-885F-48D7-BE96-22EE57891F39}">
  <dimension ref="A1"/>
  <sheetViews>
    <sheetView workbookViewId="0">
      <selection activeCell="B13" sqref="B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8097-53ED-4F3D-81E1-ED482DE711A1}">
  <dimension ref="G2:Q102"/>
  <sheetViews>
    <sheetView tabSelected="1" workbookViewId="0">
      <selection activeCell="Q23" sqref="Q23"/>
    </sheetView>
  </sheetViews>
  <sheetFormatPr defaultRowHeight="14.4" x14ac:dyDescent="0.3"/>
  <cols>
    <col min="15" max="15" width="10.6640625" style="1" customWidth="1"/>
  </cols>
  <sheetData>
    <row r="2" spans="7:17" x14ac:dyDescent="0.3">
      <c r="G2" t="s">
        <v>50</v>
      </c>
      <c r="H2" t="s">
        <v>61</v>
      </c>
      <c r="K2" t="s">
        <v>55</v>
      </c>
      <c r="L2" t="s">
        <v>56</v>
      </c>
      <c r="M2" t="s">
        <v>57</v>
      </c>
      <c r="N2" t="s">
        <v>51</v>
      </c>
      <c r="O2" s="9" t="s">
        <v>64</v>
      </c>
      <c r="P2" s="5" t="s">
        <v>62</v>
      </c>
      <c r="Q2" s="5" t="s">
        <v>63</v>
      </c>
    </row>
    <row r="3" spans="7:17" x14ac:dyDescent="0.3">
      <c r="G3" t="s">
        <v>52</v>
      </c>
      <c r="H3" t="s">
        <v>53</v>
      </c>
      <c r="K3">
        <v>50</v>
      </c>
      <c r="L3" s="3">
        <f>h * (K3/2)</f>
        <v>18.75</v>
      </c>
      <c r="M3" s="3">
        <f>k * (D/K3)</f>
        <v>280</v>
      </c>
      <c r="N3" s="3">
        <f>L3+M3</f>
        <v>298.75</v>
      </c>
      <c r="P3" s="32">
        <f>'eoq-1'!C11</f>
        <v>193.21835661585919</v>
      </c>
      <c r="Q3">
        <v>0</v>
      </c>
    </row>
    <row r="4" spans="7:17" x14ac:dyDescent="0.3">
      <c r="G4" t="s">
        <v>54</v>
      </c>
      <c r="H4" t="s">
        <v>6</v>
      </c>
      <c r="K4">
        <f>K3+5</f>
        <v>55</v>
      </c>
      <c r="L4" s="3">
        <f>h * (K4/2)</f>
        <v>20.625</v>
      </c>
      <c r="M4" s="3">
        <f>k * (D/K4)</f>
        <v>254.54545454545453</v>
      </c>
      <c r="N4" s="3">
        <f t="shared" ref="N4:N67" si="0">L4+M4</f>
        <v>275.1704545454545</v>
      </c>
      <c r="P4" s="32">
        <f>P3</f>
        <v>193.21835661585919</v>
      </c>
      <c r="Q4">
        <f>200</f>
        <v>200</v>
      </c>
    </row>
    <row r="5" spans="7:17" x14ac:dyDescent="0.3">
      <c r="K5">
        <f t="shared" ref="K5:K68" si="1">K4+5</f>
        <v>60</v>
      </c>
      <c r="L5" s="3">
        <f>h * (K5/2)</f>
        <v>22.5</v>
      </c>
      <c r="M5" s="3">
        <f>k * (D/K5)</f>
        <v>233.33333333333334</v>
      </c>
      <c r="N5" s="3">
        <f t="shared" si="0"/>
        <v>255.83333333333334</v>
      </c>
      <c r="O5" s="9" t="s">
        <v>65</v>
      </c>
      <c r="P5" s="5" t="s">
        <v>63</v>
      </c>
      <c r="Q5" s="5" t="s">
        <v>63</v>
      </c>
    </row>
    <row r="6" spans="7:17" x14ac:dyDescent="0.3">
      <c r="G6" s="1" t="str">
        <f>'eoq-1'!B7</f>
        <v>holding cost / item</v>
      </c>
      <c r="H6" s="2" t="s">
        <v>58</v>
      </c>
      <c r="I6" s="1">
        <f>'eoq-1'!C7</f>
        <v>0.75</v>
      </c>
      <c r="K6">
        <f t="shared" si="1"/>
        <v>65</v>
      </c>
      <c r="L6" s="3">
        <f>h * (K6/2)</f>
        <v>24.375</v>
      </c>
      <c r="M6" s="3">
        <f>k * (D/K6)</f>
        <v>215.38461538461539</v>
      </c>
      <c r="N6" s="3">
        <f t="shared" si="0"/>
        <v>239.75961538461539</v>
      </c>
      <c r="P6">
        <v>0</v>
      </c>
      <c r="Q6" s="3">
        <f>'eoq-1'!C5</f>
        <v>144.91403129994782</v>
      </c>
    </row>
    <row r="7" spans="7:17" x14ac:dyDescent="0.3">
      <c r="G7" s="1" t="str">
        <f>'eoq-1'!B8</f>
        <v>replenish cost / order</v>
      </c>
      <c r="H7" s="2" t="s">
        <v>59</v>
      </c>
      <c r="I7" s="1">
        <f>'eoq-1'!C8</f>
        <v>2</v>
      </c>
      <c r="K7">
        <f t="shared" si="1"/>
        <v>70</v>
      </c>
      <c r="L7" s="3">
        <f>h * (K7/2)</f>
        <v>26.25</v>
      </c>
      <c r="M7" s="3">
        <f>k * (D/K7)</f>
        <v>200</v>
      </c>
      <c r="N7" s="3">
        <f t="shared" si="0"/>
        <v>226.25</v>
      </c>
      <c r="P7" s="32">
        <f>P3+75</f>
        <v>268.21835661585919</v>
      </c>
      <c r="Q7" s="3">
        <f>Q6</f>
        <v>144.91403129994782</v>
      </c>
    </row>
    <row r="8" spans="7:17" x14ac:dyDescent="0.3">
      <c r="G8" s="1" t="str">
        <f>'eoq-1'!B9</f>
        <v>demand</v>
      </c>
      <c r="H8" s="2" t="s">
        <v>60</v>
      </c>
      <c r="I8" s="1">
        <f>'eoq-1'!C9</f>
        <v>7000</v>
      </c>
      <c r="K8">
        <f t="shared" si="1"/>
        <v>75</v>
      </c>
      <c r="L8" s="3">
        <f>h * (K8/2)</f>
        <v>28.125</v>
      </c>
      <c r="M8" s="3">
        <f>k * (D/K8)</f>
        <v>186.66666666666666</v>
      </c>
      <c r="N8" s="3">
        <f t="shared" si="0"/>
        <v>214.79166666666666</v>
      </c>
      <c r="O8" s="9" t="str">
        <f>"( "&amp;ROUND(P3,0)&amp;", "&amp;ROUND('eoq-1'!C5,0)&amp;" )"</f>
        <v>( 193, 145 )</v>
      </c>
      <c r="P8" s="5" t="s">
        <v>62</v>
      </c>
      <c r="Q8" s="5" t="s">
        <v>63</v>
      </c>
    </row>
    <row r="9" spans="7:17" x14ac:dyDescent="0.3">
      <c r="K9">
        <f t="shared" si="1"/>
        <v>80</v>
      </c>
      <c r="L9" s="3">
        <f>h * (K9/2)</f>
        <v>30</v>
      </c>
      <c r="M9" s="3">
        <f>k * (D/K9)</f>
        <v>175</v>
      </c>
      <c r="N9" s="3">
        <f t="shared" si="0"/>
        <v>205</v>
      </c>
      <c r="P9" s="32">
        <f>P3</f>
        <v>193.21835661585919</v>
      </c>
      <c r="Q9" s="3">
        <f>'eoq-1'!C5</f>
        <v>144.91403129994782</v>
      </c>
    </row>
    <row r="10" spans="7:17" x14ac:dyDescent="0.3">
      <c r="K10">
        <f t="shared" si="1"/>
        <v>85</v>
      </c>
      <c r="L10" s="3">
        <f>h * (K10/2)</f>
        <v>31.875</v>
      </c>
      <c r="M10" s="3">
        <f>k * (D/K10)</f>
        <v>164.70588235294119</v>
      </c>
      <c r="N10" s="3">
        <f t="shared" si="0"/>
        <v>196.58088235294119</v>
      </c>
    </row>
    <row r="11" spans="7:17" x14ac:dyDescent="0.3">
      <c r="K11">
        <f t="shared" si="1"/>
        <v>90</v>
      </c>
      <c r="L11" s="3">
        <f>h * (K11/2)</f>
        <v>33.75</v>
      </c>
      <c r="M11" s="3">
        <f>k * (D/K11)</f>
        <v>155.55555555555554</v>
      </c>
      <c r="N11" s="3">
        <f t="shared" si="0"/>
        <v>189.30555555555554</v>
      </c>
    </row>
    <row r="12" spans="7:17" x14ac:dyDescent="0.3">
      <c r="K12">
        <f t="shared" si="1"/>
        <v>95</v>
      </c>
      <c r="L12" s="3">
        <f>h * (K12/2)</f>
        <v>35.625</v>
      </c>
      <c r="M12" s="3">
        <f>k * (D/K12)</f>
        <v>147.36842105263159</v>
      </c>
      <c r="N12" s="3">
        <f t="shared" si="0"/>
        <v>182.99342105263159</v>
      </c>
    </row>
    <row r="13" spans="7:17" x14ac:dyDescent="0.3">
      <c r="K13">
        <f t="shared" si="1"/>
        <v>100</v>
      </c>
      <c r="L13" s="3">
        <f>h * (K13/2)</f>
        <v>37.5</v>
      </c>
      <c r="M13" s="3">
        <f>k * (D/K13)</f>
        <v>140</v>
      </c>
      <c r="N13" s="3">
        <f t="shared" si="0"/>
        <v>177.5</v>
      </c>
    </row>
    <row r="14" spans="7:17" x14ac:dyDescent="0.3">
      <c r="K14">
        <f t="shared" si="1"/>
        <v>105</v>
      </c>
      <c r="L14" s="3">
        <f>h * (K14/2)</f>
        <v>39.375</v>
      </c>
      <c r="M14" s="3">
        <f>k * (D/K14)</f>
        <v>133.33333333333334</v>
      </c>
      <c r="N14" s="3">
        <f t="shared" si="0"/>
        <v>172.70833333333334</v>
      </c>
    </row>
    <row r="15" spans="7:17" x14ac:dyDescent="0.3">
      <c r="K15">
        <f t="shared" si="1"/>
        <v>110</v>
      </c>
      <c r="L15" s="3">
        <f>h * (K15/2)</f>
        <v>41.25</v>
      </c>
      <c r="M15" s="3">
        <f>k * (D/K15)</f>
        <v>127.27272727272727</v>
      </c>
      <c r="N15" s="3">
        <f t="shared" si="0"/>
        <v>168.52272727272725</v>
      </c>
    </row>
    <row r="16" spans="7:17" x14ac:dyDescent="0.3">
      <c r="K16">
        <f t="shared" si="1"/>
        <v>115</v>
      </c>
      <c r="L16" s="3">
        <f>h * (K16/2)</f>
        <v>43.125</v>
      </c>
      <c r="M16" s="3">
        <f>k * (D/K16)</f>
        <v>121.73913043478261</v>
      </c>
      <c r="N16" s="3">
        <f t="shared" si="0"/>
        <v>164.86413043478262</v>
      </c>
    </row>
    <row r="17" spans="11:14" x14ac:dyDescent="0.3">
      <c r="K17">
        <f t="shared" si="1"/>
        <v>120</v>
      </c>
      <c r="L17" s="3">
        <f>h * (K17/2)</f>
        <v>45</v>
      </c>
      <c r="M17" s="3">
        <f>k * (D/K17)</f>
        <v>116.66666666666667</v>
      </c>
      <c r="N17" s="3">
        <f t="shared" si="0"/>
        <v>161.66666666666669</v>
      </c>
    </row>
    <row r="18" spans="11:14" x14ac:dyDescent="0.3">
      <c r="K18">
        <f t="shared" si="1"/>
        <v>125</v>
      </c>
      <c r="L18" s="3">
        <f>h * (K18/2)</f>
        <v>46.875</v>
      </c>
      <c r="M18" s="3">
        <f>k * (D/K18)</f>
        <v>112</v>
      </c>
      <c r="N18" s="3">
        <f t="shared" si="0"/>
        <v>158.875</v>
      </c>
    </row>
    <row r="19" spans="11:14" x14ac:dyDescent="0.3">
      <c r="K19">
        <f t="shared" si="1"/>
        <v>130</v>
      </c>
      <c r="L19" s="3">
        <f>h * (K19/2)</f>
        <v>48.75</v>
      </c>
      <c r="M19" s="3">
        <f>k * (D/K19)</f>
        <v>107.69230769230769</v>
      </c>
      <c r="N19" s="3">
        <f t="shared" si="0"/>
        <v>156.44230769230768</v>
      </c>
    </row>
    <row r="20" spans="11:14" x14ac:dyDescent="0.3">
      <c r="K20">
        <f t="shared" si="1"/>
        <v>135</v>
      </c>
      <c r="L20" s="3">
        <f>h * (K20/2)</f>
        <v>50.625</v>
      </c>
      <c r="M20" s="3">
        <f>k * (D/K20)</f>
        <v>103.70370370370371</v>
      </c>
      <c r="N20" s="3">
        <f t="shared" si="0"/>
        <v>154.3287037037037</v>
      </c>
    </row>
    <row r="21" spans="11:14" x14ac:dyDescent="0.3">
      <c r="K21">
        <f t="shared" si="1"/>
        <v>140</v>
      </c>
      <c r="L21" s="3">
        <f>h * (K21/2)</f>
        <v>52.5</v>
      </c>
      <c r="M21" s="3">
        <f>k * (D/K21)</f>
        <v>100</v>
      </c>
      <c r="N21" s="3">
        <f t="shared" si="0"/>
        <v>152.5</v>
      </c>
    </row>
    <row r="22" spans="11:14" x14ac:dyDescent="0.3">
      <c r="K22">
        <f t="shared" si="1"/>
        <v>145</v>
      </c>
      <c r="L22" s="3">
        <f>h * (K22/2)</f>
        <v>54.375</v>
      </c>
      <c r="M22" s="3">
        <f>k * (D/K22)</f>
        <v>96.551724137931032</v>
      </c>
      <c r="N22" s="3">
        <f t="shared" si="0"/>
        <v>150.92672413793105</v>
      </c>
    </row>
    <row r="23" spans="11:14" x14ac:dyDescent="0.3">
      <c r="K23">
        <f t="shared" si="1"/>
        <v>150</v>
      </c>
      <c r="L23" s="3">
        <f>h * (K23/2)</f>
        <v>56.25</v>
      </c>
      <c r="M23" s="3">
        <f>k * (D/K23)</f>
        <v>93.333333333333329</v>
      </c>
      <c r="N23" s="3">
        <f t="shared" si="0"/>
        <v>149.58333333333331</v>
      </c>
    </row>
    <row r="24" spans="11:14" x14ac:dyDescent="0.3">
      <c r="K24">
        <f t="shared" si="1"/>
        <v>155</v>
      </c>
      <c r="L24" s="3">
        <f>h * (K24/2)</f>
        <v>58.125</v>
      </c>
      <c r="M24" s="3">
        <f>k * (D/K24)</f>
        <v>90.322580645161295</v>
      </c>
      <c r="N24" s="3">
        <f t="shared" si="0"/>
        <v>148.44758064516128</v>
      </c>
    </row>
    <row r="25" spans="11:14" x14ac:dyDescent="0.3">
      <c r="K25">
        <f t="shared" si="1"/>
        <v>160</v>
      </c>
      <c r="L25" s="3">
        <f>h * (K25/2)</f>
        <v>60</v>
      </c>
      <c r="M25" s="3">
        <f>k * (D/K25)</f>
        <v>87.5</v>
      </c>
      <c r="N25" s="3">
        <f t="shared" si="0"/>
        <v>147.5</v>
      </c>
    </row>
    <row r="26" spans="11:14" x14ac:dyDescent="0.3">
      <c r="K26">
        <f t="shared" si="1"/>
        <v>165</v>
      </c>
      <c r="L26" s="3">
        <f>h * (K26/2)</f>
        <v>61.875</v>
      </c>
      <c r="M26" s="3">
        <f>k * (D/K26)</f>
        <v>84.848484848484844</v>
      </c>
      <c r="N26" s="3">
        <f t="shared" si="0"/>
        <v>146.72348484848484</v>
      </c>
    </row>
    <row r="27" spans="11:14" x14ac:dyDescent="0.3">
      <c r="K27">
        <f t="shared" si="1"/>
        <v>170</v>
      </c>
      <c r="L27" s="3">
        <f>h * (K27/2)</f>
        <v>63.75</v>
      </c>
      <c r="M27" s="3">
        <f>k * (D/K27)</f>
        <v>82.352941176470594</v>
      </c>
      <c r="N27" s="3">
        <f t="shared" si="0"/>
        <v>146.10294117647061</v>
      </c>
    </row>
    <row r="28" spans="11:14" x14ac:dyDescent="0.3">
      <c r="K28">
        <f t="shared" si="1"/>
        <v>175</v>
      </c>
      <c r="L28" s="3">
        <f>h * (K28/2)</f>
        <v>65.625</v>
      </c>
      <c r="M28" s="3">
        <f>k * (D/K28)</f>
        <v>80</v>
      </c>
      <c r="N28" s="3">
        <f t="shared" si="0"/>
        <v>145.625</v>
      </c>
    </row>
    <row r="29" spans="11:14" x14ac:dyDescent="0.3">
      <c r="K29">
        <f t="shared" si="1"/>
        <v>180</v>
      </c>
      <c r="L29" s="3">
        <f>h * (K29/2)</f>
        <v>67.5</v>
      </c>
      <c r="M29" s="3">
        <f>k * (D/K29)</f>
        <v>77.777777777777771</v>
      </c>
      <c r="N29" s="3">
        <f t="shared" si="0"/>
        <v>145.27777777777777</v>
      </c>
    </row>
    <row r="30" spans="11:14" x14ac:dyDescent="0.3">
      <c r="K30">
        <f t="shared" si="1"/>
        <v>185</v>
      </c>
      <c r="L30" s="3">
        <f>h * (K30/2)</f>
        <v>69.375</v>
      </c>
      <c r="M30" s="3">
        <f>k * (D/K30)</f>
        <v>75.675675675675677</v>
      </c>
      <c r="N30" s="3">
        <f t="shared" si="0"/>
        <v>145.05067567567568</v>
      </c>
    </row>
    <row r="31" spans="11:14" x14ac:dyDescent="0.3">
      <c r="K31">
        <f t="shared" si="1"/>
        <v>190</v>
      </c>
      <c r="L31" s="3">
        <f>h * (K31/2)</f>
        <v>71.25</v>
      </c>
      <c r="M31" s="3">
        <f>k * (D/K31)</f>
        <v>73.684210526315795</v>
      </c>
      <c r="N31" s="3">
        <f t="shared" si="0"/>
        <v>144.93421052631578</v>
      </c>
    </row>
    <row r="32" spans="11:14" x14ac:dyDescent="0.3">
      <c r="K32">
        <f t="shared" si="1"/>
        <v>195</v>
      </c>
      <c r="L32" s="3">
        <f>h * (K32/2)</f>
        <v>73.125</v>
      </c>
      <c r="M32" s="3">
        <f>k * (D/K32)</f>
        <v>71.794871794871796</v>
      </c>
      <c r="N32" s="3">
        <f t="shared" si="0"/>
        <v>144.9198717948718</v>
      </c>
    </row>
    <row r="33" spans="11:14" x14ac:dyDescent="0.3">
      <c r="K33">
        <f t="shared" si="1"/>
        <v>200</v>
      </c>
      <c r="L33" s="3">
        <f>h * (K33/2)</f>
        <v>75</v>
      </c>
      <c r="M33" s="3">
        <f>k * (D/K33)</f>
        <v>70</v>
      </c>
      <c r="N33" s="3">
        <f t="shared" si="0"/>
        <v>145</v>
      </c>
    </row>
    <row r="34" spans="11:14" x14ac:dyDescent="0.3">
      <c r="K34">
        <f t="shared" si="1"/>
        <v>205</v>
      </c>
      <c r="L34" s="3">
        <f>h * (K34/2)</f>
        <v>76.875</v>
      </c>
      <c r="M34" s="3">
        <f>k * (D/K34)</f>
        <v>68.292682926829272</v>
      </c>
      <c r="N34" s="3">
        <f t="shared" si="0"/>
        <v>145.16768292682929</v>
      </c>
    </row>
    <row r="35" spans="11:14" x14ac:dyDescent="0.3">
      <c r="K35">
        <f t="shared" si="1"/>
        <v>210</v>
      </c>
      <c r="L35" s="3">
        <f>h * (K35/2)</f>
        <v>78.75</v>
      </c>
      <c r="M35" s="3">
        <f>k * (D/K35)</f>
        <v>66.666666666666671</v>
      </c>
      <c r="N35" s="3">
        <f t="shared" si="0"/>
        <v>145.41666666666669</v>
      </c>
    </row>
    <row r="36" spans="11:14" x14ac:dyDescent="0.3">
      <c r="K36">
        <f t="shared" si="1"/>
        <v>215</v>
      </c>
      <c r="L36" s="3">
        <f>h * (K36/2)</f>
        <v>80.625</v>
      </c>
      <c r="M36" s="3">
        <f>k * (D/K36)</f>
        <v>65.116279069767444</v>
      </c>
      <c r="N36" s="3">
        <f t="shared" si="0"/>
        <v>145.74127906976744</v>
      </c>
    </row>
    <row r="37" spans="11:14" x14ac:dyDescent="0.3">
      <c r="K37">
        <f t="shared" si="1"/>
        <v>220</v>
      </c>
      <c r="L37" s="3">
        <f>h * (K37/2)</f>
        <v>82.5</v>
      </c>
      <c r="M37" s="3">
        <f>k * (D/K37)</f>
        <v>63.636363636363633</v>
      </c>
      <c r="N37" s="3">
        <f t="shared" si="0"/>
        <v>146.13636363636363</v>
      </c>
    </row>
    <row r="38" spans="11:14" x14ac:dyDescent="0.3">
      <c r="K38">
        <f t="shared" si="1"/>
        <v>225</v>
      </c>
      <c r="L38" s="3">
        <f>h * (K38/2)</f>
        <v>84.375</v>
      </c>
      <c r="M38" s="3">
        <f>k * (D/K38)</f>
        <v>62.222222222222221</v>
      </c>
      <c r="N38" s="3">
        <f t="shared" si="0"/>
        <v>146.59722222222223</v>
      </c>
    </row>
    <row r="39" spans="11:14" x14ac:dyDescent="0.3">
      <c r="K39">
        <f t="shared" si="1"/>
        <v>230</v>
      </c>
      <c r="L39" s="3">
        <f>h * (K39/2)</f>
        <v>86.25</v>
      </c>
      <c r="M39" s="3">
        <f>k * (D/K39)</f>
        <v>60.869565217391305</v>
      </c>
      <c r="N39" s="3">
        <f t="shared" si="0"/>
        <v>147.11956521739131</v>
      </c>
    </row>
    <row r="40" spans="11:14" x14ac:dyDescent="0.3">
      <c r="K40">
        <f t="shared" si="1"/>
        <v>235</v>
      </c>
      <c r="L40" s="3">
        <f>h * (K40/2)</f>
        <v>88.125</v>
      </c>
      <c r="M40" s="3">
        <f>k * (D/K40)</f>
        <v>59.574468085106382</v>
      </c>
      <c r="N40" s="3">
        <f t="shared" si="0"/>
        <v>147.69946808510639</v>
      </c>
    </row>
    <row r="41" spans="11:14" x14ac:dyDescent="0.3">
      <c r="K41">
        <f t="shared" si="1"/>
        <v>240</v>
      </c>
      <c r="L41" s="3">
        <f>h * (K41/2)</f>
        <v>90</v>
      </c>
      <c r="M41" s="3">
        <f>k * (D/K41)</f>
        <v>58.333333333333336</v>
      </c>
      <c r="N41" s="3">
        <f t="shared" si="0"/>
        <v>148.33333333333334</v>
      </c>
    </row>
    <row r="42" spans="11:14" x14ac:dyDescent="0.3">
      <c r="K42">
        <f t="shared" si="1"/>
        <v>245</v>
      </c>
      <c r="L42" s="3">
        <f>h * (K42/2)</f>
        <v>91.875</v>
      </c>
      <c r="M42" s="3">
        <f>k * (D/K42)</f>
        <v>57.142857142857146</v>
      </c>
      <c r="N42" s="3">
        <f t="shared" si="0"/>
        <v>149.01785714285714</v>
      </c>
    </row>
    <row r="43" spans="11:14" x14ac:dyDescent="0.3">
      <c r="K43">
        <f t="shared" si="1"/>
        <v>250</v>
      </c>
      <c r="L43" s="3">
        <f>h * (K43/2)</f>
        <v>93.75</v>
      </c>
      <c r="M43" s="3">
        <f>k * (D/K43)</f>
        <v>56</v>
      </c>
      <c r="N43" s="3">
        <f t="shared" si="0"/>
        <v>149.75</v>
      </c>
    </row>
    <row r="44" spans="11:14" x14ac:dyDescent="0.3">
      <c r="K44">
        <f t="shared" si="1"/>
        <v>255</v>
      </c>
      <c r="L44" s="3">
        <f>h * (K44/2)</f>
        <v>95.625</v>
      </c>
      <c r="M44" s="3">
        <f>k * (D/K44)</f>
        <v>54.901960784313722</v>
      </c>
      <c r="N44" s="3">
        <f t="shared" si="0"/>
        <v>150.52696078431373</v>
      </c>
    </row>
    <row r="45" spans="11:14" x14ac:dyDescent="0.3">
      <c r="K45">
        <f t="shared" si="1"/>
        <v>260</v>
      </c>
      <c r="L45" s="3">
        <f>h * (K45/2)</f>
        <v>97.5</v>
      </c>
      <c r="M45" s="3">
        <f>k * (D/K45)</f>
        <v>53.846153846153847</v>
      </c>
      <c r="N45" s="3">
        <f t="shared" si="0"/>
        <v>151.34615384615384</v>
      </c>
    </row>
    <row r="46" spans="11:14" x14ac:dyDescent="0.3">
      <c r="K46">
        <f t="shared" si="1"/>
        <v>265</v>
      </c>
      <c r="L46" s="3">
        <f>h * (K46/2)</f>
        <v>99.375</v>
      </c>
      <c r="M46" s="3">
        <f>k * (D/K46)</f>
        <v>52.830188679245282</v>
      </c>
      <c r="N46" s="3">
        <f t="shared" si="0"/>
        <v>152.20518867924528</v>
      </c>
    </row>
    <row r="47" spans="11:14" x14ac:dyDescent="0.3">
      <c r="K47">
        <f t="shared" si="1"/>
        <v>270</v>
      </c>
      <c r="L47" s="3">
        <f>h * (K47/2)</f>
        <v>101.25</v>
      </c>
      <c r="M47" s="3">
        <f>k * (D/K47)</f>
        <v>51.851851851851855</v>
      </c>
      <c r="N47" s="3">
        <f t="shared" si="0"/>
        <v>153.10185185185185</v>
      </c>
    </row>
    <row r="48" spans="11:14" x14ac:dyDescent="0.3">
      <c r="K48">
        <f t="shared" si="1"/>
        <v>275</v>
      </c>
      <c r="L48" s="3">
        <f>h * (K48/2)</f>
        <v>103.125</v>
      </c>
      <c r="M48" s="3">
        <f>k * (D/K48)</f>
        <v>50.909090909090907</v>
      </c>
      <c r="N48" s="3">
        <f t="shared" si="0"/>
        <v>154.03409090909091</v>
      </c>
    </row>
    <row r="49" spans="11:14" x14ac:dyDescent="0.3">
      <c r="K49">
        <f t="shared" si="1"/>
        <v>280</v>
      </c>
      <c r="L49" s="3">
        <f>h * (K49/2)</f>
        <v>105</v>
      </c>
      <c r="M49" s="3">
        <f>k * (D/K49)</f>
        <v>50</v>
      </c>
      <c r="N49" s="3">
        <f t="shared" si="0"/>
        <v>155</v>
      </c>
    </row>
    <row r="50" spans="11:14" x14ac:dyDescent="0.3">
      <c r="K50">
        <f t="shared" si="1"/>
        <v>285</v>
      </c>
      <c r="L50" s="3">
        <f>h * (K50/2)</f>
        <v>106.875</v>
      </c>
      <c r="M50" s="3">
        <f>k * (D/K50)</f>
        <v>49.122807017543863</v>
      </c>
      <c r="N50" s="3">
        <f t="shared" si="0"/>
        <v>155.99780701754386</v>
      </c>
    </row>
    <row r="51" spans="11:14" x14ac:dyDescent="0.3">
      <c r="K51">
        <f t="shared" si="1"/>
        <v>290</v>
      </c>
      <c r="L51" s="3">
        <f>h * (K51/2)</f>
        <v>108.75</v>
      </c>
      <c r="M51" s="3">
        <f>k * (D/K51)</f>
        <v>48.275862068965516</v>
      </c>
      <c r="N51" s="3">
        <f t="shared" si="0"/>
        <v>157.02586206896552</v>
      </c>
    </row>
    <row r="52" spans="11:14" x14ac:dyDescent="0.3">
      <c r="K52">
        <f t="shared" si="1"/>
        <v>295</v>
      </c>
      <c r="L52" s="3">
        <f>h * (K52/2)</f>
        <v>110.625</v>
      </c>
      <c r="M52" s="3">
        <f>k * (D/K52)</f>
        <v>47.457627118644069</v>
      </c>
      <c r="N52" s="3">
        <f t="shared" si="0"/>
        <v>158.08262711864407</v>
      </c>
    </row>
    <row r="53" spans="11:14" x14ac:dyDescent="0.3">
      <c r="K53">
        <f t="shared" si="1"/>
        <v>300</v>
      </c>
      <c r="L53" s="3">
        <f>h * (K53/2)</f>
        <v>112.5</v>
      </c>
      <c r="M53" s="3">
        <f>k * (D/K53)</f>
        <v>46.666666666666664</v>
      </c>
      <c r="N53" s="3">
        <f t="shared" si="0"/>
        <v>159.16666666666666</v>
      </c>
    </row>
    <row r="54" spans="11:14" x14ac:dyDescent="0.3">
      <c r="K54">
        <f t="shared" si="1"/>
        <v>305</v>
      </c>
      <c r="L54" s="3">
        <f>h * (K54/2)</f>
        <v>114.375</v>
      </c>
      <c r="M54" s="3">
        <f>k * (D/K54)</f>
        <v>45.901639344262293</v>
      </c>
      <c r="N54" s="3">
        <f t="shared" si="0"/>
        <v>160.27663934426229</v>
      </c>
    </row>
    <row r="55" spans="11:14" x14ac:dyDescent="0.3">
      <c r="K55">
        <f t="shared" si="1"/>
        <v>310</v>
      </c>
      <c r="L55" s="3">
        <f>h * (K55/2)</f>
        <v>116.25</v>
      </c>
      <c r="M55" s="3">
        <f>k * (D/K55)</f>
        <v>45.161290322580648</v>
      </c>
      <c r="N55" s="3">
        <f t="shared" si="0"/>
        <v>161.41129032258064</v>
      </c>
    </row>
    <row r="56" spans="11:14" x14ac:dyDescent="0.3">
      <c r="K56">
        <f t="shared" si="1"/>
        <v>315</v>
      </c>
      <c r="L56" s="3">
        <f>h * (K56/2)</f>
        <v>118.125</v>
      </c>
      <c r="M56" s="3">
        <f>k * (D/K56)</f>
        <v>44.444444444444443</v>
      </c>
      <c r="N56" s="3">
        <f t="shared" si="0"/>
        <v>162.56944444444446</v>
      </c>
    </row>
    <row r="57" spans="11:14" x14ac:dyDescent="0.3">
      <c r="K57">
        <f t="shared" si="1"/>
        <v>320</v>
      </c>
      <c r="L57" s="3">
        <f>h * (K57/2)</f>
        <v>120</v>
      </c>
      <c r="M57" s="3">
        <f>k * (D/K57)</f>
        <v>43.75</v>
      </c>
      <c r="N57" s="3">
        <f t="shared" si="0"/>
        <v>163.75</v>
      </c>
    </row>
    <row r="58" spans="11:14" x14ac:dyDescent="0.3">
      <c r="K58">
        <f t="shared" si="1"/>
        <v>325</v>
      </c>
      <c r="L58" s="3">
        <f>h * (K58/2)</f>
        <v>121.875</v>
      </c>
      <c r="M58" s="3">
        <f>k * (D/K58)</f>
        <v>43.07692307692308</v>
      </c>
      <c r="N58" s="3">
        <f t="shared" si="0"/>
        <v>164.95192307692309</v>
      </c>
    </row>
    <row r="59" spans="11:14" x14ac:dyDescent="0.3">
      <c r="K59">
        <f t="shared" si="1"/>
        <v>330</v>
      </c>
      <c r="L59" s="3">
        <f>h * (K59/2)</f>
        <v>123.75</v>
      </c>
      <c r="M59" s="3">
        <f>k * (D/K59)</f>
        <v>42.424242424242422</v>
      </c>
      <c r="N59" s="3">
        <f t="shared" si="0"/>
        <v>166.17424242424244</v>
      </c>
    </row>
    <row r="60" spans="11:14" x14ac:dyDescent="0.3">
      <c r="K60">
        <f t="shared" si="1"/>
        <v>335</v>
      </c>
      <c r="L60" s="3">
        <f>h * (K60/2)</f>
        <v>125.625</v>
      </c>
      <c r="M60" s="3">
        <f>k * (D/K60)</f>
        <v>41.791044776119406</v>
      </c>
      <c r="N60" s="3">
        <f t="shared" si="0"/>
        <v>167.41604477611941</v>
      </c>
    </row>
    <row r="61" spans="11:14" x14ac:dyDescent="0.3">
      <c r="K61">
        <f t="shared" si="1"/>
        <v>340</v>
      </c>
      <c r="L61" s="3">
        <f>h * (K61/2)</f>
        <v>127.5</v>
      </c>
      <c r="M61" s="3">
        <f>k * (D/K61)</f>
        <v>41.176470588235297</v>
      </c>
      <c r="N61" s="3">
        <f t="shared" si="0"/>
        <v>168.6764705882353</v>
      </c>
    </row>
    <row r="62" spans="11:14" x14ac:dyDescent="0.3">
      <c r="K62">
        <f t="shared" si="1"/>
        <v>345</v>
      </c>
      <c r="L62" s="3">
        <f>h * (K62/2)</f>
        <v>129.375</v>
      </c>
      <c r="M62" s="3">
        <f>k * (D/K62)</f>
        <v>40.579710144927539</v>
      </c>
      <c r="N62" s="3">
        <f t="shared" si="0"/>
        <v>169.95471014492753</v>
      </c>
    </row>
    <row r="63" spans="11:14" x14ac:dyDescent="0.3">
      <c r="K63">
        <f t="shared" si="1"/>
        <v>350</v>
      </c>
      <c r="L63" s="3">
        <f>h * (K63/2)</f>
        <v>131.25</v>
      </c>
      <c r="M63" s="3">
        <f>k * (D/K63)</f>
        <v>40</v>
      </c>
      <c r="N63" s="3">
        <f t="shared" si="0"/>
        <v>171.25</v>
      </c>
    </row>
    <row r="64" spans="11:14" x14ac:dyDescent="0.3">
      <c r="K64">
        <f t="shared" si="1"/>
        <v>355</v>
      </c>
      <c r="L64" s="3">
        <f>h * (K64/2)</f>
        <v>133.125</v>
      </c>
      <c r="M64" s="3">
        <f>k * (D/K64)</f>
        <v>39.436619718309856</v>
      </c>
      <c r="N64" s="3">
        <f t="shared" si="0"/>
        <v>172.56161971830986</v>
      </c>
    </row>
    <row r="65" spans="11:14" x14ac:dyDescent="0.3">
      <c r="K65">
        <f t="shared" si="1"/>
        <v>360</v>
      </c>
      <c r="L65" s="3">
        <f>h * (K65/2)</f>
        <v>135</v>
      </c>
      <c r="M65" s="3">
        <f>k * (D/K65)</f>
        <v>38.888888888888886</v>
      </c>
      <c r="N65" s="3">
        <f t="shared" si="0"/>
        <v>173.88888888888889</v>
      </c>
    </row>
    <row r="66" spans="11:14" x14ac:dyDescent="0.3">
      <c r="K66">
        <f t="shared" si="1"/>
        <v>365</v>
      </c>
      <c r="L66" s="3">
        <f>h * (K66/2)</f>
        <v>136.875</v>
      </c>
      <c r="M66" s="3">
        <f>k * (D/K66)</f>
        <v>38.356164383561641</v>
      </c>
      <c r="N66" s="3">
        <f t="shared" si="0"/>
        <v>175.23116438356163</v>
      </c>
    </row>
    <row r="67" spans="11:14" x14ac:dyDescent="0.3">
      <c r="K67">
        <f t="shared" si="1"/>
        <v>370</v>
      </c>
      <c r="L67" s="3">
        <f>h * (K67/2)</f>
        <v>138.75</v>
      </c>
      <c r="M67" s="3">
        <f>k * (D/K67)</f>
        <v>37.837837837837839</v>
      </c>
      <c r="N67" s="3">
        <f t="shared" si="0"/>
        <v>176.58783783783784</v>
      </c>
    </row>
    <row r="68" spans="11:14" x14ac:dyDescent="0.3">
      <c r="K68">
        <f t="shared" si="1"/>
        <v>375</v>
      </c>
      <c r="L68" s="3">
        <f>h * (K68/2)</f>
        <v>140.625</v>
      </c>
      <c r="M68" s="3">
        <f>k * (D/K68)</f>
        <v>37.333333333333336</v>
      </c>
      <c r="N68" s="3">
        <f t="shared" ref="N68:N98" si="2">L68+M68</f>
        <v>177.95833333333334</v>
      </c>
    </row>
    <row r="69" spans="11:14" x14ac:dyDescent="0.3">
      <c r="K69">
        <f t="shared" ref="K69:K98" si="3">K68+5</f>
        <v>380</v>
      </c>
      <c r="L69" s="3">
        <f>h * (K69/2)</f>
        <v>142.5</v>
      </c>
      <c r="M69" s="3">
        <f>k * (D/K69)</f>
        <v>36.842105263157897</v>
      </c>
      <c r="N69" s="3">
        <f t="shared" si="2"/>
        <v>179.34210526315789</v>
      </c>
    </row>
    <row r="70" spans="11:14" x14ac:dyDescent="0.3">
      <c r="K70">
        <f t="shared" si="3"/>
        <v>385</v>
      </c>
      <c r="L70" s="3">
        <f>h * (K70/2)</f>
        <v>144.375</v>
      </c>
      <c r="M70" s="3">
        <f>k * (D/K70)</f>
        <v>36.363636363636367</v>
      </c>
      <c r="N70" s="3">
        <f t="shared" si="2"/>
        <v>180.73863636363637</v>
      </c>
    </row>
    <row r="71" spans="11:14" x14ac:dyDescent="0.3">
      <c r="K71">
        <f t="shared" si="3"/>
        <v>390</v>
      </c>
      <c r="L71" s="3">
        <f>h * (K71/2)</f>
        <v>146.25</v>
      </c>
      <c r="M71" s="3">
        <f>k * (D/K71)</f>
        <v>35.897435897435898</v>
      </c>
      <c r="N71" s="3">
        <f t="shared" si="2"/>
        <v>182.14743589743591</v>
      </c>
    </row>
    <row r="72" spans="11:14" x14ac:dyDescent="0.3">
      <c r="K72">
        <f t="shared" si="3"/>
        <v>395</v>
      </c>
      <c r="L72" s="3">
        <f>h * (K72/2)</f>
        <v>148.125</v>
      </c>
      <c r="M72" s="3">
        <f>k * (D/K72)</f>
        <v>35.443037974683541</v>
      </c>
      <c r="N72" s="3">
        <f t="shared" si="2"/>
        <v>183.56803797468353</v>
      </c>
    </row>
    <row r="73" spans="11:14" x14ac:dyDescent="0.3">
      <c r="K73">
        <f t="shared" si="3"/>
        <v>400</v>
      </c>
      <c r="L73" s="3">
        <f>h * (K73/2)</f>
        <v>150</v>
      </c>
      <c r="M73" s="3">
        <f>k * (D/K73)</f>
        <v>35</v>
      </c>
      <c r="N73" s="3">
        <f t="shared" si="2"/>
        <v>185</v>
      </c>
    </row>
    <row r="74" spans="11:14" x14ac:dyDescent="0.3">
      <c r="K74">
        <f t="shared" si="3"/>
        <v>405</v>
      </c>
      <c r="L74" s="3">
        <f>h * (K74/2)</f>
        <v>151.875</v>
      </c>
      <c r="M74" s="3">
        <f>k * (D/K74)</f>
        <v>34.567901234567898</v>
      </c>
      <c r="N74" s="3">
        <f t="shared" si="2"/>
        <v>186.4429012345679</v>
      </c>
    </row>
    <row r="75" spans="11:14" x14ac:dyDescent="0.3">
      <c r="K75">
        <f t="shared" si="3"/>
        <v>410</v>
      </c>
      <c r="L75" s="3">
        <f>h * (K75/2)</f>
        <v>153.75</v>
      </c>
      <c r="M75" s="3">
        <f>k * (D/K75)</f>
        <v>34.146341463414636</v>
      </c>
      <c r="N75" s="3">
        <f t="shared" si="2"/>
        <v>187.89634146341464</v>
      </c>
    </row>
    <row r="76" spans="11:14" x14ac:dyDescent="0.3">
      <c r="K76">
        <f t="shared" si="3"/>
        <v>415</v>
      </c>
      <c r="L76" s="3">
        <f>h * (K76/2)</f>
        <v>155.625</v>
      </c>
      <c r="M76" s="3">
        <f>k * (D/K76)</f>
        <v>33.734939759036145</v>
      </c>
      <c r="N76" s="3">
        <f t="shared" si="2"/>
        <v>189.35993975903614</v>
      </c>
    </row>
    <row r="77" spans="11:14" x14ac:dyDescent="0.3">
      <c r="K77">
        <f t="shared" si="3"/>
        <v>420</v>
      </c>
      <c r="L77" s="3">
        <f>h * (K77/2)</f>
        <v>157.5</v>
      </c>
      <c r="M77" s="3">
        <f>k * (D/K77)</f>
        <v>33.333333333333336</v>
      </c>
      <c r="N77" s="3">
        <f t="shared" si="2"/>
        <v>190.83333333333334</v>
      </c>
    </row>
    <row r="78" spans="11:14" x14ac:dyDescent="0.3">
      <c r="K78">
        <f t="shared" si="3"/>
        <v>425</v>
      </c>
      <c r="L78" s="3">
        <f>h * (K78/2)</f>
        <v>159.375</v>
      </c>
      <c r="M78" s="3">
        <f>k * (D/K78)</f>
        <v>32.941176470588232</v>
      </c>
      <c r="N78" s="3">
        <f t="shared" si="2"/>
        <v>192.31617647058823</v>
      </c>
    </row>
    <row r="79" spans="11:14" x14ac:dyDescent="0.3">
      <c r="K79">
        <f t="shared" si="3"/>
        <v>430</v>
      </c>
      <c r="L79" s="3">
        <f>h * (K79/2)</f>
        <v>161.25</v>
      </c>
      <c r="M79" s="3">
        <f>k * (D/K79)</f>
        <v>32.558139534883722</v>
      </c>
      <c r="N79" s="3">
        <f t="shared" si="2"/>
        <v>193.80813953488371</v>
      </c>
    </row>
    <row r="80" spans="11:14" x14ac:dyDescent="0.3">
      <c r="K80">
        <f t="shared" si="3"/>
        <v>435</v>
      </c>
      <c r="L80" s="3">
        <f>h * (K80/2)</f>
        <v>163.125</v>
      </c>
      <c r="M80" s="3">
        <f>k * (D/K80)</f>
        <v>32.183908045977013</v>
      </c>
      <c r="N80" s="3">
        <f t="shared" si="2"/>
        <v>195.30890804597701</v>
      </c>
    </row>
    <row r="81" spans="11:14" x14ac:dyDescent="0.3">
      <c r="K81">
        <f t="shared" si="3"/>
        <v>440</v>
      </c>
      <c r="L81" s="3">
        <f>h * (K81/2)</f>
        <v>165</v>
      </c>
      <c r="M81" s="3">
        <f>k * (D/K81)</f>
        <v>31.818181818181817</v>
      </c>
      <c r="N81" s="3">
        <f t="shared" si="2"/>
        <v>196.81818181818181</v>
      </c>
    </row>
    <row r="82" spans="11:14" x14ac:dyDescent="0.3">
      <c r="K82">
        <f t="shared" si="3"/>
        <v>445</v>
      </c>
      <c r="L82" s="3">
        <f>h * (K82/2)</f>
        <v>166.875</v>
      </c>
      <c r="M82" s="3">
        <f>k * (D/K82)</f>
        <v>31.460674157303369</v>
      </c>
      <c r="N82" s="3">
        <f t="shared" si="2"/>
        <v>198.33567415730337</v>
      </c>
    </row>
    <row r="83" spans="11:14" x14ac:dyDescent="0.3">
      <c r="K83">
        <f t="shared" si="3"/>
        <v>450</v>
      </c>
      <c r="L83" s="3">
        <f>h * (K83/2)</f>
        <v>168.75</v>
      </c>
      <c r="M83" s="3">
        <f>k * (D/K83)</f>
        <v>31.111111111111111</v>
      </c>
      <c r="N83" s="3">
        <f t="shared" si="2"/>
        <v>199.86111111111111</v>
      </c>
    </row>
    <row r="84" spans="11:14" x14ac:dyDescent="0.3">
      <c r="K84">
        <f t="shared" si="3"/>
        <v>455</v>
      </c>
      <c r="L84" s="3">
        <f>h * (K84/2)</f>
        <v>170.625</v>
      </c>
      <c r="M84" s="3">
        <f>k * (D/K84)</f>
        <v>30.76923076923077</v>
      </c>
      <c r="N84" s="3">
        <f t="shared" si="2"/>
        <v>201.39423076923077</v>
      </c>
    </row>
    <row r="85" spans="11:14" x14ac:dyDescent="0.3">
      <c r="K85">
        <f t="shared" si="3"/>
        <v>460</v>
      </c>
      <c r="L85" s="3">
        <f>h * (K85/2)</f>
        <v>172.5</v>
      </c>
      <c r="M85" s="3">
        <f>k * (D/K85)</f>
        <v>30.434782608695652</v>
      </c>
      <c r="N85" s="3">
        <f t="shared" si="2"/>
        <v>202.93478260869566</v>
      </c>
    </row>
    <row r="86" spans="11:14" x14ac:dyDescent="0.3">
      <c r="K86">
        <f t="shared" si="3"/>
        <v>465</v>
      </c>
      <c r="L86" s="3">
        <f>h * (K86/2)</f>
        <v>174.375</v>
      </c>
      <c r="M86" s="3">
        <f>k * (D/K86)</f>
        <v>30.107526881720432</v>
      </c>
      <c r="N86" s="3">
        <f t="shared" si="2"/>
        <v>204.48252688172045</v>
      </c>
    </row>
    <row r="87" spans="11:14" x14ac:dyDescent="0.3">
      <c r="K87">
        <f t="shared" si="3"/>
        <v>470</v>
      </c>
      <c r="L87" s="3">
        <f>h * (K87/2)</f>
        <v>176.25</v>
      </c>
      <c r="M87" s="3">
        <f>k * (D/K87)</f>
        <v>29.787234042553191</v>
      </c>
      <c r="N87" s="3">
        <f t="shared" si="2"/>
        <v>206.03723404255319</v>
      </c>
    </row>
    <row r="88" spans="11:14" x14ac:dyDescent="0.3">
      <c r="K88">
        <f t="shared" si="3"/>
        <v>475</v>
      </c>
      <c r="L88" s="3">
        <f>h * (K88/2)</f>
        <v>178.125</v>
      </c>
      <c r="M88" s="3">
        <f>k * (D/K88)</f>
        <v>29.473684210526315</v>
      </c>
      <c r="N88" s="3">
        <f t="shared" si="2"/>
        <v>207.5986842105263</v>
      </c>
    </row>
    <row r="89" spans="11:14" x14ac:dyDescent="0.3">
      <c r="K89">
        <f t="shared" si="3"/>
        <v>480</v>
      </c>
      <c r="L89" s="3">
        <f>h * (K89/2)</f>
        <v>180</v>
      </c>
      <c r="M89" s="3">
        <f>k * (D/K89)</f>
        <v>29.166666666666668</v>
      </c>
      <c r="N89" s="3">
        <f t="shared" si="2"/>
        <v>209.16666666666666</v>
      </c>
    </row>
    <row r="90" spans="11:14" x14ac:dyDescent="0.3">
      <c r="K90">
        <f t="shared" si="3"/>
        <v>485</v>
      </c>
      <c r="L90" s="3">
        <f>h * (K90/2)</f>
        <v>181.875</v>
      </c>
      <c r="M90" s="3">
        <f>k * (D/K90)</f>
        <v>28.865979381443299</v>
      </c>
      <c r="N90" s="3">
        <f t="shared" si="2"/>
        <v>210.74097938144331</v>
      </c>
    </row>
    <row r="91" spans="11:14" x14ac:dyDescent="0.3">
      <c r="K91">
        <f t="shared" si="3"/>
        <v>490</v>
      </c>
      <c r="L91" s="3">
        <f>h * (K91/2)</f>
        <v>183.75</v>
      </c>
      <c r="M91" s="3">
        <f>k * (D/K91)</f>
        <v>28.571428571428573</v>
      </c>
      <c r="N91" s="3">
        <f t="shared" si="2"/>
        <v>212.32142857142858</v>
      </c>
    </row>
    <row r="92" spans="11:14" x14ac:dyDescent="0.3">
      <c r="K92">
        <f t="shared" si="3"/>
        <v>495</v>
      </c>
      <c r="L92" s="3">
        <f>h * (K92/2)</f>
        <v>185.625</v>
      </c>
      <c r="M92" s="3">
        <f>k * (D/K92)</f>
        <v>28.282828282828284</v>
      </c>
      <c r="N92" s="3">
        <f t="shared" si="2"/>
        <v>213.90782828282829</v>
      </c>
    </row>
    <row r="93" spans="11:14" x14ac:dyDescent="0.3">
      <c r="K93">
        <f t="shared" si="3"/>
        <v>500</v>
      </c>
      <c r="L93" s="3">
        <f>h * (K93/2)</f>
        <v>187.5</v>
      </c>
      <c r="M93" s="3">
        <f>k * (D/K93)</f>
        <v>28</v>
      </c>
      <c r="N93" s="3">
        <f t="shared" si="2"/>
        <v>215.5</v>
      </c>
    </row>
    <row r="94" spans="11:14" x14ac:dyDescent="0.3">
      <c r="K94">
        <f t="shared" si="3"/>
        <v>505</v>
      </c>
      <c r="L94" s="3">
        <f>h * (K94/2)</f>
        <v>189.375</v>
      </c>
      <c r="M94" s="3">
        <f>k * (D/K94)</f>
        <v>27.722772277227723</v>
      </c>
      <c r="N94" s="3">
        <f t="shared" si="2"/>
        <v>217.09777227722773</v>
      </c>
    </row>
    <row r="95" spans="11:14" x14ac:dyDescent="0.3">
      <c r="K95">
        <f t="shared" si="3"/>
        <v>510</v>
      </c>
      <c r="L95" s="3">
        <f>h * (K95/2)</f>
        <v>191.25</v>
      </c>
      <c r="M95" s="3">
        <f>k * (D/K95)</f>
        <v>27.450980392156861</v>
      </c>
      <c r="N95" s="3">
        <f t="shared" si="2"/>
        <v>218.70098039215685</v>
      </c>
    </row>
    <row r="96" spans="11:14" x14ac:dyDescent="0.3">
      <c r="K96">
        <f t="shared" si="3"/>
        <v>515</v>
      </c>
      <c r="L96" s="3">
        <f>h * (K96/2)</f>
        <v>193.125</v>
      </c>
      <c r="M96" s="3">
        <f>k * (D/K96)</f>
        <v>27.184466019417474</v>
      </c>
      <c r="N96" s="3">
        <f t="shared" si="2"/>
        <v>220.30946601941747</v>
      </c>
    </row>
    <row r="97" spans="11:14" x14ac:dyDescent="0.3">
      <c r="K97">
        <f t="shared" si="3"/>
        <v>520</v>
      </c>
      <c r="L97" s="3">
        <f>h * (K97/2)</f>
        <v>195</v>
      </c>
      <c r="M97" s="3">
        <f>k * (D/K97)</f>
        <v>26.923076923076923</v>
      </c>
      <c r="N97" s="3">
        <f t="shared" si="2"/>
        <v>221.92307692307693</v>
      </c>
    </row>
    <row r="98" spans="11:14" x14ac:dyDescent="0.3">
      <c r="K98">
        <f t="shared" si="3"/>
        <v>525</v>
      </c>
      <c r="L98" s="3">
        <f>h * (K98/2)</f>
        <v>196.875</v>
      </c>
      <c r="M98" s="3">
        <f>k * (D/K98)</f>
        <v>26.666666666666668</v>
      </c>
      <c r="N98" s="3">
        <f t="shared" si="2"/>
        <v>223.54166666666666</v>
      </c>
    </row>
    <row r="99" spans="11:14" x14ac:dyDescent="0.3">
      <c r="K99">
        <f t="shared" ref="K70:K102" si="4">K98+100</f>
        <v>625</v>
      </c>
    </row>
    <row r="100" spans="11:14" x14ac:dyDescent="0.3">
      <c r="K100">
        <f t="shared" si="4"/>
        <v>725</v>
      </c>
    </row>
    <row r="101" spans="11:14" x14ac:dyDescent="0.3">
      <c r="K101">
        <f t="shared" si="4"/>
        <v>825</v>
      </c>
    </row>
    <row r="102" spans="11:14" x14ac:dyDescent="0.3">
      <c r="K102">
        <f t="shared" si="4"/>
        <v>925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7443-1E1E-45C6-BF13-7A18983AADDD}">
  <dimension ref="A1:E16"/>
  <sheetViews>
    <sheetView showGridLines="0" workbookViewId="0">
      <selection activeCell="F22" sqref="F22"/>
    </sheetView>
  </sheetViews>
  <sheetFormatPr defaultRowHeight="14.4" x14ac:dyDescent="0.3"/>
  <cols>
    <col min="1" max="1" width="2.33203125" customWidth="1"/>
    <col min="2" max="2" width="6" bestFit="1" customWidth="1"/>
    <col min="3" max="3" width="10.6640625" bestFit="1" customWidth="1"/>
    <col min="4" max="4" width="12" bestFit="1" customWidth="1"/>
    <col min="5" max="5" width="12.6640625" bestFit="1" customWidth="1"/>
  </cols>
  <sheetData>
    <row r="1" spans="1:5" x14ac:dyDescent="0.3">
      <c r="A1" s="10" t="s">
        <v>10</v>
      </c>
    </row>
    <row r="2" spans="1:5" x14ac:dyDescent="0.3">
      <c r="A2" s="10" t="s">
        <v>43</v>
      </c>
    </row>
    <row r="3" spans="1:5" x14ac:dyDescent="0.3">
      <c r="A3" s="10" t="s">
        <v>44</v>
      </c>
    </row>
    <row r="6" spans="1:5" ht="15" thickBot="1" x14ac:dyDescent="0.35">
      <c r="A6" t="s">
        <v>11</v>
      </c>
    </row>
    <row r="7" spans="1:5" x14ac:dyDescent="0.3">
      <c r="B7" s="13"/>
      <c r="C7" s="13"/>
      <c r="D7" s="13" t="s">
        <v>14</v>
      </c>
      <c r="E7" s="13" t="s">
        <v>16</v>
      </c>
    </row>
    <row r="8" spans="1:5" ht="15" thickBot="1" x14ac:dyDescent="0.35">
      <c r="B8" s="14" t="s">
        <v>12</v>
      </c>
      <c r="C8" s="14" t="s">
        <v>13</v>
      </c>
      <c r="D8" s="14" t="s">
        <v>15</v>
      </c>
      <c r="E8" s="14" t="s">
        <v>17</v>
      </c>
    </row>
    <row r="9" spans="1:5" x14ac:dyDescent="0.3">
      <c r="B9" s="11" t="s">
        <v>19</v>
      </c>
      <c r="C9" s="11" t="s">
        <v>20</v>
      </c>
      <c r="D9" s="11">
        <v>157.53637727472832</v>
      </c>
      <c r="E9" s="11">
        <v>0</v>
      </c>
    </row>
    <row r="10" spans="1:5" ht="15" thickBot="1" x14ac:dyDescent="0.35">
      <c r="B10" s="12" t="s">
        <v>21</v>
      </c>
      <c r="C10" s="12" t="s">
        <v>22</v>
      </c>
      <c r="D10" s="12">
        <v>112.04799795618899</v>
      </c>
      <c r="E10" s="12">
        <v>0</v>
      </c>
    </row>
    <row r="12" spans="1:5" ht="15" thickBot="1" x14ac:dyDescent="0.35">
      <c r="A12" t="s">
        <v>18</v>
      </c>
    </row>
    <row r="13" spans="1:5" x14ac:dyDescent="0.3">
      <c r="B13" s="13"/>
      <c r="C13" s="13"/>
      <c r="D13" s="13" t="s">
        <v>14</v>
      </c>
      <c r="E13" s="13" t="s">
        <v>45</v>
      </c>
    </row>
    <row r="14" spans="1:5" ht="15" thickBot="1" x14ac:dyDescent="0.35">
      <c r="B14" s="14" t="s">
        <v>12</v>
      </c>
      <c r="C14" s="14" t="s">
        <v>13</v>
      </c>
      <c r="D14" s="14" t="s">
        <v>15</v>
      </c>
      <c r="E14" s="14" t="s">
        <v>46</v>
      </c>
    </row>
    <row r="15" spans="1:5" x14ac:dyDescent="0.3">
      <c r="B15" s="11" t="s">
        <v>47</v>
      </c>
      <c r="C15" s="11" t="s">
        <v>37</v>
      </c>
      <c r="D15" s="11">
        <v>67.396093807729329</v>
      </c>
      <c r="E15" s="11">
        <v>0</v>
      </c>
    </row>
    <row r="16" spans="1:5" ht="15" thickBot="1" x14ac:dyDescent="0.35">
      <c r="B16" s="12" t="s">
        <v>48</v>
      </c>
      <c r="C16" s="12" t="s">
        <v>40</v>
      </c>
      <c r="D16" s="12">
        <v>799.99999824944803</v>
      </c>
      <c r="E16" s="12">
        <v>-6.3460456218453462E-2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eoq-1</vt:lpstr>
      <vt:lpstr>eoq-2</vt:lpstr>
      <vt:lpstr>influence</vt:lpstr>
      <vt:lpstr>plot</vt:lpstr>
      <vt:lpstr>sensitivity-2</vt:lpstr>
      <vt:lpstr>cost</vt:lpstr>
      <vt:lpstr>D</vt:lpstr>
      <vt:lpstr>d1_</vt:lpstr>
      <vt:lpstr>d2_</vt:lpstr>
      <vt:lpstr>h</vt:lpstr>
      <vt:lpstr>h1_</vt:lpstr>
      <vt:lpstr>h2_</vt:lpstr>
      <vt:lpstr>intervals</vt:lpstr>
      <vt:lpstr>k</vt:lpstr>
      <vt:lpstr>k1_</vt:lpstr>
      <vt:lpstr>k2_</vt:lpstr>
      <vt:lpstr>max</vt:lpstr>
      <vt:lpstr>min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2021-04-10T15:44:33Z</dcterms:created>
  <dcterms:modified xsi:type="dcterms:W3CDTF">2021-04-16T21:25:17Z</dcterms:modified>
</cp:coreProperties>
</file>