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gfoo\OneDrive\Documents\0-decision-optimization\mbac617\00021S\week4\3-workbook\"/>
    </mc:Choice>
  </mc:AlternateContent>
  <xr:revisionPtr revIDLastSave="0" documentId="8_{F066929B-4F25-44D3-A231-414AFFF612B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Make-or-buy" sheetId="1" r:id="rId1"/>
    <sheet name="Retirement Planning" sheetId="13" r:id="rId2"/>
    <sheet name="TransLP" sheetId="7" r:id="rId3"/>
    <sheet name="Blending" sheetId="14" r:id="rId4"/>
    <sheet name="Multi-Per Production Network" sheetId="9" r:id="rId5"/>
    <sheet name="profit" sheetId="16" r:id="rId6"/>
    <sheet name="cost" sheetId="15" r:id="rId7"/>
  </sheets>
  <externalReferences>
    <externalReference r:id="rId8"/>
  </externalReferences>
  <definedNames>
    <definedName name="_Key1" localSheetId="6" hidden="1">#REF!</definedName>
    <definedName name="_Key1" localSheetId="5" hidden="1">#REF!</definedName>
    <definedName name="_Key1" hidden="1">#REF!</definedName>
    <definedName name="_Order1" hidden="1">255</definedName>
    <definedName name="_Regression_Int" localSheetId="3" hidden="1">1</definedName>
    <definedName name="coin_cuttype" localSheetId="3" hidden="1">1</definedName>
    <definedName name="coin_cuttype" localSheetId="1" hidden="1">1</definedName>
    <definedName name="coin_dualtol" localSheetId="3" hidden="1">0.0000001</definedName>
    <definedName name="coin_dualtol" localSheetId="1" hidden="1">0.0000001</definedName>
    <definedName name="coin_heurs" localSheetId="3" hidden="1">1</definedName>
    <definedName name="coin_heurs" localSheetId="1" hidden="1">1</definedName>
    <definedName name="coin_integerpresolve" localSheetId="3" hidden="1">1</definedName>
    <definedName name="coin_integerpresolve" localSheetId="1" hidden="1">1</definedName>
    <definedName name="coin_presolve1" localSheetId="3" hidden="1">1</definedName>
    <definedName name="coin_presolve1" localSheetId="1" hidden="1">1</definedName>
    <definedName name="coin_primaltol" localSheetId="3" hidden="1">0.0000001</definedName>
    <definedName name="coin_primaltol" localSheetId="1" hidden="1">0.0000001</definedName>
    <definedName name="DATA" localSheetId="3">Blending!$F$3:$J$10</definedName>
    <definedName name="DATA" localSheetId="6">#REF!</definedName>
    <definedName name="DATA" localSheetId="5">#REF!</definedName>
    <definedName name="DATA">#REF!</definedName>
    <definedName name="grb_bariter" localSheetId="3" hidden="1">1E+100</definedName>
    <definedName name="grb_bariter" localSheetId="1" hidden="1">1E+100</definedName>
    <definedName name="grb_bartol" localSheetId="3" hidden="1">0.00000001</definedName>
    <definedName name="grb_bartol" localSheetId="1" hidden="1">0.00000001</definedName>
    <definedName name="grb_crossover" localSheetId="3" hidden="1">-1</definedName>
    <definedName name="grb_crossover" localSheetId="1" hidden="1">-1</definedName>
    <definedName name="grb_cutoff" localSheetId="3" hidden="1">1E+100</definedName>
    <definedName name="grb_cutoff" localSheetId="1" hidden="1">1E+100</definedName>
    <definedName name="grb_cuts" localSheetId="3" hidden="1">-1</definedName>
    <definedName name="grb_cuts" localSheetId="1" hidden="1">-1</definedName>
    <definedName name="grb_focus" localSheetId="3" hidden="1">0</definedName>
    <definedName name="grb_focus" localSheetId="1" hidden="1">0</definedName>
    <definedName name="grb_heur" localSheetId="3" hidden="1">0.05</definedName>
    <definedName name="grb_heur" localSheetId="1" hidden="1">0.05</definedName>
    <definedName name="grb_infeas" localSheetId="3" hidden="1">0.000001</definedName>
    <definedName name="grb_infeas" localSheetId="1" hidden="1">0.000001</definedName>
    <definedName name="grb_inttol" localSheetId="3" hidden="1">0.00001</definedName>
    <definedName name="grb_inttol" localSheetId="1" hidden="1">0.00001</definedName>
    <definedName name="grb_method" localSheetId="3" hidden="1">1</definedName>
    <definedName name="grb_method" localSheetId="1" hidden="1">1</definedName>
    <definedName name="grb_nodefilestart" localSheetId="3" hidden="1">1E+100</definedName>
    <definedName name="grb_nodefilestart" localSheetId="1" hidden="1">1E+100</definedName>
    <definedName name="grb_optimal" localSheetId="3" hidden="1">0.000001</definedName>
    <definedName name="grb_optimal" localSheetId="1" hidden="1">0.000001</definedName>
    <definedName name="grb_order" localSheetId="3" hidden="1">-1</definedName>
    <definedName name="grb_order" localSheetId="1" hidden="1">-1</definedName>
    <definedName name="grb_presolve" localSheetId="3" hidden="1">-1</definedName>
    <definedName name="grb_presolve" localSheetId="1" hidden="1">-1</definedName>
    <definedName name="grb_pricing" localSheetId="3" hidden="1">-1</definedName>
    <definedName name="grb_pricing" localSheetId="1" hidden="1">-1</definedName>
    <definedName name="grb_relmip" localSheetId="3" hidden="1">0.0001</definedName>
    <definedName name="grb_relmip" localSheetId="1" hidden="1">0.0001</definedName>
    <definedName name="grb_rootmethod" localSheetId="3" hidden="1">1</definedName>
    <definedName name="grb_rootmethod" localSheetId="1" hidden="1">1</definedName>
    <definedName name="grb_submip" localSheetId="3" hidden="1">500</definedName>
    <definedName name="grb_submip" localSheetId="1" hidden="1">500</definedName>
    <definedName name="grb_symmetry" localSheetId="3" hidden="1">-1</definedName>
    <definedName name="grb_symmetry" localSheetId="1" hidden="1">-1</definedName>
    <definedName name="grb_threads" localSheetId="3" hidden="1">0</definedName>
    <definedName name="grb_threads" localSheetId="1" hidden="1">0</definedName>
    <definedName name="grb_var" localSheetId="3" hidden="1">-1</definedName>
    <definedName name="grb_var" localSheetId="1" hidden="1">-1</definedName>
    <definedName name="Print_Area_MI" localSheetId="3">Blending!$A$3:$G$7</definedName>
    <definedName name="solver_acc" localSheetId="3" hidden="1">0.001</definedName>
    <definedName name="solver_acc" localSheetId="1" hidden="1">0.001</definedName>
    <definedName name="solver_adj" localSheetId="3" hidden="1">Blending!$B$6:$E$6</definedName>
    <definedName name="solver_adj" localSheetId="6" hidden="1">cost!$C$15:$C$21,cost!$E$15:$E$21</definedName>
    <definedName name="solver_adj" localSheetId="0" hidden="1">'Make-or-buy'!$B$2:$G$2</definedName>
    <definedName name="solver_adj" localSheetId="5" hidden="1">profit!$C$15:$C$20,profit!$E$15:$E$20</definedName>
    <definedName name="solver_adj" localSheetId="1" hidden="1">'Retirement Planning'!$C$6:$C$11</definedName>
    <definedName name="solver_adj" localSheetId="2" hidden="1">TransLP!$B$4:$D$6</definedName>
    <definedName name="solver_adj_ob" localSheetId="3" hidden="1">1</definedName>
    <definedName name="solver_adj_ob" localSheetId="1" hidden="1">1</definedName>
    <definedName name="solver_ars" localSheetId="3" hidden="1">1</definedName>
    <definedName name="solver_ars" localSheetId="1" hidden="1">1</definedName>
    <definedName name="solver_bigm" localSheetId="3" hidden="1">1000000</definedName>
    <definedName name="solver_bigm" localSheetId="1" hidden="1">1000000</definedName>
    <definedName name="solver_bnd" localSheetId="3" hidden="1">1</definedName>
    <definedName name="solver_bnd" localSheetId="1" hidden="1">1</definedName>
    <definedName name="solver_cha" localSheetId="3" hidden="1">0</definedName>
    <definedName name="solver_cha" localSheetId="1" hidden="1">0</definedName>
    <definedName name="solver_chc1" localSheetId="3" hidden="1">0</definedName>
    <definedName name="solver_chc1" localSheetId="1" hidden="1">0</definedName>
    <definedName name="solver_chc2" localSheetId="3" hidden="1">0</definedName>
    <definedName name="solver_chc2" localSheetId="1" hidden="1">0</definedName>
    <definedName name="solver_chc3" localSheetId="3" hidden="1">0</definedName>
    <definedName name="solver_chc3" localSheetId="1" hidden="1">0</definedName>
    <definedName name="solver_chc4" localSheetId="1" hidden="1">0</definedName>
    <definedName name="solver_chc5" localSheetId="1" hidden="1">0</definedName>
    <definedName name="solver_chn" localSheetId="3" hidden="1">4</definedName>
    <definedName name="solver_chn" localSheetId="1" hidden="1">4</definedName>
    <definedName name="solver_chp1" localSheetId="3" hidden="1">0</definedName>
    <definedName name="solver_chp1" localSheetId="1" hidden="1">0</definedName>
    <definedName name="solver_chp2" localSheetId="3" hidden="1">0</definedName>
    <definedName name="solver_chp2" localSheetId="1" hidden="1">0</definedName>
    <definedName name="solver_chp3" localSheetId="3" hidden="1">0</definedName>
    <definedName name="solver_chp3" localSheetId="1" hidden="1">0</definedName>
    <definedName name="solver_chp4" localSheetId="1" hidden="1">0</definedName>
    <definedName name="solver_chp5" localSheetId="1" hidden="1">0</definedName>
    <definedName name="solver_cht" localSheetId="3" hidden="1">0</definedName>
    <definedName name="solver_cht" localSheetId="1" hidden="1">0</definedName>
    <definedName name="solver_cir1" localSheetId="3" hidden="1">1</definedName>
    <definedName name="solver_cir1" localSheetId="1" hidden="1">1</definedName>
    <definedName name="solver_cir2" localSheetId="3" hidden="1">1</definedName>
    <definedName name="solver_cir2" localSheetId="1" hidden="1">1</definedName>
    <definedName name="solver_cir3" localSheetId="3" hidden="1">1</definedName>
    <definedName name="solver_cir3" localSheetId="1" hidden="1">1</definedName>
    <definedName name="solver_cir4" localSheetId="1" hidden="1">1</definedName>
    <definedName name="solver_cir5" localSheetId="1" hidden="1">1</definedName>
    <definedName name="solver_con1" localSheetId="3" hidden="1">" "</definedName>
    <definedName name="solver_con1" localSheetId="1" hidden="1">" "</definedName>
    <definedName name="solver_con2" localSheetId="3" hidden="1">" "</definedName>
    <definedName name="solver_con2" localSheetId="1" hidden="1">" "</definedName>
    <definedName name="solver_con3" localSheetId="3" hidden="1">" "</definedName>
    <definedName name="solver_con3" localSheetId="1" hidden="1">" "</definedName>
    <definedName name="solver_con4" localSheetId="1" hidden="1">" "</definedName>
    <definedName name="solver_con5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3" hidden="1">0.0001</definedName>
    <definedName name="solver_cvg" localSheetId="6" hidden="1">0.0001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dia" localSheetId="3" hidden="1">5</definedName>
    <definedName name="solver_dia" localSheetId="1" hidden="1">5</definedName>
    <definedName name="solver_disp" hidden="1">0</definedName>
    <definedName name="solver_drv" localSheetId="3" hidden="1">1</definedName>
    <definedName name="solver_drv" localSheetId="6" hidden="1">1</definedName>
    <definedName name="solver_drv" localSheetId="0" hidden="1">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6" hidden="1">2</definedName>
    <definedName name="solver_eng" localSheetId="0" hidden="1">2</definedName>
    <definedName name="solver_eng" localSheetId="5" hidden="1">1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6" hidden="1">1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val" hidden="1">0</definedName>
    <definedName name="solver_fea" localSheetId="3" hidden="1">0.000001</definedName>
    <definedName name="solver_fea" localSheetId="1" hidden="1">0.000001</definedName>
    <definedName name="solver_fns" localSheetId="3" hidden="1">0</definedName>
    <definedName name="solver_fns" localSheetId="1" hidden="1">0</definedName>
    <definedName name="solver_gap" localSheetId="3" hidden="1">0.0000001</definedName>
    <definedName name="solver_gap" localSheetId="1" hidden="1">0.0000001</definedName>
    <definedName name="solver_glb" localSheetId="3" hidden="1">-1E+30</definedName>
    <definedName name="solver_glb" localSheetId="1" hidden="1">-1E+30</definedName>
    <definedName name="solver_gub" localSheetId="3" hidden="1">1E+30</definedName>
    <definedName name="solver_gub" localSheetId="1" hidden="1">1E+30</definedName>
    <definedName name="solver_iao" localSheetId="3" hidden="1">0</definedName>
    <definedName name="solver_iao" localSheetId="1" hidden="1">0</definedName>
    <definedName name="solver_ibd" localSheetId="3" hidden="1">2</definedName>
    <definedName name="solver_ibd" localSheetId="6" hidden="1">2</definedName>
    <definedName name="solver_ibd" localSheetId="0" hidden="1">2</definedName>
    <definedName name="solver_ibd" localSheetId="5" hidden="1">2</definedName>
    <definedName name="solver_ibd" localSheetId="1" hidden="1">2</definedName>
    <definedName name="solver_ibd" localSheetId="2" hidden="1">2</definedName>
    <definedName name="solver_inc" localSheetId="3" hidden="1">0</definedName>
    <definedName name="solver_inc" localSheetId="1" hidden="1">0</definedName>
    <definedName name="solver_int" localSheetId="3" hidden="1">0</definedName>
    <definedName name="solver_int" localSheetId="1" hidden="1">0</definedName>
    <definedName name="solver_ipd" localSheetId="3" hidden="1">3</definedName>
    <definedName name="solver_ipd" localSheetId="1" hidden="1">3</definedName>
    <definedName name="solver_ipi" localSheetId="3" hidden="1">1</definedName>
    <definedName name="solver_ipi" localSheetId="1" hidden="1">1</definedName>
    <definedName name="solver_ips" localSheetId="3" hidden="1">0.99</definedName>
    <definedName name="solver_ips" localSheetId="1" hidden="1">0.99</definedName>
    <definedName name="solver_irs" localSheetId="3" hidden="1">0</definedName>
    <definedName name="solver_irs" localSheetId="1" hidden="1">0</definedName>
    <definedName name="solver_ism" localSheetId="3" hidden="1">0</definedName>
    <definedName name="solver_ism" localSheetId="1" hidden="1">0</definedName>
    <definedName name="solver_itr" localSheetId="3" hidden="1">2147483647</definedName>
    <definedName name="solver_itr" localSheetId="6" hidden="1">100</definedName>
    <definedName name="solver_itr" localSheetId="0" hidden="1">100</definedName>
    <definedName name="solver_itr" localSheetId="5" hidden="1">100</definedName>
    <definedName name="solver_itr" localSheetId="1" hidden="1">2147483647</definedName>
    <definedName name="solver_itr" localSheetId="2" hidden="1">100</definedName>
    <definedName name="solver_lcens" hidden="1">-1E+30</definedName>
    <definedName name="solver_lcut" hidden="1">-1E+30</definedName>
    <definedName name="solver_lhs_ob1" localSheetId="3" hidden="1">0</definedName>
    <definedName name="solver_lhs_ob1" localSheetId="1" hidden="1">0</definedName>
    <definedName name="solver_lhs_ob2" localSheetId="3" hidden="1">0</definedName>
    <definedName name="solver_lhs_ob2" localSheetId="1" hidden="1">0</definedName>
    <definedName name="solver_lhs_ob3" localSheetId="3" hidden="1">0</definedName>
    <definedName name="solver_lhs_ob3" localSheetId="1" hidden="1">0</definedName>
    <definedName name="solver_lhs_ob4" localSheetId="1" hidden="1">0</definedName>
    <definedName name="solver_lhs_ob5" localSheetId="1" hidden="1">0</definedName>
    <definedName name="solver_lhs1" localSheetId="3" hidden="1">Blending!$F$10:$F$12</definedName>
    <definedName name="solver_lhs1" localSheetId="6" hidden="1">cost!$C$15:$C$21</definedName>
    <definedName name="solver_lhs1" localSheetId="0" hidden="1">'Make-or-buy'!$B$2:$G$2</definedName>
    <definedName name="solver_lhs1" localSheetId="5" hidden="1">profit!$C$15:$C$20</definedName>
    <definedName name="solver_lhs1" localSheetId="1" hidden="1">'Retirement Planning'!$C$12</definedName>
    <definedName name="solver_lhs1" localSheetId="2" hidden="1">TransLP!$B$7:$D$7</definedName>
    <definedName name="solver_lhs2" localSheetId="3" hidden="1">Blending!$F$6</definedName>
    <definedName name="solver_lhs2" localSheetId="6" hidden="1">cost!$C$15:$C$21</definedName>
    <definedName name="solver_lhs2" localSheetId="0" hidden="1">'Make-or-buy'!$H$5:$H$7</definedName>
    <definedName name="solver_lhs2" localSheetId="5" hidden="1">profit!$C$15:$C$20</definedName>
    <definedName name="solver_lhs2" localSheetId="1" hidden="1">'Retirement Planning'!$C$6:$C$11</definedName>
    <definedName name="solver_lhs2" localSheetId="2" hidden="1">TransLP!$E$4:$E$6</definedName>
    <definedName name="solver_lhs3" localSheetId="3" hidden="1">Blending!$F$10:$F$12</definedName>
    <definedName name="solver_lhs3" localSheetId="6" hidden="1">cost!$D$15:$D$21</definedName>
    <definedName name="solver_lhs3" localSheetId="0" hidden="1">'Make-or-buy'!$H$8:$H$9</definedName>
    <definedName name="solver_lhs3" localSheetId="5" hidden="1">profit!$D$15:$D$20</definedName>
    <definedName name="solver_lhs3" localSheetId="1" hidden="1">'Retirement Planning'!$G$12</definedName>
    <definedName name="solver_lhs4" localSheetId="6" hidden="1">cost!$E$15:$E$21</definedName>
    <definedName name="solver_lhs4" localSheetId="5" hidden="1">profit!$E$15:$E$20</definedName>
    <definedName name="solver_lhs4" localSheetId="1" hidden="1">'Retirement Planning'!$I$12</definedName>
    <definedName name="solver_lhs5" localSheetId="6" hidden="1">cost!$E$15:$E$21</definedName>
    <definedName name="solver_lhs5" localSheetId="5" hidden="1">profit!$E$15:$E$20</definedName>
    <definedName name="solver_lhs5" localSheetId="1" hidden="1">'Retirement Planning'!$C$6:$C$11</definedName>
    <definedName name="solver_lhs6" localSheetId="6" hidden="1">cost!$F$15:$F$21</definedName>
    <definedName name="solver_lhs6" localSheetId="5" hidden="1">profit!$F$15:$F$20</definedName>
    <definedName name="solver_lhs7" localSheetId="6" hidden="1">cost!$F$15:$F$21</definedName>
    <definedName name="solver_lhs7" localSheetId="5" hidden="1">profit!$F$15:$F$20</definedName>
    <definedName name="solver_lin" localSheetId="3" hidden="1">2</definedName>
    <definedName name="solver_lin" localSheetId="6" hidden="1">1</definedName>
    <definedName name="solver_lin" localSheetId="0" hidden="1">1</definedName>
    <definedName name="solver_lin" localSheetId="5" hidden="1">1</definedName>
    <definedName name="solver_lin" localSheetId="1" hidden="1">2</definedName>
    <definedName name="solver_lin" localSheetId="2" hidden="1">1</definedName>
    <definedName name="solver_loc" localSheetId="3" hidden="1">4</definedName>
    <definedName name="solver_loc" localSheetId="1" hidden="1">4</definedName>
    <definedName name="solver_loc" localSheetId="2" hidden="1">1</definedName>
    <definedName name="solver_log" localSheetId="3" hidden="1">1</definedName>
    <definedName name="solver_log" localSheetId="1" hidden="1">1</definedName>
    <definedName name="solver_lpp" localSheetId="3" hidden="1">0</definedName>
    <definedName name="solver_lpp" localSheetId="1" hidden="1">0</definedName>
    <definedName name="solver_lpt" localSheetId="3" hidden="1">0</definedName>
    <definedName name="solver_lpt" localSheetId="1" hidden="1">0</definedName>
    <definedName name="solver_lva" localSheetId="3" hidden="1">0</definedName>
    <definedName name="solver_lva" localSheetId="6" hidden="1">2</definedName>
    <definedName name="solver_lva" localSheetId="5" hidden="1">2</definedName>
    <definedName name="solver_lva" localSheetId="1" hidden="1">0</definedName>
    <definedName name="solver_lva" localSheetId="2" hidden="1">2</definedName>
    <definedName name="solver_mda" localSheetId="3" hidden="1">4</definedName>
    <definedName name="solver_mda" localSheetId="1" hidden="1">4</definedName>
    <definedName name="solver_met" localSheetId="3" hidden="1">1</definedName>
    <definedName name="solver_met" localSheetId="1" hidden="1">1</definedName>
    <definedName name="solver_mip" localSheetId="3" hidden="1">2147483647</definedName>
    <definedName name="solver_mip" localSheetId="6" hidden="1">5000</definedName>
    <definedName name="solver_mip" localSheetId="0" hidden="1">1000</definedName>
    <definedName name="solver_mip" localSheetId="5" hidden="1">5000</definedName>
    <definedName name="solver_mip" localSheetId="1" hidden="1">2147483647</definedName>
    <definedName name="solver_mip" localSheetId="2" hidden="1">5000</definedName>
    <definedName name="solver_mni" localSheetId="3" hidden="1">30</definedName>
    <definedName name="solver_mni" localSheetId="6" hidden="1">30</definedName>
    <definedName name="solver_mni" localSheetId="0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od" localSheetId="3" hidden="1">1</definedName>
    <definedName name="solver_mod" localSheetId="1" hidden="1">1</definedName>
    <definedName name="solver_mrt" localSheetId="3" hidden="1">0.075</definedName>
    <definedName name="solver_mrt" localSheetId="6" hidden="1">0.075</definedName>
    <definedName name="solver_mrt" localSheetId="0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6" hidden="1">2</definedName>
    <definedName name="solver_msl" localSheetId="0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6" hidden="1">1</definedName>
    <definedName name="solver_neg" localSheetId="0" hidden="1">2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6" hidden="1">5000</definedName>
    <definedName name="solver_nod" localSheetId="0" hidden="1">1000</definedName>
    <definedName name="solver_nod" localSheetId="5" hidden="1">5000</definedName>
    <definedName name="solver_nod" localSheetId="1" hidden="1">2147483647</definedName>
    <definedName name="solver_nod" localSheetId="2" hidden="1">5000</definedName>
    <definedName name="solver_nopt" localSheetId="3" hidden="1">1</definedName>
    <definedName name="solver_nopt" localSheetId="1" hidden="1">1</definedName>
    <definedName name="solver_nsim" hidden="1">1</definedName>
    <definedName name="solver_ntr" localSheetId="3" hidden="1">0</definedName>
    <definedName name="solver_ntr" localSheetId="1" hidden="1">0</definedName>
    <definedName name="solver_ntri" hidden="1">1000</definedName>
    <definedName name="solver_num" localSheetId="3" hidden="1">2</definedName>
    <definedName name="solver_num" localSheetId="6" hidden="1">7</definedName>
    <definedName name="solver_num" localSheetId="0" hidden="1">3</definedName>
    <definedName name="solver_num" localSheetId="5" hidden="1">7</definedName>
    <definedName name="solver_num" localSheetId="1" hidden="1">4</definedName>
    <definedName name="solver_num" localSheetId="2" hidden="1">2</definedName>
    <definedName name="solver_nwt" localSheetId="3" hidden="1">1</definedName>
    <definedName name="solver_nwt" localSheetId="6" hidden="1">1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ofx" localSheetId="3" hidden="1">2</definedName>
    <definedName name="solver_ofx" localSheetId="6" hidden="1">2</definedName>
    <definedName name="solver_ofx" localSheetId="0" hidden="1">2</definedName>
    <definedName name="solver_ofx" localSheetId="5" hidden="1">2</definedName>
    <definedName name="solver_ofx" localSheetId="1" hidden="1">2</definedName>
    <definedName name="solver_ofx" localSheetId="2" hidden="1">2</definedName>
    <definedName name="solver_opt" localSheetId="3" hidden="1">Blending!$F$5</definedName>
    <definedName name="solver_opt" localSheetId="6" hidden="1">cost!$H$7</definedName>
    <definedName name="solver_opt" localSheetId="0" hidden="1">'Make-or-buy'!$H$3</definedName>
    <definedName name="solver_opt" localSheetId="5" hidden="1">profit!$H$8</definedName>
    <definedName name="solver_opt" localSheetId="1" hidden="1">'Retirement Planning'!$E$12</definedName>
    <definedName name="solver_opt" localSheetId="2" hidden="1">TransLP!$G$13</definedName>
    <definedName name="solver_piv" localSheetId="3" hidden="1">0.000001</definedName>
    <definedName name="solver_piv" localSheetId="6" hidden="1">0.000001</definedName>
    <definedName name="solver_piv" localSheetId="0" hidden="1">0.000001</definedName>
    <definedName name="solver_piv" localSheetId="5" hidden="1">0.000001</definedName>
    <definedName name="solver_piv" localSheetId="1" hidden="1">0.000001</definedName>
    <definedName name="solver_piv" localSheetId="2" hidden="1">0.000001</definedName>
    <definedName name="solver_pre" localSheetId="3" hidden="1">0.000001</definedName>
    <definedName name="solver_pre" localSheetId="6" hidden="1">0.000001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o" localSheetId="3" hidden="1">2</definedName>
    <definedName name="solver_pro" localSheetId="6" hidden="1">2</definedName>
    <definedName name="solver_pro" localSheetId="0" hidden="1">2</definedName>
    <definedName name="solver_pro" localSheetId="5" hidden="1">2</definedName>
    <definedName name="solver_pro" localSheetId="1" hidden="1">2</definedName>
    <definedName name="solver_pro" localSheetId="2" hidden="1">2</definedName>
    <definedName name="solver_psi" localSheetId="3" hidden="1">0</definedName>
    <definedName name="solver_psi" localSheetId="1" hidden="1">0</definedName>
    <definedName name="solver_rbv" localSheetId="3" hidden="1">1</definedName>
    <definedName name="solver_rbv" localSheetId="6" hidden="1">1</definedName>
    <definedName name="solver_rbv" localSheetId="0" hidden="1">1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dp" localSheetId="3" hidden="1">1</definedName>
    <definedName name="solver_rdp" localSheetId="1" hidden="1">1</definedName>
    <definedName name="solver_red" localSheetId="3" hidden="1">0.000001</definedName>
    <definedName name="solver_red" localSheetId="6" hidden="1">0.000001</definedName>
    <definedName name="solver_red" localSheetId="0" hidden="1">0.000001</definedName>
    <definedName name="solver_red" localSheetId="5" hidden="1">0.000001</definedName>
    <definedName name="solver_red" localSheetId="1" hidden="1">0.000001</definedName>
    <definedName name="solver_red" localSheetId="2" hidden="1">0.000001</definedName>
    <definedName name="solver_rel1" localSheetId="3" hidden="1">3</definedName>
    <definedName name="solver_rel1" localSheetId="6" hidden="1">1</definedName>
    <definedName name="solver_rel1" localSheetId="0" hidden="1">3</definedName>
    <definedName name="solver_rel1" localSheetId="5" hidden="1">1</definedName>
    <definedName name="solver_rel1" localSheetId="1" hidden="1">2</definedName>
    <definedName name="solver_rel1" localSheetId="2" hidden="1">1</definedName>
    <definedName name="solver_rel2" localSheetId="3" hidden="1">2</definedName>
    <definedName name="solver_rel2" localSheetId="6" hidden="1">3</definedName>
    <definedName name="solver_rel2" localSheetId="0" hidden="1">2</definedName>
    <definedName name="solver_rel2" localSheetId="5" hidden="1">3</definedName>
    <definedName name="solver_rel2" localSheetId="1" hidden="1">1</definedName>
    <definedName name="solver_rel2" localSheetId="2" hidden="1">2</definedName>
    <definedName name="solver_rel3" localSheetId="3" hidden="1">3</definedName>
    <definedName name="solver_rel3" localSheetId="6" hidden="1">3</definedName>
    <definedName name="solver_rel3" localSheetId="0" hidden="1">1</definedName>
    <definedName name="solver_rel3" localSheetId="5" hidden="1">3</definedName>
    <definedName name="solver_rel3" localSheetId="1" hidden="1">3</definedName>
    <definedName name="solver_rel4" localSheetId="6" hidden="1">1</definedName>
    <definedName name="solver_rel4" localSheetId="5" hidden="1">1</definedName>
    <definedName name="solver_rel4" localSheetId="1" hidden="1">1</definedName>
    <definedName name="solver_rel5" localSheetId="6" hidden="1">3</definedName>
    <definedName name="solver_rel5" localSheetId="5" hidden="1">3</definedName>
    <definedName name="solver_rel5" localSheetId="1" hidden="1">1</definedName>
    <definedName name="solver_rel6" localSheetId="6" hidden="1">1</definedName>
    <definedName name="solver_rel6" localSheetId="5" hidden="1">1</definedName>
    <definedName name="solver_rel7" localSheetId="6" hidden="1">3</definedName>
    <definedName name="solver_rel7" localSheetId="5" hidden="1">3</definedName>
    <definedName name="solver_reo" localSheetId="3" hidden="1">2</definedName>
    <definedName name="solver_reo" localSheetId="6" hidden="1">2</definedName>
    <definedName name="solver_reo" localSheetId="0" hidden="1">2</definedName>
    <definedName name="solver_reo" localSheetId="5" hidden="1">2</definedName>
    <definedName name="solver_reo" localSheetId="1" hidden="1">2</definedName>
    <definedName name="solver_reo" localSheetId="2" hidden="1">2</definedName>
    <definedName name="solver_rep" localSheetId="3" hidden="1">0</definedName>
    <definedName name="solver_rep" localSheetId="6" hidden="1">2</definedName>
    <definedName name="solver_rep" localSheetId="0" hidden="1">2</definedName>
    <definedName name="solver_rep" localSheetId="5" hidden="1">2</definedName>
    <definedName name="solver_rep" localSheetId="1" hidden="1">0</definedName>
    <definedName name="solver_rep" localSheetId="2" hidden="1">2</definedName>
    <definedName name="solver_res" localSheetId="3" hidden="1">0.05</definedName>
    <definedName name="solver_res" localSheetId="1" hidden="1">0.05</definedName>
    <definedName name="solver_rhs1" localSheetId="3" hidden="1">Blending!$G$10:$G$12</definedName>
    <definedName name="solver_rhs1" localSheetId="6" hidden="1">cost!$I$15:$I$21</definedName>
    <definedName name="solver_rhs1" localSheetId="0" hidden="1">0</definedName>
    <definedName name="solver_rhs1" localSheetId="5" hidden="1">profit!$I$15:$I$20</definedName>
    <definedName name="solver_rhs1" localSheetId="1" hidden="1">'Retirement Planning'!$C$14</definedName>
    <definedName name="solver_rhs1" localSheetId="2" hidden="1">TransLP!$B$9:$D$9</definedName>
    <definedName name="solver_rhs2" localSheetId="3" hidden="1">Blending!$G$6</definedName>
    <definedName name="solver_rhs2" localSheetId="6" hidden="1">cost!$H$15:$H$21</definedName>
    <definedName name="solver_rhs2" localSheetId="0" hidden="1">'Make-or-buy'!$J$5:$J$7</definedName>
    <definedName name="solver_rhs2" localSheetId="5" hidden="1">profit!$H$15:$H$20</definedName>
    <definedName name="solver_rhs2" localSheetId="1" hidden="1">'Retirement Planning'!$D$6:$D$11</definedName>
    <definedName name="solver_rhs2" localSheetId="2" hidden="1">TransLP!$G$4:$G$6</definedName>
    <definedName name="solver_rhs3" localSheetId="3" hidden="1">Blending!$G$10:$G$12</definedName>
    <definedName name="solver_rhs3" localSheetId="6" hidden="1">0</definedName>
    <definedName name="solver_rhs3" localSheetId="0" hidden="1">'Make-or-buy'!$J$8:$J$9</definedName>
    <definedName name="solver_rhs3" localSheetId="5" hidden="1">0</definedName>
    <definedName name="solver_rhs3" localSheetId="1" hidden="1">'Retirement Planning'!$G$14</definedName>
    <definedName name="solver_rhs4" localSheetId="6" hidden="1">cost!$E$13</definedName>
    <definedName name="solver_rhs4" localSheetId="5" hidden="1">profit!$E$13</definedName>
    <definedName name="solver_rhs4" localSheetId="1" hidden="1">'Retirement Planning'!$I$14</definedName>
    <definedName name="solver_rhs5" localSheetId="6" hidden="1">cost!$E$12</definedName>
    <definedName name="solver_rhs5" localSheetId="5" hidden="1">profit!$E$12</definedName>
    <definedName name="solver_rhs5" localSheetId="1" hidden="1">'Retirement Planning'!$D$6:$D$11</definedName>
    <definedName name="solver_rhs6" localSheetId="6" hidden="1">cost!$G$13</definedName>
    <definedName name="solver_rhs6" localSheetId="5" hidden="1">profit!$G$13</definedName>
    <definedName name="solver_rhs7" localSheetId="6" hidden="1">cost!$G$12</definedName>
    <definedName name="solver_rhs7" localSheetId="5" hidden="1">profit!$G$12</definedName>
    <definedName name="solver_rlx" localSheetId="3" hidden="1">2</definedName>
    <definedName name="solver_rlx" localSheetId="6" hidden="1">2</definedName>
    <definedName name="solver_rlx" localSheetId="0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6" hidden="1">0</definedName>
    <definedName name="solver_rsd" localSheetId="0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3" hidden="1">0</definedName>
    <definedName name="solver_rtr" localSheetId="1" hidden="1">0</definedName>
    <definedName name="solver_rxc1" localSheetId="3" hidden="1">1</definedName>
    <definedName name="solver_rxc1" localSheetId="1" hidden="1">1</definedName>
    <definedName name="solver_rxc2" localSheetId="3" hidden="1">1</definedName>
    <definedName name="solver_rxc2" localSheetId="1" hidden="1">1</definedName>
    <definedName name="solver_rxc3" localSheetId="3" hidden="1">1</definedName>
    <definedName name="solver_rxc3" localSheetId="1" hidden="1">1</definedName>
    <definedName name="solver_rxc4" localSheetId="1" hidden="1">1</definedName>
    <definedName name="solver_rxc5" localSheetId="1" hidden="1">1</definedName>
    <definedName name="solver_scl" localSheetId="3" hidden="1">1</definedName>
    <definedName name="solver_scl" localSheetId="6" hidden="1">2</definedName>
    <definedName name="solver_scl" localSheetId="0" hidden="1">2</definedName>
    <definedName name="solver_scl" localSheetId="5" hidden="1">2</definedName>
    <definedName name="solver_scl" localSheetId="1" hidden="1">1</definedName>
    <definedName name="solver_scl" localSheetId="2" hidden="1">2</definedName>
    <definedName name="solver_seed" hidden="1">0</definedName>
    <definedName name="solver_sel" localSheetId="3" hidden="1">1</definedName>
    <definedName name="solver_sel" localSheetId="1" hidden="1">1</definedName>
    <definedName name="solver_sho" localSheetId="3" hidden="1">2</definedName>
    <definedName name="solver_sho" localSheetId="6" hidden="1">2</definedName>
    <definedName name="solver_sho" localSheetId="0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lv" localSheetId="3" hidden="1">0</definedName>
    <definedName name="solver_slv" localSheetId="1" hidden="1">0</definedName>
    <definedName name="solver_slvu" localSheetId="3" hidden="1">0</definedName>
    <definedName name="solver_slvu" localSheetId="1" hidden="1">0</definedName>
    <definedName name="solver_soc" localSheetId="3" hidden="1">0</definedName>
    <definedName name="solver_soc" localSheetId="1" hidden="1">0</definedName>
    <definedName name="solver_ssz" localSheetId="3" hidden="1">100</definedName>
    <definedName name="solver_ssz" localSheetId="6" hidden="1">100</definedName>
    <definedName name="solver_ssz" localSheetId="0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ta" localSheetId="3" hidden="1">0</definedName>
    <definedName name="solver_sta" localSheetId="1" hidden="1">0</definedName>
    <definedName name="solver_std" localSheetId="3" hidden="1">0</definedName>
    <definedName name="solver_std" localSheetId="6" hidden="1">0</definedName>
    <definedName name="solver_std" localSheetId="0" hidden="1">0</definedName>
    <definedName name="solver_std" localSheetId="5" hidden="1">0</definedName>
    <definedName name="solver_std" localSheetId="1" hidden="1">0</definedName>
    <definedName name="solver_std" localSheetId="2" hidden="1">1</definedName>
    <definedName name="solver_sthr" hidden="1">0</definedName>
    <definedName name="solver_thr" localSheetId="3" hidden="1">0</definedName>
    <definedName name="solver_thr" localSheetId="1" hidden="1">0</definedName>
    <definedName name="solver_tim" localSheetId="3" hidden="1">2147483647</definedName>
    <definedName name="solver_tim" localSheetId="6" hidden="1">100</definedName>
    <definedName name="solver_tim" localSheetId="0" hidden="1">100</definedName>
    <definedName name="solver_tim" localSheetId="5" hidden="1">100</definedName>
    <definedName name="solver_tim" localSheetId="1" hidden="1">2147483647</definedName>
    <definedName name="solver_tim" localSheetId="2" hidden="1">100</definedName>
    <definedName name="solver_tms" localSheetId="3" hidden="1">0</definedName>
    <definedName name="solver_tms" localSheetId="1" hidden="1">0</definedName>
    <definedName name="solver_tol" localSheetId="3" hidden="1">0.01</definedName>
    <definedName name="solver_tol" localSheetId="6" hidden="1">0.0005</definedName>
    <definedName name="solver_tol" localSheetId="0" hidden="1">0.0005</definedName>
    <definedName name="solver_tol" localSheetId="5" hidden="1">0.0005</definedName>
    <definedName name="solver_tol" localSheetId="1" hidden="1">0.01</definedName>
    <definedName name="solver_tol" localSheetId="2" hidden="1">0.0005</definedName>
    <definedName name="solver_tree_a" localSheetId="3" hidden="1">1</definedName>
    <definedName name="solver_tree_a" localSheetId="1" hidden="1">1</definedName>
    <definedName name="solver_tree_b" localSheetId="3" hidden="1">1</definedName>
    <definedName name="solver_tree_b" localSheetId="1" hidden="1">1</definedName>
    <definedName name="solver_tree_ce" localSheetId="3" hidden="1">1</definedName>
    <definedName name="solver_tree_ce" localSheetId="1" hidden="1">1</definedName>
    <definedName name="solver_tree_dn" localSheetId="3" hidden="1">1</definedName>
    <definedName name="solver_tree_dn" localSheetId="1" hidden="1">1</definedName>
    <definedName name="solver_tree_rt" localSheetId="3" hidden="1">999999999999</definedName>
    <definedName name="solver_tree_rt" localSheetId="1" hidden="1">999999999999</definedName>
    <definedName name="solver_typ" localSheetId="3" hidden="1">2</definedName>
    <definedName name="solver_typ" localSheetId="6" hidden="1">1</definedName>
    <definedName name="solver_typ" localSheetId="0" hidden="1">2</definedName>
    <definedName name="solver_typ" localSheetId="5" hidden="1">1</definedName>
    <definedName name="solver_typ" localSheetId="1" hidden="1">1</definedName>
    <definedName name="solver_typ" localSheetId="2" hidden="1">2</definedName>
    <definedName name="solver_ubigm" localSheetId="3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3" hidden="1">1</definedName>
    <definedName name="solver_umod" localSheetId="1" hidden="1">1</definedName>
    <definedName name="solver_urs" localSheetId="3" hidden="1">0</definedName>
    <definedName name="solver_urs" localSheetId="1" hidden="1">0</definedName>
    <definedName name="solver_val" localSheetId="3" hidden="1">0</definedName>
    <definedName name="solver_val" localSheetId="6" hidden="1">0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6" hidden="1">3</definedName>
    <definedName name="solver_ver" localSheetId="0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ol" localSheetId="3" hidden="1">0</definedName>
    <definedName name="solver_vol" localSheetId="1" hidden="1">0</definedName>
    <definedName name="Toggle" localSheetId="6">[1]!Toggle</definedName>
    <definedName name="Toggle" localSheetId="5">[1]!Toggle</definedName>
    <definedName name="Toggle">[1]!Toggle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5" l="1"/>
  <c r="A17" i="15" s="1"/>
  <c r="A19" i="15" l="1"/>
  <c r="A20" i="15" s="1"/>
  <c r="A21" i="15" s="1"/>
  <c r="A18" i="15"/>
  <c r="K23" i="16"/>
  <c r="H6" i="16" s="1"/>
  <c r="K15" i="16"/>
  <c r="H15" i="16"/>
  <c r="B15" i="16"/>
  <c r="K13" i="16"/>
  <c r="K18" i="16" s="1"/>
  <c r="I13" i="16"/>
  <c r="H20" i="16" s="1"/>
  <c r="G13" i="16"/>
  <c r="E13" i="16"/>
  <c r="C13" i="16"/>
  <c r="G12" i="16"/>
  <c r="E12" i="16"/>
  <c r="C12" i="16"/>
  <c r="D19" i="16" s="1"/>
  <c r="K24" i="15"/>
  <c r="H6" i="15" s="1"/>
  <c r="B15" i="15"/>
  <c r="K13" i="15"/>
  <c r="I13" i="15"/>
  <c r="G13" i="15"/>
  <c r="E13" i="15"/>
  <c r="C13" i="15"/>
  <c r="G12" i="15"/>
  <c r="E12" i="15"/>
  <c r="C12" i="15"/>
  <c r="D18" i="15" s="1"/>
  <c r="K19" i="15" l="1"/>
  <c r="K18" i="15"/>
  <c r="H19" i="15"/>
  <c r="H18" i="15"/>
  <c r="D21" i="15"/>
  <c r="K15" i="15"/>
  <c r="H17" i="15"/>
  <c r="D18" i="16"/>
  <c r="D16" i="16"/>
  <c r="D17" i="16"/>
  <c r="K20" i="15"/>
  <c r="H19" i="16"/>
  <c r="K17" i="15"/>
  <c r="K21" i="15"/>
  <c r="K19" i="16"/>
  <c r="D20" i="16"/>
  <c r="H16" i="15"/>
  <c r="K16" i="15"/>
  <c r="H21" i="15"/>
  <c r="H18" i="16"/>
  <c r="H16" i="16"/>
  <c r="K16" i="16"/>
  <c r="K20" i="16"/>
  <c r="H17" i="16"/>
  <c r="D15" i="16"/>
  <c r="K17" i="16"/>
  <c r="D20" i="15"/>
  <c r="H15" i="15"/>
  <c r="H20" i="15"/>
  <c r="D19" i="15"/>
  <c r="D15" i="15"/>
  <c r="D17" i="15"/>
  <c r="D16" i="15"/>
  <c r="F15" i="16" l="1"/>
  <c r="K25" i="16"/>
  <c r="K26" i="15"/>
  <c r="H4" i="15" s="1"/>
  <c r="F15" i="15"/>
  <c r="H4" i="16" l="1"/>
  <c r="B16" i="16"/>
  <c r="G15" i="16"/>
  <c r="B16" i="15"/>
  <c r="G15" i="15"/>
  <c r="F16" i="16" l="1"/>
  <c r="B17" i="16" s="1"/>
  <c r="F16" i="15"/>
  <c r="B17" i="15" s="1"/>
  <c r="F17" i="16" l="1"/>
  <c r="B18" i="16" s="1"/>
  <c r="G16" i="16"/>
  <c r="F17" i="15"/>
  <c r="G16" i="15"/>
  <c r="B19" i="15" l="1"/>
  <c r="F19" i="15" s="1"/>
  <c r="B20" i="15" s="1"/>
  <c r="B18" i="15"/>
  <c r="F18" i="15" s="1"/>
  <c r="G18" i="15" s="1"/>
  <c r="F18" i="16"/>
  <c r="B19" i="16" s="1"/>
  <c r="G17" i="16"/>
  <c r="G17" i="15"/>
  <c r="F19" i="16" l="1"/>
  <c r="B20" i="16" s="1"/>
  <c r="G18" i="16"/>
  <c r="G19" i="15"/>
  <c r="F20" i="15"/>
  <c r="B21" i="15" s="1"/>
  <c r="G19" i="16" l="1"/>
  <c r="F20" i="16"/>
  <c r="G20" i="16" s="1"/>
  <c r="F21" i="15"/>
  <c r="G21" i="15" s="1"/>
  <c r="G20" i="15"/>
  <c r="K22" i="16" l="1"/>
  <c r="H5" i="16" s="1"/>
  <c r="H7" i="16" s="1"/>
  <c r="K23" i="15"/>
  <c r="K25" i="15" s="1"/>
  <c r="K27" i="15" s="1"/>
  <c r="H8" i="15" s="1"/>
  <c r="K24" i="16" l="1"/>
  <c r="K26" i="16" s="1"/>
  <c r="H8" i="16" s="1"/>
  <c r="H5" i="15"/>
  <c r="H7" i="15" s="1"/>
  <c r="F12" i="14" l="1"/>
  <c r="F11" i="14"/>
  <c r="F10" i="14"/>
  <c r="F6" i="14"/>
  <c r="E5" i="14"/>
  <c r="D5" i="14"/>
  <c r="C5" i="14"/>
  <c r="B5" i="14"/>
  <c r="F5" i="14" s="1"/>
  <c r="G13" i="7" l="1"/>
  <c r="M12" i="13"/>
  <c r="E12" i="13"/>
  <c r="I11" i="13"/>
  <c r="I10" i="13"/>
  <c r="I9" i="13"/>
  <c r="I8" i="13"/>
  <c r="I7" i="13"/>
  <c r="I6" i="13"/>
  <c r="G11" i="13"/>
  <c r="G10" i="13"/>
  <c r="G9" i="13"/>
  <c r="G8" i="13"/>
  <c r="G7" i="13"/>
  <c r="G6" i="13"/>
  <c r="G12" i="13" s="1"/>
  <c r="I14" i="13"/>
  <c r="G14" i="13"/>
  <c r="C12" i="13"/>
  <c r="D11" i="13"/>
  <c r="D10" i="13"/>
  <c r="D9" i="13"/>
  <c r="D8" i="13"/>
  <c r="D7" i="13"/>
  <c r="D6" i="13"/>
  <c r="I12" i="13" l="1"/>
  <c r="H9" i="1"/>
  <c r="H8" i="1"/>
  <c r="H7" i="1"/>
  <c r="H6" i="1"/>
  <c r="H5" i="1"/>
  <c r="C15" i="1"/>
  <c r="D15" i="1" s="1"/>
  <c r="B15" i="1"/>
  <c r="A14" i="1"/>
  <c r="H3" i="1"/>
  <c r="E4" i="7" l="1"/>
  <c r="E5" i="7"/>
  <c r="E6" i="7"/>
  <c r="B7" i="7"/>
  <c r="C7" i="7"/>
  <c r="D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Easton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Assign a decision variable to each column</t>
        </r>
      </text>
    </comment>
    <comment ref="B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Define a constant in this cell to hold the value of the decision variable</t>
        </r>
      </text>
    </comment>
    <comment ref="B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This cell contains the objective function coefficient for decision variable M1</t>
        </r>
      </text>
    </comment>
    <comment ref="A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Type a label that describes or explains the purpose of each constraint</t>
        </r>
      </text>
    </comment>
    <comment ref="B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The units for the constraint coefficients should be the same as the RHS</t>
        </r>
      </text>
    </comment>
    <comment ref="I5" authorId="0" shapeId="0" xr:uid="{00000000-0006-0000-0000-000007000000}">
      <text>
        <r>
          <rPr>
            <sz val="8"/>
            <color indexed="81"/>
            <rFont val="Tahoma"/>
            <family val="2"/>
          </rPr>
          <t>This relational operator means the units specified in our solution must equal demand for model 1</t>
        </r>
      </text>
    </comment>
    <comment ref="J5" authorId="0" shapeId="0" xr:uid="{00000000-0006-0000-0000-000008000000}">
      <text>
        <r>
          <rPr>
            <sz val="8"/>
            <color indexed="81"/>
            <rFont val="Tahoma"/>
            <family val="2"/>
          </rPr>
          <t>This is the demand for model 1 that was specified in the problem statement.</t>
        </r>
      </text>
    </comment>
    <comment ref="B12" authorId="0" shapeId="0" xr:uid="{1DEEBAF7-9A9B-4B26-A8CA-D3E6F037C483}">
      <text>
        <r>
          <rPr>
            <b/>
            <sz val="8"/>
            <color indexed="81"/>
            <rFont val="Tahoma"/>
            <family val="2"/>
          </rPr>
          <t>Fred Easton:</t>
        </r>
        <r>
          <rPr>
            <sz val="8"/>
            <color indexed="81"/>
            <rFont val="Tahoma"/>
            <family val="2"/>
          </rPr>
          <t xml:space="preserve">
Assign a decision variable to each column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C6" authorId="0" shapeId="0" xr:uid="{D4A7CA11-54B9-4114-ADE3-516369F1CE8B}">
      <text>
        <r>
          <rPr>
            <sz val="8"/>
            <color indexed="81"/>
            <rFont val="Tahoma"/>
            <family val="2"/>
          </rPr>
          <t>Variable cell</t>
        </r>
      </text>
    </comment>
    <comment ref="L6" authorId="0" shapeId="0" xr:uid="{E6BB0E79-DA1C-4DD7-B07A-853883E607A2}">
      <text>
        <r>
          <rPr>
            <sz val="8"/>
            <color indexed="81"/>
            <rFont val="Tahoma"/>
            <family val="2"/>
          </rPr>
          <t>Variable cell</t>
        </r>
      </text>
    </comment>
    <comment ref="C7" authorId="0" shapeId="0" xr:uid="{B8A23B2A-4C44-4959-9120-93F62E18169B}">
      <text>
        <r>
          <rPr>
            <sz val="8"/>
            <color indexed="81"/>
            <rFont val="Tahoma"/>
            <family val="2"/>
          </rPr>
          <t>Variable cell</t>
        </r>
      </text>
    </comment>
    <comment ref="L7" authorId="0" shapeId="0" xr:uid="{B738D8B4-BF95-4A3E-A9B3-76BF3CF4BE9A}">
      <text>
        <r>
          <rPr>
            <sz val="8"/>
            <color indexed="81"/>
            <rFont val="Tahoma"/>
            <family val="2"/>
          </rPr>
          <t>Variable cell</t>
        </r>
      </text>
    </comment>
    <comment ref="C8" authorId="0" shapeId="0" xr:uid="{7A11AAD1-1FED-4853-BA89-19C459CD270D}">
      <text>
        <r>
          <rPr>
            <sz val="8"/>
            <color indexed="81"/>
            <rFont val="Tahoma"/>
            <family val="2"/>
          </rPr>
          <t>Variable cell</t>
        </r>
      </text>
    </comment>
    <comment ref="L8" authorId="0" shapeId="0" xr:uid="{76100346-AE2A-4A69-B4AC-B7F1DE38B6F8}">
      <text>
        <r>
          <rPr>
            <sz val="8"/>
            <color indexed="81"/>
            <rFont val="Tahoma"/>
            <family val="2"/>
          </rPr>
          <t>Variable cell</t>
        </r>
      </text>
    </comment>
    <comment ref="C9" authorId="0" shapeId="0" xr:uid="{8541697D-EF69-4FB8-9350-7B4671CE11C4}">
      <text>
        <r>
          <rPr>
            <sz val="8"/>
            <color indexed="81"/>
            <rFont val="Tahoma"/>
            <family val="2"/>
          </rPr>
          <t>Variable cell</t>
        </r>
      </text>
    </comment>
    <comment ref="L9" authorId="0" shapeId="0" xr:uid="{734DF3E3-5C37-484B-B81C-C73FA10C9106}">
      <text>
        <r>
          <rPr>
            <sz val="8"/>
            <color indexed="81"/>
            <rFont val="Tahoma"/>
            <family val="2"/>
          </rPr>
          <t>Variable cell</t>
        </r>
      </text>
    </comment>
    <comment ref="C10" authorId="0" shapeId="0" xr:uid="{FB9E0DA5-2569-424F-A9A4-0CB3D27FDF74}">
      <text>
        <r>
          <rPr>
            <sz val="8"/>
            <color indexed="81"/>
            <rFont val="Tahoma"/>
            <family val="2"/>
          </rPr>
          <t>Variable cell</t>
        </r>
      </text>
    </comment>
    <comment ref="L10" authorId="0" shapeId="0" xr:uid="{B02133A8-6850-4E8E-80C4-E350874355C5}">
      <text>
        <r>
          <rPr>
            <sz val="8"/>
            <color indexed="81"/>
            <rFont val="Tahoma"/>
            <family val="2"/>
          </rPr>
          <t>Variable cell</t>
        </r>
      </text>
    </comment>
    <comment ref="C11" authorId="0" shapeId="0" xr:uid="{6AC27549-B1CD-41BF-BE51-39FCAB1F819A}">
      <text>
        <r>
          <rPr>
            <sz val="8"/>
            <color indexed="81"/>
            <rFont val="Tahoma"/>
            <family val="2"/>
          </rPr>
          <t>Variable cell</t>
        </r>
      </text>
    </comment>
    <comment ref="L11" authorId="0" shapeId="0" xr:uid="{EB9C861C-D286-4F68-AB92-9E8501C66950}">
      <text>
        <r>
          <rPr>
            <sz val="8"/>
            <color indexed="81"/>
            <rFont val="Tahoma"/>
            <family val="2"/>
          </rPr>
          <t>Variable cell</t>
        </r>
      </text>
    </comment>
    <comment ref="C12" authorId="0" shapeId="0" xr:uid="{D9B63679-FE3B-4FE3-AFB2-2477836F8A09}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2" authorId="0" shapeId="0" xr:uid="{30000900-C1BB-40F0-A40B-79D6FF514571}">
      <text>
        <r>
          <rPr>
            <sz val="8"/>
            <color indexed="81"/>
            <rFont val="Tahoma"/>
            <family val="2"/>
          </rPr>
          <t>Objective cell</t>
        </r>
      </text>
    </comment>
    <comment ref="G12" authorId="0" shapeId="0" xr:uid="{900DAA8B-298B-49B2-834D-26DC01B5B878}">
      <text>
        <r>
          <rPr>
            <sz val="8"/>
            <color indexed="81"/>
            <rFont val="Tahoma"/>
            <family val="2"/>
          </rPr>
          <t>Constraint cell</t>
        </r>
      </text>
    </comment>
    <comment ref="I12" authorId="0" shapeId="0" xr:uid="{C9E0AAC0-BD19-4604-8E28-3A7C4AF630F4}">
      <text>
        <r>
          <rPr>
            <sz val="8"/>
            <color indexed="81"/>
            <rFont val="Tahoma"/>
            <family val="2"/>
          </rPr>
          <t>Constraint cell</t>
        </r>
      </text>
    </comment>
    <comment ref="M12" authorId="0" shapeId="0" xr:uid="{2382A2CA-E441-47E2-8D1D-765B170CC2FB}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F5" authorId="0" shapeId="0" xr:uid="{D46AEBA4-4639-4F08-B144-6487D590728F}">
      <text>
        <r>
          <rPr>
            <sz val="8"/>
            <color indexed="81"/>
            <rFont val="Tahoma"/>
            <family val="2"/>
          </rPr>
          <t>Objective cell</t>
        </r>
      </text>
    </comment>
    <comment ref="B6" authorId="0" shapeId="0" xr:uid="{EC3571AF-6144-40F2-A9D8-9108EA61E83F}">
      <text>
        <r>
          <rPr>
            <sz val="8"/>
            <color indexed="81"/>
            <rFont val="Tahoma"/>
            <family val="2"/>
          </rPr>
          <t>Variable cell</t>
        </r>
      </text>
    </comment>
    <comment ref="C6" authorId="0" shapeId="0" xr:uid="{508F0ED8-89BC-4550-A0B8-ED11368C450E}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 shapeId="0" xr:uid="{8C4C3277-3520-40D5-915B-5088B246D1A4}">
      <text>
        <r>
          <rPr>
            <sz val="8"/>
            <color indexed="81"/>
            <rFont val="Tahoma"/>
            <family val="2"/>
          </rPr>
          <t>Variable cell</t>
        </r>
      </text>
    </comment>
    <comment ref="E6" authorId="0" shapeId="0" xr:uid="{DA5A001C-2CD4-44D5-A143-E3B617A5AA73}">
      <text>
        <r>
          <rPr>
            <sz val="8"/>
            <color indexed="81"/>
            <rFont val="Tahoma"/>
            <family val="2"/>
          </rPr>
          <t>Variable cell</t>
        </r>
      </text>
    </comment>
    <comment ref="F6" authorId="0" shapeId="0" xr:uid="{6C4908E5-6F9C-487C-B95D-9AA007D5A829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0" authorId="0" shapeId="0" xr:uid="{F7A5489D-B39B-410D-85C1-234DAB675F5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1" authorId="0" shapeId="0" xr:uid="{E27341B1-5065-4907-956B-2BBE2FF5C8C6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2" authorId="0" shapeId="0" xr:uid="{7F9D2865-6C0E-4B38-A140-A30A54F51FF2}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<sst xmlns="http://schemas.openxmlformats.org/spreadsheetml/2006/main" count="198" uniqueCount="119">
  <si>
    <t>Quantity</t>
  </si>
  <si>
    <t>M1</t>
  </si>
  <si>
    <t>B1</t>
  </si>
  <si>
    <t>M2</t>
  </si>
  <si>
    <t>B2</t>
  </si>
  <si>
    <t>M3</t>
  </si>
  <si>
    <t>B3</t>
  </si>
  <si>
    <t>Total</t>
  </si>
  <si>
    <t>Demand Model 1</t>
  </si>
  <si>
    <t>LHS</t>
  </si>
  <si>
    <t>RHS</t>
  </si>
  <si>
    <t>=</t>
  </si>
  <si>
    <t>Demand Model 2</t>
  </si>
  <si>
    <t>Demand Model 3</t>
  </si>
  <si>
    <t>Wire time</t>
  </si>
  <si>
    <t>&lt;=</t>
  </si>
  <si>
    <t>hrs</t>
  </si>
  <si>
    <t>units</t>
  </si>
  <si>
    <t>Harness time</t>
  </si>
  <si>
    <t>Decision Variables*</t>
  </si>
  <si>
    <t>Objective Coefficient</t>
  </si>
  <si>
    <t>Subject to</t>
  </si>
  <si>
    <t>&gt;=</t>
  </si>
  <si>
    <t>Minimize</t>
  </si>
  <si>
    <t>* quantity of product i to make (Mi) or buy (Bi)</t>
  </si>
  <si>
    <t>From</t>
  </si>
  <si>
    <t>To</t>
  </si>
  <si>
    <t>Ocala</t>
  </si>
  <si>
    <t>Orlando</t>
  </si>
  <si>
    <t>Leesbug</t>
  </si>
  <si>
    <t>Total shipped</t>
  </si>
  <si>
    <t>Mt. Dora</t>
  </si>
  <si>
    <t>Eustis</t>
  </si>
  <si>
    <t>Claremont</t>
  </si>
  <si>
    <t>Total Rec'd</t>
  </si>
  <si>
    <t>Objective Coefficients</t>
  </si>
  <si>
    <t>Multii-period Production Plan</t>
  </si>
  <si>
    <t>Upton Corp</t>
  </si>
  <si>
    <t>UPTON CORP PRODUCTION PLAN</t>
  </si>
  <si>
    <t>Financial Results</t>
  </si>
  <si>
    <t>Inventory Costs</t>
  </si>
  <si>
    <t>Production Costs</t>
  </si>
  <si>
    <t>Total Cost</t>
  </si>
  <si>
    <t>Relation</t>
  </si>
  <si>
    <t>Amount</t>
  </si>
  <si>
    <t>Return</t>
  </si>
  <si>
    <t>Maximum</t>
  </si>
  <si>
    <t>Years to</t>
  </si>
  <si>
    <t>10+ years?</t>
  </si>
  <si>
    <t>Good or worse?</t>
  </si>
  <si>
    <t>Bond</t>
  </si>
  <si>
    <t>Invested</t>
  </si>
  <si>
    <t>Maturity</t>
  </si>
  <si>
    <t>(1-yes, 0-no)</t>
  </si>
  <si>
    <t>Rating</t>
  </si>
  <si>
    <t>ACME Chemical</t>
  </si>
  <si>
    <t>1-Excellent</t>
  </si>
  <si>
    <t>DynaStar</t>
  </si>
  <si>
    <t>3-Good</t>
  </si>
  <si>
    <t>Eagle Vision</t>
  </si>
  <si>
    <t>4-Fair</t>
  </si>
  <si>
    <t>MicroModeling</t>
  </si>
  <si>
    <t>OptiPro</t>
  </si>
  <si>
    <t>Sabre Systems</t>
  </si>
  <si>
    <t>2-Very Good</t>
  </si>
  <si>
    <t>Total Invested:</t>
  </si>
  <si>
    <t>Total:</t>
  </si>
  <si>
    <t>Total Available:</t>
  </si>
  <si>
    <t>Required:</t>
  </si>
  <si>
    <t>Allowed:</t>
  </si>
  <si>
    <t>years</t>
  </si>
  <si>
    <t>rating</t>
  </si>
  <si>
    <t>Leesburg</t>
  </si>
  <si>
    <t>Agri-Pro</t>
  </si>
  <si>
    <t>Feed 1</t>
  </si>
  <si>
    <t>Feed 2</t>
  </si>
  <si>
    <t>Feed 3</t>
  </si>
  <si>
    <t>Feed 4</t>
  </si>
  <si>
    <t xml:space="preserve">Unit cost </t>
  </si>
  <si>
    <t>Units to mix</t>
  </si>
  <si>
    <t>(Note: 1 unit = 1,000 pounds)</t>
  </si>
  <si>
    <t>Percent of Nutrient in</t>
  </si>
  <si>
    <t>Minimum</t>
  </si>
  <si>
    <t>Nutrient</t>
  </si>
  <si>
    <t>in Blend</t>
  </si>
  <si>
    <t>Corn</t>
  </si>
  <si>
    <t>Grain</t>
  </si>
  <si>
    <t>Minerals</t>
  </si>
  <si>
    <t>Units Required</t>
  </si>
  <si>
    <t>a</t>
  </si>
  <si>
    <t>b</t>
  </si>
  <si>
    <t>Total Revenue</t>
  </si>
  <si>
    <t>price</t>
  </si>
  <si>
    <t>demand</t>
  </si>
  <si>
    <t>production</t>
  </si>
  <si>
    <t>beg inv</t>
  </si>
  <si>
    <t>end inv</t>
  </si>
  <si>
    <t>avg inv</t>
  </si>
  <si>
    <t>period</t>
  </si>
  <si>
    <t>min price</t>
  </si>
  <si>
    <t>max price</t>
  </si>
  <si>
    <t>Operating income</t>
  </si>
  <si>
    <t>holding cost %</t>
  </si>
  <si>
    <t>min</t>
  </si>
  <si>
    <t>max</t>
  </si>
  <si>
    <t>inventory</t>
  </si>
  <si>
    <t>min inv</t>
  </si>
  <si>
    <t>max inv</t>
  </si>
  <si>
    <t>min prod %</t>
  </si>
  <si>
    <t>production (% production)</t>
  </si>
  <si>
    <t xml:space="preserve">min prod  </t>
  </si>
  <si>
    <t>max prod</t>
  </si>
  <si>
    <t>prod cost / unit</t>
  </si>
  <si>
    <t>beginning inventory</t>
  </si>
  <si>
    <t>holding % of average inventory</t>
  </si>
  <si>
    <t>demand intercept</t>
  </si>
  <si>
    <t>demand slope</t>
  </si>
  <si>
    <t>holding cost / unit</t>
  </si>
  <si>
    <t>Make-A-Pie Marketing-Production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</si>
</sst>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General_)"/>
    <numFmt numFmtId="167" formatCode="0.0%"/>
    <numFmt numFmtId="168" formatCode="0.0_)"/>
    <numFmt numFmtId="169" formatCode="0.00_)"/>
    <numFmt numFmtId="170" formatCode="_(&quot;$&quot;* #,##0_);_(&quot;$&quot;* \(#,##0\);_(&quot;$&quot;* &quot;-&quot;??_);_(@_)"/>
    <numFmt numFmtId="171" formatCode="_(* #,##0_);_(* \(#,##0\);_(* &quot;-&quot;??_);_(@_)"/>
  </numFmts>
  <fonts count="14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Courier"/>
      <family val="3"/>
    </font>
    <font>
      <b/>
      <sz val="8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5" fillId="0" borderId="0"/>
    <xf numFmtId="43" fontId="8" fillId="0" borderId="0" applyFont="0" applyFill="0" applyBorder="0" applyAlignment="0" applyProtection="0"/>
    <xf numFmtId="166" fontId="5" fillId="0" borderId="0"/>
    <xf numFmtId="9" fontId="5" fillId="0" borderId="0" applyFont="0" applyFill="0" applyBorder="0" applyAlignment="0" applyProtection="0"/>
    <xf numFmtId="166" fontId="9" fillId="0" borderId="0"/>
    <xf numFmtId="43" fontId="5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3" borderId="1" xfId="0" applyNumberFormat="1" applyFill="1" applyBorder="1"/>
    <xf numFmtId="0" fontId="0" fillId="2" borderId="1" xfId="0" applyFill="1" applyBorder="1"/>
    <xf numFmtId="0" fontId="0" fillId="0" borderId="0" xfId="0" quotePrefix="1"/>
    <xf numFmtId="0" fontId="5" fillId="0" borderId="0" xfId="1"/>
    <xf numFmtId="0" fontId="5" fillId="8" borderId="0" xfId="1" applyFill="1"/>
    <xf numFmtId="0" fontId="6" fillId="8" borderId="0" xfId="1" applyFont="1" applyFill="1"/>
    <xf numFmtId="0" fontId="5" fillId="9" borderId="0" xfId="1" applyFill="1"/>
    <xf numFmtId="0" fontId="2" fillId="8" borderId="0" xfId="1" applyFont="1" applyFill="1"/>
    <xf numFmtId="0" fontId="2" fillId="0" borderId="0" xfId="1" applyFont="1"/>
    <xf numFmtId="0" fontId="5" fillId="0" borderId="1" xfId="1" applyBorder="1"/>
    <xf numFmtId="10" fontId="5" fillId="0" borderId="0" xfId="1" applyNumberFormat="1"/>
    <xf numFmtId="10" fontId="5" fillId="0" borderId="1" xfId="1" applyNumberFormat="1" applyBorder="1"/>
    <xf numFmtId="0" fontId="7" fillId="0" borderId="0" xfId="1" quotePrefix="1" applyFont="1" applyAlignment="1">
      <alignment horizontal="left"/>
    </xf>
    <xf numFmtId="0" fontId="5" fillId="0" borderId="0" xfId="1" quotePrefix="1" applyAlignment="1">
      <alignment horizontal="center"/>
    </xf>
    <xf numFmtId="0" fontId="5" fillId="0" borderId="8" xfId="1" applyBorder="1"/>
    <xf numFmtId="0" fontId="5" fillId="0" borderId="9" xfId="1" applyBorder="1"/>
    <xf numFmtId="0" fontId="5" fillId="0" borderId="10" xfId="1" applyBorder="1"/>
    <xf numFmtId="0" fontId="5" fillId="0" borderId="0" xfId="1" applyAlignment="1">
      <alignment horizontal="center"/>
    </xf>
    <xf numFmtId="164" fontId="5" fillId="0" borderId="0" xfId="1" applyNumberFormat="1"/>
    <xf numFmtId="0" fontId="5" fillId="0" borderId="0" xfId="0" applyFont="1"/>
    <xf numFmtId="166" fontId="5" fillId="0" borderId="0" xfId="3"/>
    <xf numFmtId="166" fontId="5" fillId="0" borderId="0" xfId="3" applyFont="1" applyBorder="1"/>
    <xf numFmtId="166" fontId="2" fillId="0" borderId="0" xfId="3" applyFont="1" applyBorder="1" applyAlignment="1">
      <alignment horizontal="centerContinuous"/>
    </xf>
    <xf numFmtId="166" fontId="2" fillId="0" borderId="0" xfId="3" applyFont="1" applyBorder="1" applyAlignment="1" applyProtection="1">
      <alignment horizontal="centerContinuous"/>
    </xf>
    <xf numFmtId="166" fontId="2" fillId="0" borderId="0" xfId="3" applyFont="1" applyBorder="1" applyAlignment="1" applyProtection="1">
      <alignment horizontal="center"/>
    </xf>
    <xf numFmtId="5" fontId="2" fillId="0" borderId="0" xfId="3" applyNumberFormat="1" applyFont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5" borderId="0" xfId="0" applyFill="1"/>
    <xf numFmtId="0" fontId="5" fillId="0" borderId="0" xfId="0" quotePrefix="1" applyFont="1"/>
    <xf numFmtId="2" fontId="0" fillId="10" borderId="1" xfId="2" applyNumberFormat="1" applyFont="1" applyFill="1" applyBorder="1"/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5" fillId="0" borderId="0" xfId="1" applyAlignment="1">
      <alignment horizontal="centerContinuous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Continuous"/>
    </xf>
    <xf numFmtId="165" fontId="2" fillId="5" borderId="12" xfId="1" applyNumberFormat="1" applyFont="1" applyFill="1" applyBorder="1" applyAlignment="1">
      <alignment horizontal="center"/>
    </xf>
    <xf numFmtId="165" fontId="5" fillId="0" borderId="0" xfId="1" applyNumberFormat="1" applyAlignment="1">
      <alignment horizontal="center"/>
    </xf>
    <xf numFmtId="0" fontId="2" fillId="0" borderId="0" xfId="1" applyFont="1" applyAlignment="1">
      <alignment horizontal="left"/>
    </xf>
    <xf numFmtId="165" fontId="2" fillId="5" borderId="15" xfId="1" applyNumberFormat="1" applyFont="1" applyFill="1" applyBorder="1" applyAlignment="1">
      <alignment horizontal="center"/>
    </xf>
    <xf numFmtId="165" fontId="5" fillId="0" borderId="11" xfId="1" applyNumberForma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3" xfId="1" applyFont="1" applyBorder="1" applyAlignment="1">
      <alignment horizontal="center"/>
    </xf>
    <xf numFmtId="165" fontId="2" fillId="6" borderId="9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165" fontId="2" fillId="7" borderId="16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7" fontId="2" fillId="11" borderId="11" xfId="4" applyNumberFormat="1" applyFont="1" applyFill="1" applyBorder="1" applyAlignment="1">
      <alignment horizontal="center"/>
    </xf>
    <xf numFmtId="165" fontId="2" fillId="11" borderId="0" xfId="1" applyNumberFormat="1" applyFont="1" applyFill="1" applyAlignment="1">
      <alignment horizontal="center"/>
    </xf>
    <xf numFmtId="10" fontId="2" fillId="11" borderId="0" xfId="4" applyNumberFormat="1" applyFont="1" applyFill="1" applyAlignment="1">
      <alignment horizontal="center"/>
    </xf>
    <xf numFmtId="10" fontId="2" fillId="11" borderId="11" xfId="4" applyNumberFormat="1" applyFont="1" applyFill="1" applyBorder="1" applyAlignment="1">
      <alignment horizontal="center"/>
    </xf>
    <xf numFmtId="0" fontId="5" fillId="11" borderId="0" xfId="1" applyFill="1"/>
    <xf numFmtId="0" fontId="2" fillId="11" borderId="0" xfId="1" applyFont="1" applyFill="1" applyAlignment="1">
      <alignment horizontal="center"/>
    </xf>
    <xf numFmtId="2" fontId="0" fillId="3" borderId="0" xfId="0" applyNumberFormat="1" applyFill="1"/>
    <xf numFmtId="166" fontId="2" fillId="0" borderId="0" xfId="3" applyFont="1" applyBorder="1"/>
    <xf numFmtId="166" fontId="2" fillId="0" borderId="0" xfId="3" applyFont="1" applyBorder="1" applyAlignment="1">
      <alignment horizontal="left"/>
    </xf>
    <xf numFmtId="166" fontId="5" fillId="0" borderId="0" xfId="3" applyFont="1" applyBorder="1" applyAlignment="1">
      <alignment horizontal="centerContinuous"/>
    </xf>
    <xf numFmtId="166" fontId="5" fillId="0" borderId="0" xfId="3" applyNumberFormat="1" applyProtection="1"/>
    <xf numFmtId="166" fontId="2" fillId="0" borderId="0" xfId="3" applyFont="1" applyBorder="1" applyAlignment="1" applyProtection="1">
      <alignment horizontal="left"/>
    </xf>
    <xf numFmtId="167" fontId="2" fillId="0" borderId="0" xfId="3" applyNumberFormat="1" applyFont="1" applyFill="1" applyBorder="1" applyAlignment="1" applyProtection="1">
      <alignment horizontal="center"/>
    </xf>
    <xf numFmtId="5" fontId="2" fillId="7" borderId="14" xfId="3" applyNumberFormat="1" applyFont="1" applyFill="1" applyBorder="1" applyAlignment="1" applyProtection="1">
      <alignment horizontal="center"/>
    </xf>
    <xf numFmtId="10" fontId="2" fillId="0" borderId="0" xfId="3" applyNumberFormat="1" applyFont="1" applyFill="1" applyBorder="1" applyAlignment="1" applyProtection="1">
      <alignment horizontal="center"/>
    </xf>
    <xf numFmtId="168" fontId="2" fillId="5" borderId="12" xfId="3" applyNumberFormat="1" applyFont="1" applyFill="1" applyBorder="1" applyAlignment="1" applyProtection="1">
      <alignment horizontal="center"/>
    </xf>
    <xf numFmtId="37" fontId="2" fillId="6" borderId="1" xfId="3" applyNumberFormat="1" applyFont="1" applyFill="1" applyBorder="1" applyAlignment="1" applyProtection="1">
      <alignment horizontal="center"/>
    </xf>
    <xf numFmtId="37" fontId="2" fillId="0" borderId="0" xfId="3" applyNumberFormat="1" applyFont="1" applyFill="1" applyBorder="1" applyAlignment="1" applyProtection="1">
      <alignment horizontal="center" vertical="center"/>
    </xf>
    <xf numFmtId="166" fontId="10" fillId="0" borderId="0" xfId="3" applyNumberFormat="1" applyFont="1" applyProtection="1">
      <protection locked="0"/>
    </xf>
    <xf numFmtId="166" fontId="11" fillId="0" borderId="0" xfId="3" applyFont="1"/>
    <xf numFmtId="169" fontId="2" fillId="0" borderId="2" xfId="3" applyNumberFormat="1" applyFont="1" applyBorder="1" applyAlignment="1" applyProtection="1">
      <alignment horizontal="center"/>
    </xf>
    <xf numFmtId="169" fontId="2" fillId="0" borderId="3" xfId="3" applyNumberFormat="1" applyFont="1" applyBorder="1" applyAlignment="1" applyProtection="1">
      <alignment horizontal="center"/>
    </xf>
    <xf numFmtId="169" fontId="2" fillId="0" borderId="4" xfId="3" applyNumberFormat="1" applyFont="1" applyBorder="1" applyAlignment="1" applyProtection="1">
      <alignment horizontal="center"/>
    </xf>
    <xf numFmtId="10" fontId="2" fillId="6" borderId="1" xfId="3" applyNumberFormat="1" applyFont="1" applyFill="1" applyBorder="1" applyAlignment="1" applyProtection="1">
      <alignment horizontal="center"/>
    </xf>
    <xf numFmtId="169" fontId="2" fillId="0" borderId="17" xfId="3" applyNumberFormat="1" applyFont="1" applyBorder="1" applyAlignment="1" applyProtection="1">
      <alignment horizontal="center"/>
    </xf>
    <xf numFmtId="169" fontId="2" fillId="0" borderId="0" xfId="3" applyNumberFormat="1" applyFont="1" applyBorder="1" applyAlignment="1" applyProtection="1">
      <alignment horizontal="center"/>
    </xf>
    <xf numFmtId="169" fontId="2" fillId="0" borderId="18" xfId="3" applyNumberFormat="1" applyFont="1" applyBorder="1" applyAlignment="1" applyProtection="1">
      <alignment horizontal="center"/>
    </xf>
    <xf numFmtId="169" fontId="2" fillId="0" borderId="5" xfId="3" applyNumberFormat="1" applyFont="1" applyBorder="1" applyAlignment="1" applyProtection="1">
      <alignment horizontal="center"/>
    </xf>
    <xf numFmtId="169" fontId="2" fillId="0" borderId="6" xfId="3" applyNumberFormat="1" applyFont="1" applyBorder="1" applyAlignment="1" applyProtection="1">
      <alignment horizontal="center"/>
    </xf>
    <xf numFmtId="169" fontId="2" fillId="0" borderId="7" xfId="3" applyNumberFormat="1" applyFont="1" applyBorder="1" applyAlignment="1" applyProtection="1">
      <alignment horizontal="center"/>
    </xf>
    <xf numFmtId="167" fontId="5" fillId="0" borderId="0" xfId="3" applyNumberFormat="1" applyFont="1" applyFill="1" applyBorder="1" applyAlignment="1" applyProtection="1">
      <alignment horizontal="center"/>
    </xf>
    <xf numFmtId="10" fontId="5" fillId="0" borderId="0" xfId="3" applyNumberFormat="1" applyFont="1" applyFill="1" applyBorder="1" applyAlignment="1" applyProtection="1">
      <alignment horizontal="center"/>
    </xf>
    <xf numFmtId="0" fontId="5" fillId="11" borderId="1" xfId="1" applyFill="1" applyBorder="1"/>
    <xf numFmtId="0" fontId="5" fillId="0" borderId="1" xfId="1" applyBorder="1" applyAlignment="1">
      <alignment horizontal="right"/>
    </xf>
    <xf numFmtId="170" fontId="5" fillId="0" borderId="1" xfId="7" applyNumberFormat="1" applyFont="1" applyBorder="1"/>
    <xf numFmtId="170" fontId="5" fillId="0" borderId="1" xfId="7" applyNumberFormat="1" applyFont="1" applyFill="1" applyBorder="1"/>
    <xf numFmtId="170" fontId="5" fillId="12" borderId="1" xfId="7" applyNumberFormat="1" applyFont="1" applyFill="1" applyBorder="1"/>
    <xf numFmtId="170" fontId="5" fillId="13" borderId="1" xfId="7" applyNumberFormat="1" applyFont="1" applyFill="1" applyBorder="1"/>
    <xf numFmtId="171" fontId="5" fillId="0" borderId="1" xfId="1" applyNumberFormat="1" applyBorder="1"/>
    <xf numFmtId="43" fontId="5" fillId="0" borderId="1" xfId="1" applyNumberFormat="1" applyBorder="1"/>
    <xf numFmtId="170" fontId="5" fillId="12" borderId="0" xfId="7" applyNumberFormat="1" applyFont="1" applyFill="1" applyBorder="1"/>
    <xf numFmtId="0" fontId="5" fillId="0" borderId="8" xfId="1" applyBorder="1" applyAlignment="1">
      <alignment horizontal="center"/>
    </xf>
    <xf numFmtId="9" fontId="5" fillId="0" borderId="1" xfId="1" applyNumberFormat="1" applyBorder="1"/>
    <xf numFmtId="171" fontId="5" fillId="0" borderId="1" xfId="2" applyNumberFormat="1" applyFont="1" applyBorder="1"/>
    <xf numFmtId="43" fontId="5" fillId="0" borderId="1" xfId="2" applyFont="1" applyBorder="1"/>
    <xf numFmtId="0" fontId="5" fillId="0" borderId="10" xfId="1" applyFont="1" applyBorder="1" applyAlignment="1">
      <alignment horizontal="center"/>
    </xf>
    <xf numFmtId="0" fontId="5" fillId="0" borderId="8" xfId="1" applyFont="1" applyBorder="1"/>
    <xf numFmtId="171" fontId="5" fillId="2" borderId="1" xfId="2" applyNumberFormat="1" applyFont="1" applyFill="1" applyBorder="1"/>
    <xf numFmtId="171" fontId="5" fillId="4" borderId="1" xfId="2" applyNumberFormat="1" applyFont="1" applyFill="1" applyBorder="1"/>
    <xf numFmtId="171" fontId="5" fillId="0" borderId="1" xfId="2" applyNumberFormat="1" applyFont="1" applyFill="1" applyBorder="1"/>
    <xf numFmtId="43" fontId="5" fillId="12" borderId="0" xfId="2" applyFont="1" applyFill="1" applyBorder="1"/>
    <xf numFmtId="43" fontId="5" fillId="12" borderId="0" xfId="2" applyFont="1" applyFill="1"/>
    <xf numFmtId="171" fontId="5" fillId="5" borderId="1" xfId="2" applyNumberFormat="1" applyFont="1" applyFill="1" applyBorder="1"/>
    <xf numFmtId="9" fontId="5" fillId="11" borderId="4" xfId="1" applyNumberFormat="1" applyFill="1" applyBorder="1"/>
    <xf numFmtId="10" fontId="5" fillId="11" borderId="8" xfId="1" applyNumberFormat="1" applyFill="1" applyBorder="1"/>
    <xf numFmtId="0" fontId="5" fillId="0" borderId="1" xfId="1" quotePrefix="1" applyBorder="1" applyAlignment="1">
      <alignment horizontal="left"/>
    </xf>
    <xf numFmtId="2" fontId="5" fillId="5" borderId="1" xfId="2" applyNumberFormat="1" applyFont="1" applyFill="1" applyBorder="1"/>
    <xf numFmtId="43" fontId="5" fillId="0" borderId="1" xfId="2" applyNumberFormat="1" applyFont="1" applyBorder="1"/>
  </cellXfs>
  <cellStyles count="10">
    <cellStyle name="Comma" xfId="2" builtinId="3"/>
    <cellStyle name="Comma 2" xfId="6" xr:uid="{67DC738C-9773-4494-8601-127779344A9C}"/>
    <cellStyle name="Currency" xfId="7" builtinId="4"/>
    <cellStyle name="Normal" xfId="0" builtinId="0"/>
    <cellStyle name="Normal 2" xfId="1" xr:uid="{00000000-0005-0000-0000-000001000000}"/>
    <cellStyle name="Normal 2 2" xfId="5" xr:uid="{2073FED1-D1DE-4EA3-AC27-3F1D91CFEE45}"/>
    <cellStyle name="Normal 3" xfId="3" xr:uid="{CE95535D-3EB7-4473-8663-BEC654B0D96E}"/>
    <cellStyle name="Normal 4" xfId="8" xr:uid="{AE491209-9A0F-4B5A-A408-DC2F9A09D0EF}"/>
    <cellStyle name="Percent 2" xfId="4" xr:uid="{EED93D52-15C0-47BF-80AC-C4AFB5B08D4C}"/>
    <cellStyle name="Percent 3" xfId="9" xr:uid="{48C0565B-A42B-4B48-AA7D-5730EC2A1C1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14</xdr:row>
      <xdr:rowOff>123824</xdr:rowOff>
    </xdr:from>
    <xdr:to>
      <xdr:col>7</xdr:col>
      <xdr:colOff>762000</xdr:colOff>
      <xdr:row>23</xdr:row>
      <xdr:rowOff>8282</xdr:rowOff>
    </xdr:to>
    <xdr:sp macro="" textlink="">
      <xdr:nvSpPr>
        <xdr:cNvPr id="3" name="Note">
          <a:extLst>
            <a:ext uri="{FF2B5EF4-FFF2-40B4-BE49-F238E27FC236}">
              <a16:creationId xmlns:a16="http://schemas.microsoft.com/office/drawing/2014/main" id="{D67DD818-9F64-40E2-823F-20D5C3F7B1C0}"/>
            </a:ext>
          </a:extLst>
        </xdr:cNvPr>
        <xdr:cNvSpPr txBox="1">
          <a:spLocks noChangeArrowheads="1"/>
        </xdr:cNvSpPr>
      </xdr:nvSpPr>
      <xdr:spPr bwMode="auto">
        <a:xfrm>
          <a:off x="3547855" y="2476085"/>
          <a:ext cx="1860688" cy="137532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Maximize:      E12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C6:C11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C12 = C13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G12 &gt;= G13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I12 &lt;= I13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C6:C11 &lt;= D6:D11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C6:C11 &gt;= 0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3</xdr:row>
      <xdr:rowOff>90488</xdr:rowOff>
    </xdr:from>
    <xdr:to>
      <xdr:col>11</xdr:col>
      <xdr:colOff>158749</xdr:colOff>
      <xdr:row>9</xdr:row>
      <xdr:rowOff>6350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A3C83E4B-0328-437D-A868-99E57D5B3AD5}"/>
            </a:ext>
          </a:extLst>
        </xdr:cNvPr>
        <xdr:cNvSpPr txBox="1">
          <a:spLocks noChangeArrowheads="1"/>
        </xdr:cNvSpPr>
      </xdr:nvSpPr>
      <xdr:spPr bwMode="auto">
        <a:xfrm>
          <a:off x="5457824" y="576263"/>
          <a:ext cx="2187575" cy="92551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   F5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B6:E6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F10:F12&gt;=G10:G12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F6=G6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B6:E6&gt;=0</a:t>
          </a:r>
        </a:p>
      </xdr:txBody>
    </xdr:sp>
    <xdr:clientData/>
  </xdr:twoCellAnchor>
  <xdr:oneCellAnchor>
    <xdr:from>
      <xdr:col>3</xdr:col>
      <xdr:colOff>87312</xdr:colOff>
      <xdr:row>16</xdr:row>
      <xdr:rowOff>134937</xdr:rowOff>
    </xdr:from>
    <xdr:ext cx="48455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97956E-CBB4-41D5-B026-156EB3DE36E5}"/>
            </a:ext>
          </a:extLst>
        </xdr:cNvPr>
        <xdr:cNvSpPr txBox="1"/>
      </xdr:nvSpPr>
      <xdr:spPr>
        <a:xfrm>
          <a:off x="2111375" y="2730500"/>
          <a:ext cx="484556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write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144780</xdr:rowOff>
    </xdr:from>
    <xdr:to>
      <xdr:col>2</xdr:col>
      <xdr:colOff>152400</xdr:colOff>
      <xdr:row>22</xdr:row>
      <xdr:rowOff>99060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685800" y="3059430"/>
          <a:ext cx="685800" cy="6019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17780</xdr:colOff>
      <xdr:row>18</xdr:row>
      <xdr:rowOff>160020</xdr:rowOff>
    </xdr:from>
    <xdr:to>
      <xdr:col>4</xdr:col>
      <xdr:colOff>228600</xdr:colOff>
      <xdr:row>22</xdr:row>
      <xdr:rowOff>121920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1884680" y="3131820"/>
          <a:ext cx="833120" cy="6223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213360</xdr:colOff>
      <xdr:row>12</xdr:row>
      <xdr:rowOff>7620</xdr:rowOff>
    </xdr:from>
    <xdr:to>
      <xdr:col>2</xdr:col>
      <xdr:colOff>7620</xdr:colOff>
      <xdr:row>14</xdr:row>
      <xdr:rowOff>121920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822960" y="1950720"/>
          <a:ext cx="403860" cy="43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213360</xdr:colOff>
      <xdr:row>12</xdr:row>
      <xdr:rowOff>22860</xdr:rowOff>
    </xdr:from>
    <xdr:to>
      <xdr:col>4</xdr:col>
      <xdr:colOff>7620</xdr:colOff>
      <xdr:row>14</xdr:row>
      <xdr:rowOff>129540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2042160" y="1965960"/>
          <a:ext cx="40386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464820</xdr:colOff>
      <xdr:row>0</xdr:row>
      <xdr:rowOff>144780</xdr:rowOff>
    </xdr:from>
    <xdr:to>
      <xdr:col>6</xdr:col>
      <xdr:colOff>533400</xdr:colOff>
      <xdr:row>4</xdr:row>
      <xdr:rowOff>91440</xdr:rowOff>
    </xdr:to>
    <xdr:sp macro="" textlink="">
      <xdr:nvSpPr>
        <xdr:cNvPr id="6" name="Oval 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3512820" y="144780"/>
          <a:ext cx="678180" cy="5943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</a:t>
          </a:r>
        </a:p>
      </xdr:txBody>
    </xdr:sp>
    <xdr:clientData/>
  </xdr:twoCellAnchor>
  <xdr:twoCellAnchor>
    <xdr:from>
      <xdr:col>1</xdr:col>
      <xdr:colOff>419100</xdr:colOff>
      <xdr:row>2</xdr:row>
      <xdr:rowOff>121920</xdr:rowOff>
    </xdr:from>
    <xdr:to>
      <xdr:col>5</xdr:col>
      <xdr:colOff>464820</xdr:colOff>
      <xdr:row>12</xdr:row>
      <xdr:rowOff>7620</xdr:rowOff>
    </xdr:to>
    <xdr:cxnSp macro="">
      <xdr:nvCxnSpPr>
        <xdr:cNvPr id="7" name="AutoShape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cxnSpLocks noChangeShapeType="1"/>
          <a:stCxn id="6" idx="2"/>
          <a:endCxn id="4" idx="0"/>
        </xdr:cNvCxnSpPr>
      </xdr:nvCxnSpPr>
      <xdr:spPr bwMode="auto">
        <a:xfrm flipH="1">
          <a:off x="1028700" y="445770"/>
          <a:ext cx="2484120" cy="150495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419100</xdr:colOff>
      <xdr:row>4</xdr:row>
      <xdr:rowOff>0</xdr:rowOff>
    </xdr:from>
    <xdr:to>
      <xdr:col>5</xdr:col>
      <xdr:colOff>563880</xdr:colOff>
      <xdr:row>12</xdr:row>
      <xdr:rowOff>22860</xdr:rowOff>
    </xdr:to>
    <xdr:cxnSp macro="">
      <xdr:nvCxnSpPr>
        <xdr:cNvPr id="8" name="AutoShap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cxnSpLocks noChangeShapeType="1"/>
          <a:stCxn id="6" idx="3"/>
          <a:endCxn id="5" idx="0"/>
        </xdr:cNvCxnSpPr>
      </xdr:nvCxnSpPr>
      <xdr:spPr bwMode="auto">
        <a:xfrm flipH="1">
          <a:off x="2247900" y="647700"/>
          <a:ext cx="1363980" cy="131826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7620</xdr:colOff>
      <xdr:row>13</xdr:row>
      <xdr:rowOff>60960</xdr:rowOff>
    </xdr:from>
    <xdr:to>
      <xdr:col>3</xdr:col>
      <xdr:colOff>213360</xdr:colOff>
      <xdr:row>13</xdr:row>
      <xdr:rowOff>76200</xdr:rowOff>
    </xdr:to>
    <xdr:cxnSp macro="">
      <xdr:nvCxnSpPr>
        <xdr:cNvPr id="9" name="AutoShap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cxnSpLocks noChangeShapeType="1"/>
          <a:stCxn id="4" idx="6"/>
          <a:endCxn id="5" idx="2"/>
        </xdr:cNvCxnSpPr>
      </xdr:nvCxnSpPr>
      <xdr:spPr bwMode="auto">
        <a:xfrm>
          <a:off x="1226820" y="2165985"/>
          <a:ext cx="815340" cy="1524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419100</xdr:colOff>
      <xdr:row>14</xdr:row>
      <xdr:rowOff>121920</xdr:rowOff>
    </xdr:from>
    <xdr:to>
      <xdr:col>1</xdr:col>
      <xdr:colOff>419100</xdr:colOff>
      <xdr:row>18</xdr:row>
      <xdr:rowOff>144780</xdr:rowOff>
    </xdr:to>
    <xdr:cxnSp macro="">
      <xdr:nvCxn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cxnSpLocks noChangeShapeType="1"/>
          <a:stCxn id="4" idx="4"/>
          <a:endCxn id="2" idx="0"/>
        </xdr:cNvCxnSpPr>
      </xdr:nvCxnSpPr>
      <xdr:spPr bwMode="auto">
        <a:xfrm>
          <a:off x="1028700" y="2388870"/>
          <a:ext cx="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421640</xdr:colOff>
      <xdr:row>14</xdr:row>
      <xdr:rowOff>129540</xdr:rowOff>
    </xdr:from>
    <xdr:to>
      <xdr:col>3</xdr:col>
      <xdr:colOff>434340</xdr:colOff>
      <xdr:row>18</xdr:row>
      <xdr:rowOff>160020</xdr:rowOff>
    </xdr:to>
    <xdr:cxnSp macro="">
      <xdr:nvCxnSpPr>
        <xdr:cNvPr id="11" name="AutoShape 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>
          <a:cxnSpLocks noChangeShapeType="1"/>
          <a:stCxn id="5" idx="4"/>
          <a:endCxn id="3" idx="0"/>
        </xdr:cNvCxnSpPr>
      </xdr:nvCxnSpPr>
      <xdr:spPr bwMode="auto">
        <a:xfrm>
          <a:off x="2288540" y="2440940"/>
          <a:ext cx="12700" cy="69088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oneCellAnchor>
    <xdr:from>
      <xdr:col>2</xdr:col>
      <xdr:colOff>14307</xdr:colOff>
      <xdr:row>9</xdr:row>
      <xdr:rowOff>22860</xdr:rowOff>
    </xdr:from>
    <xdr:ext cx="908646" cy="318036"/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1233507" y="1480185"/>
          <a:ext cx="908646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2000&lt;P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1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&lt;4000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@$240</a:t>
          </a:r>
        </a:p>
      </xdr:txBody>
    </xdr:sp>
    <xdr:clientData/>
  </xdr:oneCellAnchor>
  <xdr:oneCellAnchor>
    <xdr:from>
      <xdr:col>4</xdr:col>
      <xdr:colOff>353929</xdr:colOff>
      <xdr:row>5</xdr:row>
      <xdr:rowOff>144780</xdr:rowOff>
    </xdr:from>
    <xdr:ext cx="908646" cy="318036"/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2792329" y="954405"/>
          <a:ext cx="908646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1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750&lt;P</a:t>
          </a:r>
          <a:r>
            <a:rPr lang="en-US" sz="1000" b="1" i="0" u="none" strike="noStrike" baseline="-25000">
              <a:solidFill>
                <a:srgbClr val="7030A0"/>
              </a:solidFill>
              <a:latin typeface="Arial"/>
              <a:cs typeface="Arial"/>
            </a:rPr>
            <a:t>2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&lt;3500</a:t>
          </a:r>
          <a:endParaRPr lang="en-US" sz="1000" b="0" i="0" u="none" strike="noStrike" baseline="0">
            <a:solidFill>
              <a:srgbClr val="7030A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@$250</a:t>
          </a:r>
        </a:p>
      </xdr:txBody>
    </xdr:sp>
    <xdr:clientData/>
  </xdr:oneCellAnchor>
  <xdr:oneCellAnchor>
    <xdr:from>
      <xdr:col>1</xdr:col>
      <xdr:colOff>175260</xdr:colOff>
      <xdr:row>21</xdr:row>
      <xdr:rowOff>0</xdr:rowOff>
    </xdr:from>
    <xdr:ext cx="598702" cy="232451"/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784860" y="3400425"/>
          <a:ext cx="598702" cy="23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=1000</a:t>
          </a:r>
        </a:p>
      </xdr:txBody>
    </xdr:sp>
    <xdr:clientData/>
  </xdr:oneCellAnchor>
  <xdr:oneCellAnchor>
    <xdr:from>
      <xdr:col>3</xdr:col>
      <xdr:colOff>175260</xdr:colOff>
      <xdr:row>21</xdr:row>
      <xdr:rowOff>7620</xdr:rowOff>
    </xdr:from>
    <xdr:ext cx="598702" cy="232451"/>
    <xdr:sp macro="" textlink="">
      <xdr:nvSpPr>
        <xdr:cNvPr id="15" name="Text Box 18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2004060" y="3408045"/>
          <a:ext cx="598702" cy="23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=4500</a:t>
          </a:r>
        </a:p>
      </xdr:txBody>
    </xdr:sp>
    <xdr:clientData/>
  </xdr:oneCellAnchor>
  <xdr:twoCellAnchor>
    <xdr:from>
      <xdr:col>5</xdr:col>
      <xdr:colOff>182880</xdr:colOff>
      <xdr:row>12</xdr:row>
      <xdr:rowOff>30480</xdr:rowOff>
    </xdr:from>
    <xdr:to>
      <xdr:col>5</xdr:col>
      <xdr:colOff>594360</xdr:colOff>
      <xdr:row>14</xdr:row>
      <xdr:rowOff>137160</xdr:rowOff>
    </xdr:to>
    <xdr:sp macro="" textlink="">
      <xdr:nvSpPr>
        <xdr:cNvPr id="16" name="Oval 19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3230880" y="1973580"/>
          <a:ext cx="41148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68580</xdr:colOff>
      <xdr:row>18</xdr:row>
      <xdr:rowOff>137160</xdr:rowOff>
    </xdr:from>
    <xdr:to>
      <xdr:col>6</xdr:col>
      <xdr:colOff>144780</xdr:colOff>
      <xdr:row>22</xdr:row>
      <xdr:rowOff>91440</xdr:rowOff>
    </xdr:to>
    <xdr:sp macro="" textlink="">
      <xdr:nvSpPr>
        <xdr:cNvPr id="17" name="AutoShape 20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3116580" y="3051810"/>
          <a:ext cx="685800" cy="6019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213360</xdr:colOff>
      <xdr:row>21</xdr:row>
      <xdr:rowOff>7620</xdr:rowOff>
    </xdr:from>
    <xdr:ext cx="598702" cy="232451"/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3261360" y="3408045"/>
          <a:ext cx="598702" cy="23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=6000</a:t>
          </a:r>
        </a:p>
      </xdr:txBody>
    </xdr:sp>
    <xdr:clientData/>
  </xdr:oneCellAnchor>
  <xdr:twoCellAnchor>
    <xdr:from>
      <xdr:col>7</xdr:col>
      <xdr:colOff>22860</xdr:colOff>
      <xdr:row>18</xdr:row>
      <xdr:rowOff>144780</xdr:rowOff>
    </xdr:from>
    <xdr:to>
      <xdr:col>8</xdr:col>
      <xdr:colOff>198120</xdr:colOff>
      <xdr:row>22</xdr:row>
      <xdr:rowOff>106680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290060" y="3059430"/>
          <a:ext cx="784860" cy="6096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45085</xdr:colOff>
      <xdr:row>19</xdr:row>
      <xdr:rowOff>2223</xdr:rowOff>
    </xdr:from>
    <xdr:to>
      <xdr:col>10</xdr:col>
      <xdr:colOff>317500</xdr:colOff>
      <xdr:row>23</xdr:row>
      <xdr:rowOff>79375</xdr:rowOff>
    </xdr:to>
    <xdr:sp macro="" textlink="">
      <xdr:nvSpPr>
        <xdr:cNvPr id="20" name="AutoShape 23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5545773" y="3018473"/>
          <a:ext cx="883602" cy="712152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3500</a:t>
          </a:r>
        </a:p>
      </xdr:txBody>
    </xdr:sp>
    <xdr:clientData/>
  </xdr:twoCellAnchor>
  <xdr:twoCellAnchor>
    <xdr:from>
      <xdr:col>11</xdr:col>
      <xdr:colOff>60960</xdr:colOff>
      <xdr:row>18</xdr:row>
      <xdr:rowOff>144780</xdr:rowOff>
    </xdr:from>
    <xdr:to>
      <xdr:col>12</xdr:col>
      <xdr:colOff>166688</xdr:colOff>
      <xdr:row>23</xdr:row>
      <xdr:rowOff>71438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6784023" y="3002280"/>
          <a:ext cx="716915" cy="720408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4000</a:t>
          </a:r>
        </a:p>
      </xdr:txBody>
    </xdr:sp>
    <xdr:clientData/>
  </xdr:twoCellAnchor>
  <xdr:twoCellAnchor>
    <xdr:from>
      <xdr:col>7</xdr:col>
      <xdr:colOff>182880</xdr:colOff>
      <xdr:row>12</xdr:row>
      <xdr:rowOff>22860</xdr:rowOff>
    </xdr:from>
    <xdr:to>
      <xdr:col>7</xdr:col>
      <xdr:colOff>594360</xdr:colOff>
      <xdr:row>14</xdr:row>
      <xdr:rowOff>121920</xdr:rowOff>
    </xdr:to>
    <xdr:sp macro="" textlink="">
      <xdr:nvSpPr>
        <xdr:cNvPr id="22" name="Oval 2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4450080" y="1965960"/>
          <a:ext cx="411480" cy="42291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9</xdr:col>
      <xdr:colOff>190500</xdr:colOff>
      <xdr:row>11</xdr:row>
      <xdr:rowOff>160020</xdr:rowOff>
    </xdr:from>
    <xdr:to>
      <xdr:col>9</xdr:col>
      <xdr:colOff>594360</xdr:colOff>
      <xdr:row>14</xdr:row>
      <xdr:rowOff>99060</xdr:rowOff>
    </xdr:to>
    <xdr:sp macro="" textlink="">
      <xdr:nvSpPr>
        <xdr:cNvPr id="23" name="Oval 2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5676900" y="1941195"/>
          <a:ext cx="403860" cy="42481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175260</xdr:colOff>
      <xdr:row>11</xdr:row>
      <xdr:rowOff>160020</xdr:rowOff>
    </xdr:from>
    <xdr:to>
      <xdr:col>11</xdr:col>
      <xdr:colOff>579120</xdr:colOff>
      <xdr:row>14</xdr:row>
      <xdr:rowOff>99060</xdr:rowOff>
    </xdr:to>
    <xdr:sp macro="" textlink="">
      <xdr:nvSpPr>
        <xdr:cNvPr id="24" name="Oval 27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6880860" y="1941195"/>
          <a:ext cx="403860" cy="42481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7620</xdr:colOff>
      <xdr:row>13</xdr:row>
      <xdr:rowOff>76200</xdr:rowOff>
    </xdr:from>
    <xdr:to>
      <xdr:col>5</xdr:col>
      <xdr:colOff>182880</xdr:colOff>
      <xdr:row>13</xdr:row>
      <xdr:rowOff>91440</xdr:rowOff>
    </xdr:to>
    <xdr:cxnSp macro="">
      <xdr:nvCxnSpPr>
        <xdr:cNvPr id="25" name="AutoShape 28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cxnSpLocks noChangeShapeType="1"/>
          <a:stCxn id="5" idx="6"/>
          <a:endCxn id="16" idx="2"/>
        </xdr:cNvCxnSpPr>
      </xdr:nvCxnSpPr>
      <xdr:spPr bwMode="auto">
        <a:xfrm>
          <a:off x="2446020" y="2181225"/>
          <a:ext cx="784860" cy="152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594360</xdr:colOff>
      <xdr:row>13</xdr:row>
      <xdr:rowOff>68580</xdr:rowOff>
    </xdr:from>
    <xdr:to>
      <xdr:col>7</xdr:col>
      <xdr:colOff>182880</xdr:colOff>
      <xdr:row>13</xdr:row>
      <xdr:rowOff>91440</xdr:rowOff>
    </xdr:to>
    <xdr:cxnSp macro="">
      <xdr:nvCxnSpPr>
        <xdr:cNvPr id="26" name="AutoShape 2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cxnSpLocks noChangeShapeType="1"/>
          <a:stCxn id="16" idx="6"/>
          <a:endCxn id="22" idx="2"/>
        </xdr:cNvCxnSpPr>
      </xdr:nvCxnSpPr>
      <xdr:spPr bwMode="auto">
        <a:xfrm flipV="1">
          <a:off x="3642360" y="2173605"/>
          <a:ext cx="807720" cy="228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594360</xdr:colOff>
      <xdr:row>13</xdr:row>
      <xdr:rowOff>45720</xdr:rowOff>
    </xdr:from>
    <xdr:to>
      <xdr:col>9</xdr:col>
      <xdr:colOff>190500</xdr:colOff>
      <xdr:row>13</xdr:row>
      <xdr:rowOff>68580</xdr:rowOff>
    </xdr:to>
    <xdr:cxnSp macro="">
      <xdr:nvCxnSpPr>
        <xdr:cNvPr id="27" name="AutoShape 3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>
          <a:cxnSpLocks noChangeShapeType="1"/>
          <a:stCxn id="22" idx="6"/>
          <a:endCxn id="23" idx="2"/>
        </xdr:cNvCxnSpPr>
      </xdr:nvCxnSpPr>
      <xdr:spPr bwMode="auto">
        <a:xfrm flipV="1">
          <a:off x="4861560" y="2150745"/>
          <a:ext cx="815340" cy="228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594360</xdr:colOff>
      <xdr:row>13</xdr:row>
      <xdr:rowOff>45720</xdr:rowOff>
    </xdr:from>
    <xdr:to>
      <xdr:col>11</xdr:col>
      <xdr:colOff>175260</xdr:colOff>
      <xdr:row>13</xdr:row>
      <xdr:rowOff>45720</xdr:rowOff>
    </xdr:to>
    <xdr:cxnSp macro="">
      <xdr:nvCxnSpPr>
        <xdr:cNvPr id="28" name="AutoShape 3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cxnSpLocks noChangeShapeType="1"/>
          <a:stCxn id="23" idx="6"/>
          <a:endCxn id="24" idx="2"/>
        </xdr:cNvCxnSpPr>
      </xdr:nvCxnSpPr>
      <xdr:spPr bwMode="auto">
        <a:xfrm>
          <a:off x="6080760" y="2150745"/>
          <a:ext cx="8001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14</xdr:row>
      <xdr:rowOff>137160</xdr:rowOff>
    </xdr:from>
    <xdr:to>
      <xdr:col>5</xdr:col>
      <xdr:colOff>411480</xdr:colOff>
      <xdr:row>18</xdr:row>
      <xdr:rowOff>137160</xdr:rowOff>
    </xdr:to>
    <xdr:cxnSp macro="">
      <xdr:nvCxnSpPr>
        <xdr:cNvPr id="29" name="AutoShape 3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cxnSpLocks noChangeShapeType="1"/>
          <a:stCxn id="16" idx="4"/>
          <a:endCxn id="17" idx="0"/>
        </xdr:cNvCxnSpPr>
      </xdr:nvCxnSpPr>
      <xdr:spPr bwMode="auto">
        <a:xfrm>
          <a:off x="3436620" y="2404110"/>
          <a:ext cx="22860" cy="64770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388620</xdr:colOff>
      <xdr:row>14</xdr:row>
      <xdr:rowOff>121920</xdr:rowOff>
    </xdr:from>
    <xdr:to>
      <xdr:col>7</xdr:col>
      <xdr:colOff>411480</xdr:colOff>
      <xdr:row>18</xdr:row>
      <xdr:rowOff>144780</xdr:rowOff>
    </xdr:to>
    <xdr:cxnSp macro="">
      <xdr:nvCxnSpPr>
        <xdr:cNvPr id="30" name="AutoShape 3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cxnSpLocks noChangeShapeType="1"/>
          <a:stCxn id="22" idx="4"/>
          <a:endCxn id="19" idx="0"/>
        </xdr:cNvCxnSpPr>
      </xdr:nvCxnSpPr>
      <xdr:spPr bwMode="auto">
        <a:xfrm>
          <a:off x="4655820" y="2388870"/>
          <a:ext cx="2286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392430</xdr:colOff>
      <xdr:row>14</xdr:row>
      <xdr:rowOff>99060</xdr:rowOff>
    </xdr:from>
    <xdr:to>
      <xdr:col>9</xdr:col>
      <xdr:colOff>486886</xdr:colOff>
      <xdr:row>19</xdr:row>
      <xdr:rowOff>2223</xdr:rowOff>
    </xdr:to>
    <xdr:cxnSp macro="">
      <xdr:nvCxnSpPr>
        <xdr:cNvPr id="31" name="AutoShape 34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>
          <a:cxnSpLocks noChangeShapeType="1"/>
          <a:stCxn id="23" idx="4"/>
          <a:endCxn id="20" idx="0"/>
        </xdr:cNvCxnSpPr>
      </xdr:nvCxnSpPr>
      <xdr:spPr bwMode="auto">
        <a:xfrm>
          <a:off x="5893118" y="2321560"/>
          <a:ext cx="94456" cy="696913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377190</xdr:colOff>
      <xdr:row>14</xdr:row>
      <xdr:rowOff>99060</xdr:rowOff>
    </xdr:from>
    <xdr:to>
      <xdr:col>11</xdr:col>
      <xdr:colOff>419418</xdr:colOff>
      <xdr:row>18</xdr:row>
      <xdr:rowOff>144780</xdr:rowOff>
    </xdr:to>
    <xdr:cxnSp macro="">
      <xdr:nvCxnSpPr>
        <xdr:cNvPr id="32" name="AutoShape 35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cxnSpLocks noChangeShapeType="1"/>
          <a:stCxn id="24" idx="4"/>
          <a:endCxn id="21" idx="0"/>
        </xdr:cNvCxnSpPr>
      </xdr:nvCxnSpPr>
      <xdr:spPr bwMode="auto">
        <a:xfrm>
          <a:off x="7100253" y="2321560"/>
          <a:ext cx="42228" cy="68072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4</xdr:row>
      <xdr:rowOff>91440</xdr:rowOff>
    </xdr:from>
    <xdr:to>
      <xdr:col>6</xdr:col>
      <xdr:colOff>198120</xdr:colOff>
      <xdr:row>12</xdr:row>
      <xdr:rowOff>30480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cxnSpLocks noChangeShapeType="1"/>
          <a:stCxn id="6" idx="4"/>
          <a:endCxn id="16" idx="0"/>
        </xdr:cNvCxnSpPr>
      </xdr:nvCxnSpPr>
      <xdr:spPr bwMode="auto">
        <a:xfrm flipH="1">
          <a:off x="3436620" y="739140"/>
          <a:ext cx="419100" cy="123444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198120</xdr:colOff>
      <xdr:row>4</xdr:row>
      <xdr:rowOff>91440</xdr:rowOff>
    </xdr:from>
    <xdr:to>
      <xdr:col>7</xdr:col>
      <xdr:colOff>388620</xdr:colOff>
      <xdr:row>12</xdr:row>
      <xdr:rowOff>22860</xdr:rowOff>
    </xdr:to>
    <xdr:cxnSp macro="">
      <xdr:nvCxnSpPr>
        <xdr:cNvPr id="34" name="AutoShape 37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>
          <a:cxnSpLocks noChangeShapeType="1"/>
          <a:stCxn id="6" idx="4"/>
          <a:endCxn id="22" idx="0"/>
        </xdr:cNvCxnSpPr>
      </xdr:nvCxnSpPr>
      <xdr:spPr bwMode="auto">
        <a:xfrm>
          <a:off x="3855720" y="739140"/>
          <a:ext cx="800100" cy="122682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441960</xdr:colOff>
      <xdr:row>4</xdr:row>
      <xdr:rowOff>0</xdr:rowOff>
    </xdr:from>
    <xdr:to>
      <xdr:col>9</xdr:col>
      <xdr:colOff>251460</xdr:colOff>
      <xdr:row>12</xdr:row>
      <xdr:rowOff>45720</xdr:rowOff>
    </xdr:to>
    <xdr:cxnSp macro="">
      <xdr:nvCxnSpPr>
        <xdr:cNvPr id="35" name="AutoShape 3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cxnSpLocks noChangeShapeType="1"/>
          <a:stCxn id="6" idx="5"/>
          <a:endCxn id="23" idx="1"/>
        </xdr:cNvCxnSpPr>
      </xdr:nvCxnSpPr>
      <xdr:spPr bwMode="auto">
        <a:xfrm>
          <a:off x="4099560" y="647700"/>
          <a:ext cx="1638300" cy="134112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533400</xdr:colOff>
      <xdr:row>2</xdr:row>
      <xdr:rowOff>121920</xdr:rowOff>
    </xdr:from>
    <xdr:to>
      <xdr:col>11</xdr:col>
      <xdr:colOff>236220</xdr:colOff>
      <xdr:row>12</xdr:row>
      <xdr:rowOff>45720</xdr:rowOff>
    </xdr:to>
    <xdr:cxnSp macro="">
      <xdr:nvCxnSpPr>
        <xdr:cNvPr id="36" name="AutoShape 3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cxnSpLocks noChangeShapeType="1"/>
          <a:stCxn id="6" idx="6"/>
          <a:endCxn id="24" idx="1"/>
        </xdr:cNvCxnSpPr>
      </xdr:nvCxnSpPr>
      <xdr:spPr bwMode="auto">
        <a:xfrm>
          <a:off x="4191000" y="445770"/>
          <a:ext cx="2750820" cy="1543050"/>
        </a:xfrm>
        <a:prstGeom prst="straightConnector1">
          <a:avLst/>
        </a:prstGeom>
        <a:noFill/>
        <a:ln w="25400">
          <a:solidFill>
            <a:srgbClr val="FFFF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3</xdr:col>
      <xdr:colOff>502920</xdr:colOff>
      <xdr:row>25</xdr:row>
      <xdr:rowOff>0</xdr:rowOff>
    </xdr:from>
    <xdr:ext cx="76200" cy="194351"/>
    <xdr:sp macro="" textlink="">
      <xdr:nvSpPr>
        <xdr:cNvPr id="37" name="Text Box 4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2331720" y="4048125"/>
          <a:ext cx="76200" cy="194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7</xdr:col>
      <xdr:colOff>175260</xdr:colOff>
      <xdr:row>21</xdr:row>
      <xdr:rowOff>38100</xdr:rowOff>
    </xdr:from>
    <xdr:to>
      <xdr:col>8</xdr:col>
      <xdr:colOff>251460</xdr:colOff>
      <xdr:row>22</xdr:row>
      <xdr:rowOff>60960</xdr:rowOff>
    </xdr:to>
    <xdr:sp macro="" textlink="">
      <xdr:nvSpPr>
        <xdr:cNvPr id="38" name="Text Box 4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4442460" y="3438525"/>
          <a:ext cx="685800" cy="184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5500</a:t>
          </a:r>
        </a:p>
      </xdr:txBody>
    </xdr:sp>
    <xdr:clientData/>
  </xdr:twoCellAnchor>
  <xdr:oneCellAnchor>
    <xdr:from>
      <xdr:col>2</xdr:col>
      <xdr:colOff>71198</xdr:colOff>
      <xdr:row>12</xdr:row>
      <xdr:rowOff>7620</xdr:rowOff>
    </xdr:from>
    <xdr:ext cx="761106" cy="470129"/>
    <xdr:sp macro="" textlink="">
      <xdr:nvSpPr>
        <xdr:cNvPr id="39" name="Text Box 43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1293573" y="1912620"/>
          <a:ext cx="761106" cy="470129"/>
        </a:xfrm>
        <a:prstGeom prst="rect">
          <a:avLst/>
        </a:prstGeom>
        <a:noFill/>
        <a:ln w="19050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@(B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+B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x1.5%x$240</a:t>
          </a:r>
        </a:p>
      </xdr:txBody>
    </xdr:sp>
    <xdr:clientData/>
  </xdr:oneCellAnchor>
  <xdr:oneCellAnchor>
    <xdr:from>
      <xdr:col>4</xdr:col>
      <xdr:colOff>22860</xdr:colOff>
      <xdr:row>12</xdr:row>
      <xdr:rowOff>60960</xdr:rowOff>
    </xdr:from>
    <xdr:ext cx="789203" cy="583053"/>
    <xdr:sp macro="" textlink="">
      <xdr:nvSpPr>
        <xdr:cNvPr id="40" name="Text Box 44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2461260" y="2004060"/>
          <a:ext cx="789203" cy="583053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@(I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+I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x1.5%x$250</a:t>
          </a:r>
        </a:p>
      </xdr:txBody>
    </xdr:sp>
    <xdr:clientData/>
  </xdr:oneCellAnchor>
  <xdr:oneCellAnchor>
    <xdr:from>
      <xdr:col>6</xdr:col>
      <xdr:colOff>22860</xdr:colOff>
      <xdr:row>12</xdr:row>
      <xdr:rowOff>60960</xdr:rowOff>
    </xdr:from>
    <xdr:ext cx="789203" cy="552573"/>
    <xdr:sp macro="" textlink="">
      <xdr:nvSpPr>
        <xdr:cNvPr id="41" name="Text Box 4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3680460" y="2004060"/>
          <a:ext cx="789203" cy="552573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@(i2+i3)/2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x1.5%x$265</a:t>
          </a:r>
        </a:p>
      </xdr:txBody>
    </xdr:sp>
    <xdr:clientData/>
  </xdr:oneCellAnchor>
  <xdr:oneCellAnchor>
    <xdr:from>
      <xdr:col>8</xdr:col>
      <xdr:colOff>22860</xdr:colOff>
      <xdr:row>12</xdr:row>
      <xdr:rowOff>60960</xdr:rowOff>
    </xdr:from>
    <xdr:ext cx="789202" cy="552573"/>
    <xdr:sp macro="" textlink="">
      <xdr:nvSpPr>
        <xdr:cNvPr id="42" name="Text Box 46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4899660" y="2004060"/>
          <a:ext cx="789202" cy="552573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@(I3+I4)/2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x1.5%x$285</a:t>
          </a:r>
        </a:p>
      </xdr:txBody>
    </xdr:sp>
    <xdr:clientData/>
  </xdr:oneCellAnchor>
  <xdr:oneCellAnchor>
    <xdr:from>
      <xdr:col>9</xdr:col>
      <xdr:colOff>594360</xdr:colOff>
      <xdr:row>12</xdr:row>
      <xdr:rowOff>76200</xdr:rowOff>
    </xdr:from>
    <xdr:ext cx="793545" cy="552573"/>
    <xdr:sp macro="" textlink="">
      <xdr:nvSpPr>
        <xdr:cNvPr id="43" name="Text Box 47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6080760" y="2019300"/>
          <a:ext cx="793545" cy="552573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@(I4+I5)/2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x1.5%x$280</a:t>
          </a:r>
        </a:p>
      </xdr:txBody>
    </xdr:sp>
    <xdr:clientData/>
  </xdr:oneCellAnchor>
  <xdr:oneCellAnchor>
    <xdr:from>
      <xdr:col>11</xdr:col>
      <xdr:colOff>563880</xdr:colOff>
      <xdr:row>12</xdr:row>
      <xdr:rowOff>60960</xdr:rowOff>
    </xdr:from>
    <xdr:ext cx="785926" cy="552573"/>
    <xdr:sp macro="" textlink="">
      <xdr:nvSpPr>
        <xdr:cNvPr id="44" name="Text Box 48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7269480" y="2004060"/>
          <a:ext cx="785926" cy="5525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@(I5+i6)/2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x1.5%x$260</a:t>
          </a:r>
        </a:p>
      </xdr:txBody>
    </xdr:sp>
    <xdr:clientData/>
  </xdr:oneCellAnchor>
  <xdr:oneCellAnchor>
    <xdr:from>
      <xdr:col>5</xdr:col>
      <xdr:colOff>199357</xdr:colOff>
      <xdr:row>9</xdr:row>
      <xdr:rowOff>0</xdr:rowOff>
    </xdr:from>
    <xdr:ext cx="908647" cy="322652"/>
    <xdr:sp macro="" textlink="">
      <xdr:nvSpPr>
        <xdr:cNvPr id="45" name="Text Box 4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3247357" y="1457325"/>
          <a:ext cx="908647" cy="322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2000&lt;P</a:t>
          </a:r>
          <a:r>
            <a:rPr lang="en-US" sz="1000" b="1" i="0" u="none" strike="noStrike" baseline="-25000">
              <a:solidFill>
                <a:srgbClr val="7030A0"/>
              </a:solidFill>
              <a:latin typeface="Arial"/>
              <a:cs typeface="Arial"/>
            </a:rPr>
            <a:t>3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&lt;4000</a:t>
          </a:r>
          <a:endParaRPr lang="en-US" sz="1000" b="0" i="0" u="none" strike="noStrike" baseline="0">
            <a:solidFill>
              <a:srgbClr val="7030A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@$265</a:t>
          </a:r>
        </a:p>
      </xdr:txBody>
    </xdr:sp>
    <xdr:clientData/>
  </xdr:oneCellAnchor>
  <xdr:oneCellAnchor>
    <xdr:from>
      <xdr:col>6</xdr:col>
      <xdr:colOff>100298</xdr:colOff>
      <xdr:row>6</xdr:row>
      <xdr:rowOff>22860</xdr:rowOff>
    </xdr:from>
    <xdr:ext cx="908647" cy="322652"/>
    <xdr:sp macro="" textlink="">
      <xdr:nvSpPr>
        <xdr:cNvPr id="46" name="Text Box 5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757898" y="994410"/>
          <a:ext cx="908647" cy="322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2250&lt;P</a:t>
          </a:r>
          <a:r>
            <a:rPr lang="en-US" sz="1000" b="1" i="0" u="none" strike="noStrike" baseline="-25000">
              <a:solidFill>
                <a:srgbClr val="7030A0"/>
              </a:solidFill>
              <a:latin typeface="Arial"/>
              <a:cs typeface="Arial"/>
            </a:rPr>
            <a:t>4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&lt;4500</a:t>
          </a:r>
          <a:endParaRPr lang="en-US" sz="1000" b="0" i="0" u="none" strike="noStrike" baseline="0">
            <a:solidFill>
              <a:srgbClr val="7030A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@$285</a:t>
          </a:r>
        </a:p>
      </xdr:txBody>
    </xdr:sp>
    <xdr:clientData/>
  </xdr:oneCellAnchor>
  <xdr:oneCellAnchor>
    <xdr:from>
      <xdr:col>8</xdr:col>
      <xdr:colOff>130777</xdr:colOff>
      <xdr:row>8</xdr:row>
      <xdr:rowOff>137160</xdr:rowOff>
    </xdr:from>
    <xdr:ext cx="908647" cy="318036"/>
    <xdr:sp macro="" textlink="">
      <xdr:nvSpPr>
        <xdr:cNvPr id="47" name="Text Box 5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5007577" y="1432560"/>
          <a:ext cx="908647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2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000&lt;P</a:t>
          </a:r>
          <a:r>
            <a:rPr lang="en-US" sz="1000" b="1" i="0" u="none" strike="noStrike" baseline="-25000">
              <a:solidFill>
                <a:srgbClr val="7030A0"/>
              </a:solidFill>
              <a:latin typeface="Arial"/>
              <a:cs typeface="Arial"/>
            </a:rPr>
            <a:t>5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&lt;4000</a:t>
          </a:r>
          <a:endParaRPr lang="en-US" sz="1000" b="0" i="0" u="none" strike="noStrike" baseline="0">
            <a:solidFill>
              <a:srgbClr val="7030A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@$280</a:t>
          </a:r>
        </a:p>
      </xdr:txBody>
    </xdr:sp>
    <xdr:clientData/>
  </xdr:oneCellAnchor>
  <xdr:oneCellAnchor>
    <xdr:from>
      <xdr:col>8</xdr:col>
      <xdr:colOff>411079</xdr:colOff>
      <xdr:row>5</xdr:row>
      <xdr:rowOff>144780</xdr:rowOff>
    </xdr:from>
    <xdr:ext cx="908646" cy="322652"/>
    <xdr:sp macro="" textlink="">
      <xdr:nvSpPr>
        <xdr:cNvPr id="48" name="Text Box 52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5287879" y="954405"/>
          <a:ext cx="908646" cy="322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1750&lt;P</a:t>
          </a:r>
          <a:r>
            <a:rPr lang="en-US" sz="1000" b="1" i="0" u="none" strike="noStrike" baseline="-25000">
              <a:solidFill>
                <a:srgbClr val="7030A0"/>
              </a:solidFill>
              <a:latin typeface="Arial"/>
              <a:cs typeface="Arial"/>
            </a:rPr>
            <a:t>6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&lt;3500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@$260</a:t>
          </a:r>
        </a:p>
      </xdr:txBody>
    </xdr:sp>
    <xdr:clientData/>
  </xdr:oneCellAnchor>
  <xdr:oneCellAnchor>
    <xdr:from>
      <xdr:col>0</xdr:col>
      <xdr:colOff>60960</xdr:colOff>
      <xdr:row>12</xdr:row>
      <xdr:rowOff>99060</xdr:rowOff>
    </xdr:from>
    <xdr:ext cx="527901" cy="175176"/>
    <xdr:sp macro="" textlink="">
      <xdr:nvSpPr>
        <xdr:cNvPr id="49" name="Text Box 54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60960" y="2004060"/>
          <a:ext cx="527901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r>
            <a:rPr lang="en-US" sz="10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=2750</a:t>
          </a:r>
        </a:p>
      </xdr:txBody>
    </xdr:sp>
    <xdr:clientData/>
  </xdr:oneCellAnchor>
  <xdr:twoCellAnchor>
    <xdr:from>
      <xdr:col>0</xdr:col>
      <xdr:colOff>594360</xdr:colOff>
      <xdr:row>13</xdr:row>
      <xdr:rowOff>22860</xdr:rowOff>
    </xdr:from>
    <xdr:to>
      <xdr:col>1</xdr:col>
      <xdr:colOff>213360</xdr:colOff>
      <xdr:row>13</xdr:row>
      <xdr:rowOff>60960</xdr:rowOff>
    </xdr:to>
    <xdr:cxnSp macro="">
      <xdr:nvCxnSpPr>
        <xdr:cNvPr id="50" name="AutoShape 55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CxnSpPr>
          <a:cxnSpLocks noChangeShapeType="1"/>
          <a:endCxn id="4" idx="2"/>
        </xdr:cNvCxnSpPr>
      </xdr:nvCxnSpPr>
      <xdr:spPr bwMode="auto">
        <a:xfrm>
          <a:off x="594360" y="2127885"/>
          <a:ext cx="228600" cy="3810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579120</xdr:colOff>
      <xdr:row>13</xdr:row>
      <xdr:rowOff>54429</xdr:rowOff>
    </xdr:from>
    <xdr:to>
      <xdr:col>13</xdr:col>
      <xdr:colOff>45720</xdr:colOff>
      <xdr:row>13</xdr:row>
      <xdr:rowOff>62049</xdr:rowOff>
    </xdr:to>
    <xdr:sp macro="" textlink="">
      <xdr:nvSpPr>
        <xdr:cNvPr id="51" name="Line 56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7284720" y="2159454"/>
          <a:ext cx="685800" cy="7620"/>
        </a:xfrm>
        <a:prstGeom prst="line">
          <a:avLst/>
        </a:prstGeom>
        <a:noFill/>
        <a:ln w="15875">
          <a:solidFill>
            <a:srgbClr val="00B050"/>
          </a:solidFill>
          <a:prstDash val="sysDot"/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DA/Dropbox/SMDA/SMDA%207ed/SMDA%207ed%20Data%20Files/Chapter%2003/Taco-Vi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o-Viva"/>
    </sheetNames>
    <definedNames>
      <definedName name="Toggl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zoomScale="128" workbookViewId="0">
      <selection activeCell="H5" sqref="H5:H9"/>
    </sheetView>
  </sheetViews>
  <sheetFormatPr defaultRowHeight="13.2" x14ac:dyDescent="0.25"/>
  <cols>
    <col min="1" max="1" width="17.44140625" customWidth="1"/>
    <col min="2" max="7" width="6.6640625" customWidth="1"/>
    <col min="8" max="8" width="12.5546875" customWidth="1"/>
    <col min="9" max="9" width="8" customWidth="1"/>
    <col min="10" max="10" width="6.109375" customWidth="1"/>
  </cols>
  <sheetData>
    <row r="1" spans="1:11" x14ac:dyDescent="0.25">
      <c r="A1" s="6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1" x14ac:dyDescent="0.25">
      <c r="A2" t="s">
        <v>0</v>
      </c>
      <c r="B2" s="3">
        <v>3000</v>
      </c>
      <c r="C2" s="3">
        <v>0</v>
      </c>
      <c r="D2" s="3">
        <v>550</v>
      </c>
      <c r="E2" s="3">
        <v>1450</v>
      </c>
      <c r="F2" s="3">
        <v>900</v>
      </c>
      <c r="G2" s="3">
        <v>0</v>
      </c>
      <c r="H2" t="s">
        <v>7</v>
      </c>
    </row>
    <row r="3" spans="1:11" x14ac:dyDescent="0.25">
      <c r="A3" t="s">
        <v>20</v>
      </c>
      <c r="B3" s="2">
        <v>50</v>
      </c>
      <c r="C3" s="2">
        <v>61</v>
      </c>
      <c r="D3" s="2">
        <v>83</v>
      </c>
      <c r="E3" s="2">
        <v>97</v>
      </c>
      <c r="F3" s="2">
        <v>130</v>
      </c>
      <c r="G3" s="2">
        <v>145</v>
      </c>
      <c r="H3" s="9">
        <f>SUMPRODUCT(B3:G3, $B$2:$G$2)</f>
        <v>453300</v>
      </c>
      <c r="I3" t="s">
        <v>23</v>
      </c>
    </row>
    <row r="4" spans="1:11" x14ac:dyDescent="0.25">
      <c r="A4" s="6" t="s">
        <v>21</v>
      </c>
      <c r="B4" s="2"/>
      <c r="C4" s="2"/>
      <c r="D4" s="2"/>
      <c r="E4" s="2"/>
      <c r="F4" s="2"/>
      <c r="G4" s="2"/>
      <c r="H4" t="s">
        <v>9</v>
      </c>
      <c r="I4" s="28" t="s">
        <v>43</v>
      </c>
      <c r="J4" t="s">
        <v>10</v>
      </c>
    </row>
    <row r="5" spans="1:11" x14ac:dyDescent="0.25">
      <c r="A5" s="8" t="s">
        <v>8</v>
      </c>
      <c r="B5" s="4">
        <v>1</v>
      </c>
      <c r="C5" s="4">
        <v>1</v>
      </c>
      <c r="D5" s="4"/>
      <c r="E5" s="4"/>
      <c r="F5" s="4"/>
      <c r="G5" s="4"/>
      <c r="H5" s="39">
        <f>SUMPRODUCT(B5:G5, $B$2:$G$2)</f>
        <v>3000</v>
      </c>
      <c r="I5" s="2" t="s">
        <v>11</v>
      </c>
      <c r="J5">
        <v>3000</v>
      </c>
      <c r="K5" t="s">
        <v>17</v>
      </c>
    </row>
    <row r="6" spans="1:11" x14ac:dyDescent="0.25">
      <c r="A6" s="8" t="s">
        <v>12</v>
      </c>
      <c r="B6" s="4"/>
      <c r="C6" s="4"/>
      <c r="D6" s="4">
        <v>1</v>
      </c>
      <c r="E6" s="4">
        <v>1</v>
      </c>
      <c r="F6" s="4"/>
      <c r="G6" s="4"/>
      <c r="H6" s="39">
        <f>SUMPRODUCT(B6:G6, $B$2:$G$2)</f>
        <v>2000</v>
      </c>
      <c r="I6" s="2" t="s">
        <v>11</v>
      </c>
      <c r="J6">
        <v>2000</v>
      </c>
      <c r="K6" t="s">
        <v>17</v>
      </c>
    </row>
    <row r="7" spans="1:11" x14ac:dyDescent="0.25">
      <c r="A7" s="8" t="s">
        <v>13</v>
      </c>
      <c r="B7" s="4"/>
      <c r="C7" s="4"/>
      <c r="D7" s="4"/>
      <c r="E7" s="4"/>
      <c r="F7" s="4">
        <v>1</v>
      </c>
      <c r="G7" s="4">
        <v>1</v>
      </c>
      <c r="H7" s="39">
        <f>SUMPRODUCT(B7:G7, $B$2:$G$2)</f>
        <v>900</v>
      </c>
      <c r="I7" s="2" t="s">
        <v>11</v>
      </c>
      <c r="J7">
        <v>900</v>
      </c>
      <c r="K7" t="s">
        <v>17</v>
      </c>
    </row>
    <row r="8" spans="1:11" x14ac:dyDescent="0.25">
      <c r="A8" s="8" t="s">
        <v>14</v>
      </c>
      <c r="B8" s="4">
        <v>1</v>
      </c>
      <c r="C8" s="4"/>
      <c r="D8" s="4">
        <v>1.5</v>
      </c>
      <c r="E8" s="4"/>
      <c r="F8" s="4">
        <v>3</v>
      </c>
      <c r="G8" s="4"/>
      <c r="H8" s="39">
        <f>SUMPRODUCT(B8:G8, $B$2:$G$2)</f>
        <v>6525</v>
      </c>
      <c r="I8" s="2" t="s">
        <v>15</v>
      </c>
      <c r="J8">
        <v>10000</v>
      </c>
      <c r="K8" t="s">
        <v>16</v>
      </c>
    </row>
    <row r="9" spans="1:11" x14ac:dyDescent="0.25">
      <c r="A9" s="8" t="s">
        <v>18</v>
      </c>
      <c r="B9" s="4">
        <v>1</v>
      </c>
      <c r="C9" s="4"/>
      <c r="D9" s="4">
        <v>2</v>
      </c>
      <c r="E9" s="4"/>
      <c r="F9" s="4">
        <v>1</v>
      </c>
      <c r="G9" s="4"/>
      <c r="H9" s="39">
        <f>SUMPRODUCT(B9:G9, $B$2:$G$2)</f>
        <v>5000</v>
      </c>
      <c r="I9" s="2" t="s">
        <v>15</v>
      </c>
      <c r="J9">
        <v>5000</v>
      </c>
      <c r="K9" t="s">
        <v>16</v>
      </c>
    </row>
    <row r="11" spans="1:11" x14ac:dyDescent="0.25">
      <c r="A11" s="5" t="s">
        <v>24</v>
      </c>
    </row>
    <row r="12" spans="1:11" x14ac:dyDescent="0.25">
      <c r="B12" s="7" t="s">
        <v>1</v>
      </c>
      <c r="C12" s="7" t="s">
        <v>2</v>
      </c>
    </row>
    <row r="13" spans="1:11" x14ac:dyDescent="0.25">
      <c r="B13" s="37">
        <v>1500</v>
      </c>
      <c r="C13" s="37">
        <v>2000</v>
      </c>
    </row>
    <row r="14" spans="1:11" x14ac:dyDescent="0.25">
      <c r="A14" t="str">
        <f>A5</f>
        <v>Demand Model 1</v>
      </c>
      <c r="B14">
        <v>1</v>
      </c>
      <c r="C14">
        <v>1</v>
      </c>
    </row>
    <row r="15" spans="1:11" x14ac:dyDescent="0.25">
      <c r="B15">
        <f>B14*B13</f>
        <v>1500</v>
      </c>
      <c r="C15">
        <f>C14*C13</f>
        <v>2000</v>
      </c>
      <c r="D15" s="36">
        <f>SUM(B15:C15)</f>
        <v>3500</v>
      </c>
      <c r="E15" s="38" t="s">
        <v>11</v>
      </c>
      <c r="F15">
        <v>3000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>
    <oddFooter>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10E3-C873-4DAC-9B1F-E2AC4750D8B7}">
  <dimension ref="B2:M14"/>
  <sheetViews>
    <sheetView zoomScale="115" zoomScaleNormal="115" workbookViewId="0">
      <selection activeCell="L19" sqref="L19"/>
    </sheetView>
  </sheetViews>
  <sheetFormatPr defaultColWidth="9.109375" defaultRowHeight="13.2" x14ac:dyDescent="0.25"/>
  <cols>
    <col min="1" max="1" width="4.33203125" style="12" customWidth="1"/>
    <col min="2" max="2" width="15.33203125" style="26" customWidth="1"/>
    <col min="3" max="3" width="10.109375" style="12" customWidth="1"/>
    <col min="4" max="4" width="10" style="12" customWidth="1"/>
    <col min="5" max="5" width="9.109375" style="26"/>
    <col min="6" max="6" width="9.88671875" style="26" customWidth="1"/>
    <col min="7" max="7" width="10.88671875" style="12" customWidth="1"/>
    <col min="8" max="8" width="12.109375" style="26" customWidth="1"/>
    <col min="9" max="9" width="15.44140625" style="12" customWidth="1"/>
    <col min="10" max="12" width="9.109375" style="12"/>
    <col min="13" max="13" width="9.88671875" style="12" customWidth="1"/>
    <col min="14" max="16384" width="9.109375" style="12"/>
  </cols>
  <sheetData>
    <row r="2" spans="2:13" s="41" customFormat="1" x14ac:dyDescent="0.25">
      <c r="B2" s="40"/>
      <c r="E2" s="42"/>
      <c r="F2" s="40"/>
      <c r="H2" s="40"/>
    </row>
    <row r="3" spans="2:13" x14ac:dyDescent="0.25">
      <c r="G3" s="62">
        <v>10</v>
      </c>
      <c r="H3" s="26" t="s">
        <v>70</v>
      </c>
      <c r="I3" s="63">
        <v>3</v>
      </c>
      <c r="J3" s="12" t="s">
        <v>71</v>
      </c>
    </row>
    <row r="4" spans="2:13" x14ac:dyDescent="0.25">
      <c r="C4" s="43" t="s">
        <v>44</v>
      </c>
      <c r="D4" s="17" t="s">
        <v>46</v>
      </c>
      <c r="F4" s="43" t="s">
        <v>47</v>
      </c>
      <c r="G4" s="43" t="s">
        <v>48</v>
      </c>
      <c r="H4" s="44"/>
      <c r="I4" s="43" t="s">
        <v>49</v>
      </c>
      <c r="K4" s="26"/>
      <c r="L4" s="43" t="s">
        <v>44</v>
      </c>
    </row>
    <row r="5" spans="2:13" ht="13.8" thickBot="1" x14ac:dyDescent="0.3">
      <c r="B5" s="45" t="s">
        <v>50</v>
      </c>
      <c r="C5" s="45" t="s">
        <v>51</v>
      </c>
      <c r="D5" s="58">
        <v>0.25</v>
      </c>
      <c r="E5" s="45" t="s">
        <v>45</v>
      </c>
      <c r="F5" s="45" t="s">
        <v>52</v>
      </c>
      <c r="G5" s="45" t="s">
        <v>53</v>
      </c>
      <c r="H5" s="46" t="s">
        <v>54</v>
      </c>
      <c r="I5" s="45" t="s">
        <v>53</v>
      </c>
      <c r="K5" s="45" t="s">
        <v>50</v>
      </c>
      <c r="L5" s="45" t="s">
        <v>51</v>
      </c>
    </row>
    <row r="6" spans="2:13" x14ac:dyDescent="0.25">
      <c r="B6" s="43" t="s">
        <v>55</v>
      </c>
      <c r="C6" s="47">
        <v>112500</v>
      </c>
      <c r="D6" s="48">
        <f t="shared" ref="D6:D11" si="0">$D$5*$C$14</f>
        <v>187500</v>
      </c>
      <c r="E6" s="60">
        <v>8.6499999999999994E-2</v>
      </c>
      <c r="F6" s="43">
        <v>11</v>
      </c>
      <c r="G6" s="43">
        <f t="shared" ref="G6:G11" si="1">IF(F6 &gt;= $G$3, 1, 0)</f>
        <v>1</v>
      </c>
      <c r="H6" s="49" t="s">
        <v>56</v>
      </c>
      <c r="I6" s="43">
        <f t="shared" ref="I6:I11" si="2">IF(VALUE(LEFT(H6,1)) &gt;= $I$3, 1, 0)</f>
        <v>0</v>
      </c>
      <c r="K6" s="43" t="s">
        <v>55</v>
      </c>
      <c r="L6" s="47">
        <v>0</v>
      </c>
    </row>
    <row r="7" spans="2:13" x14ac:dyDescent="0.25">
      <c r="B7" s="43" t="s">
        <v>57</v>
      </c>
      <c r="C7" s="47">
        <v>75000</v>
      </c>
      <c r="D7" s="48">
        <f t="shared" si="0"/>
        <v>187500</v>
      </c>
      <c r="E7" s="60">
        <v>9.5000000000000001E-2</v>
      </c>
      <c r="F7" s="43">
        <v>10</v>
      </c>
      <c r="G7" s="43">
        <f t="shared" si="1"/>
        <v>1</v>
      </c>
      <c r="H7" s="49" t="s">
        <v>58</v>
      </c>
      <c r="I7" s="43">
        <f t="shared" si="2"/>
        <v>1</v>
      </c>
      <c r="K7" s="43" t="s">
        <v>57</v>
      </c>
      <c r="L7" s="47">
        <v>0</v>
      </c>
    </row>
    <row r="8" spans="2:13" x14ac:dyDescent="0.25">
      <c r="B8" s="43" t="s">
        <v>59</v>
      </c>
      <c r="C8" s="47">
        <v>187500</v>
      </c>
      <c r="D8" s="48">
        <f t="shared" si="0"/>
        <v>187500</v>
      </c>
      <c r="E8" s="60">
        <v>0.1</v>
      </c>
      <c r="F8" s="43">
        <v>6</v>
      </c>
      <c r="G8" s="43">
        <f t="shared" si="1"/>
        <v>0</v>
      </c>
      <c r="H8" s="49" t="s">
        <v>60</v>
      </c>
      <c r="I8" s="43">
        <f t="shared" si="2"/>
        <v>1</v>
      </c>
      <c r="K8" s="43" t="s">
        <v>59</v>
      </c>
      <c r="L8" s="47">
        <v>262500</v>
      </c>
    </row>
    <row r="9" spans="2:13" x14ac:dyDescent="0.25">
      <c r="B9" s="43" t="s">
        <v>61</v>
      </c>
      <c r="C9" s="47">
        <v>187500</v>
      </c>
      <c r="D9" s="48">
        <f t="shared" si="0"/>
        <v>187500</v>
      </c>
      <c r="E9" s="60">
        <v>8.7499999999999994E-2</v>
      </c>
      <c r="F9" s="43">
        <v>10</v>
      </c>
      <c r="G9" s="43">
        <f t="shared" si="1"/>
        <v>1</v>
      </c>
      <c r="H9" s="49" t="s">
        <v>56</v>
      </c>
      <c r="I9" s="43">
        <f t="shared" si="2"/>
        <v>0</v>
      </c>
      <c r="K9" s="43" t="s">
        <v>61</v>
      </c>
      <c r="L9" s="47">
        <v>0</v>
      </c>
    </row>
    <row r="10" spans="2:13" x14ac:dyDescent="0.25">
      <c r="B10" s="43" t="s">
        <v>62</v>
      </c>
      <c r="C10" s="47">
        <v>0</v>
      </c>
      <c r="D10" s="48">
        <f t="shared" si="0"/>
        <v>187500</v>
      </c>
      <c r="E10" s="60">
        <v>9.2499999999999999E-2</v>
      </c>
      <c r="F10" s="43">
        <v>7</v>
      </c>
      <c r="G10" s="43">
        <f t="shared" si="1"/>
        <v>0</v>
      </c>
      <c r="H10" s="49" t="s">
        <v>58</v>
      </c>
      <c r="I10" s="43">
        <f t="shared" si="2"/>
        <v>1</v>
      </c>
      <c r="K10" s="43" t="s">
        <v>62</v>
      </c>
      <c r="L10" s="47">
        <v>0</v>
      </c>
    </row>
    <row r="11" spans="2:13" ht="13.8" thickBot="1" x14ac:dyDescent="0.3">
      <c r="B11" s="43" t="s">
        <v>63</v>
      </c>
      <c r="C11" s="50">
        <v>187500</v>
      </c>
      <c r="D11" s="51">
        <f t="shared" si="0"/>
        <v>187500</v>
      </c>
      <c r="E11" s="61">
        <v>0.09</v>
      </c>
      <c r="F11" s="45">
        <v>13</v>
      </c>
      <c r="G11" s="43">
        <f t="shared" si="1"/>
        <v>1</v>
      </c>
      <c r="H11" s="52" t="s">
        <v>64</v>
      </c>
      <c r="I11" s="43">
        <f t="shared" si="2"/>
        <v>0</v>
      </c>
      <c r="K11" s="43" t="s">
        <v>63</v>
      </c>
      <c r="L11" s="50">
        <v>487500</v>
      </c>
    </row>
    <row r="12" spans="2:13" ht="13.8" thickBot="1" x14ac:dyDescent="0.3">
      <c r="B12" s="53" t="s">
        <v>65</v>
      </c>
      <c r="C12" s="54">
        <f>SUM(C6:C11)</f>
        <v>750000</v>
      </c>
      <c r="D12" s="55" t="s">
        <v>66</v>
      </c>
      <c r="E12" s="56">
        <f>SUMPRODUCT(E6:E11, C6:C11)</f>
        <v>68887.5</v>
      </c>
      <c r="F12" s="55" t="s">
        <v>66</v>
      </c>
      <c r="G12" s="54">
        <f>SUMPRODUCT(G6:G11,$C$6:$C$11)</f>
        <v>562500</v>
      </c>
      <c r="H12" s="55" t="s">
        <v>66</v>
      </c>
      <c r="I12" s="54">
        <f>SUMPRODUCT(I6:I11,$C$6:$C$11)</f>
        <v>262500</v>
      </c>
      <c r="M12" s="56">
        <f>SUMPRODUCT(E6:E11, L6:L11)</f>
        <v>70125</v>
      </c>
    </row>
    <row r="13" spans="2:13" ht="13.8" thickTop="1" x14ac:dyDescent="0.25">
      <c r="C13" s="22" t="s">
        <v>11</v>
      </c>
      <c r="G13" s="22" t="s">
        <v>22</v>
      </c>
      <c r="I13" s="22" t="s">
        <v>15</v>
      </c>
    </row>
    <row r="14" spans="2:13" x14ac:dyDescent="0.25">
      <c r="B14" s="43" t="s">
        <v>67</v>
      </c>
      <c r="C14" s="59">
        <v>750000</v>
      </c>
      <c r="F14" s="43" t="s">
        <v>68</v>
      </c>
      <c r="G14" s="57">
        <f>C14/2</f>
        <v>375000</v>
      </c>
      <c r="H14" s="43" t="s">
        <v>69</v>
      </c>
      <c r="I14" s="57">
        <f>C14*0.35</f>
        <v>262500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G15"/>
  <sheetViews>
    <sheetView zoomScale="130" zoomScaleNormal="130" workbookViewId="0">
      <selection activeCell="G8" sqref="G8"/>
    </sheetView>
  </sheetViews>
  <sheetFormatPr defaultRowHeight="13.2" x14ac:dyDescent="0.25"/>
  <cols>
    <col min="1" max="1" width="9.88671875" customWidth="1"/>
    <col min="5" max="5" width="9.88671875" customWidth="1"/>
    <col min="6" max="6" width="2.44140625" customWidth="1"/>
    <col min="7" max="7" width="11.5546875" bestFit="1" customWidth="1"/>
  </cols>
  <sheetData>
    <row r="2" spans="1:7" x14ac:dyDescent="0.25">
      <c r="B2" t="s">
        <v>26</v>
      </c>
    </row>
    <row r="3" spans="1:7" x14ac:dyDescent="0.25">
      <c r="A3" t="s">
        <v>25</v>
      </c>
      <c r="B3" t="s">
        <v>27</v>
      </c>
      <c r="C3" t="s">
        <v>28</v>
      </c>
      <c r="D3" s="28" t="s">
        <v>72</v>
      </c>
      <c r="E3" t="s">
        <v>30</v>
      </c>
    </row>
    <row r="4" spans="1:7" x14ac:dyDescent="0.25">
      <c r="A4" t="s">
        <v>31</v>
      </c>
      <c r="B4" s="10">
        <v>200000</v>
      </c>
      <c r="C4" s="10">
        <v>0</v>
      </c>
      <c r="D4" s="10">
        <v>75000</v>
      </c>
      <c r="E4" s="36">
        <f>SUM(B4:D4)</f>
        <v>275000</v>
      </c>
      <c r="F4" s="11" t="s">
        <v>11</v>
      </c>
      <c r="G4">
        <v>275000</v>
      </c>
    </row>
    <row r="5" spans="1:7" x14ac:dyDescent="0.25">
      <c r="A5" t="s">
        <v>32</v>
      </c>
      <c r="B5" s="10">
        <v>0</v>
      </c>
      <c r="C5" s="10">
        <v>250000</v>
      </c>
      <c r="D5" s="10">
        <v>150000</v>
      </c>
      <c r="E5" s="36">
        <f>SUM(B5:D5)</f>
        <v>400000</v>
      </c>
      <c r="F5" s="11" t="s">
        <v>11</v>
      </c>
      <c r="G5">
        <v>400000</v>
      </c>
    </row>
    <row r="6" spans="1:7" x14ac:dyDescent="0.25">
      <c r="A6" t="s">
        <v>33</v>
      </c>
      <c r="B6" s="10">
        <v>0</v>
      </c>
      <c r="C6" s="10">
        <v>300000</v>
      </c>
      <c r="D6" s="10">
        <v>0</v>
      </c>
      <c r="E6" s="36">
        <f>SUM(B6:D6)</f>
        <v>300000</v>
      </c>
      <c r="F6" s="11" t="s">
        <v>11</v>
      </c>
      <c r="G6">
        <v>300000</v>
      </c>
    </row>
    <row r="7" spans="1:7" x14ac:dyDescent="0.25">
      <c r="A7" t="s">
        <v>34</v>
      </c>
      <c r="B7" s="35">
        <f>SUM(B4:B6)</f>
        <v>200000</v>
      </c>
      <c r="C7" s="35">
        <f>SUM(C4:C6)</f>
        <v>550000</v>
      </c>
      <c r="D7" s="35">
        <f>SUM(D4:D6)</f>
        <v>225000</v>
      </c>
    </row>
    <row r="8" spans="1:7" x14ac:dyDescent="0.25">
      <c r="B8" s="2" t="s">
        <v>15</v>
      </c>
      <c r="C8" s="2" t="s">
        <v>15</v>
      </c>
      <c r="D8" s="2" t="s">
        <v>15</v>
      </c>
    </row>
    <row r="9" spans="1:7" x14ac:dyDescent="0.25">
      <c r="B9" s="2">
        <v>200000</v>
      </c>
      <c r="C9" s="2">
        <v>600000</v>
      </c>
      <c r="D9" s="2">
        <v>225000</v>
      </c>
    </row>
    <row r="11" spans="1:7" x14ac:dyDescent="0.25">
      <c r="A11" t="s">
        <v>35</v>
      </c>
    </row>
    <row r="12" spans="1:7" x14ac:dyDescent="0.25">
      <c r="B12" t="s">
        <v>27</v>
      </c>
      <c r="C12" t="s">
        <v>28</v>
      </c>
      <c r="D12" t="s">
        <v>29</v>
      </c>
      <c r="G12" t="s">
        <v>23</v>
      </c>
    </row>
    <row r="13" spans="1:7" x14ac:dyDescent="0.25">
      <c r="A13" t="s">
        <v>31</v>
      </c>
      <c r="B13" s="1">
        <v>21</v>
      </c>
      <c r="C13" s="1">
        <v>50</v>
      </c>
      <c r="D13" s="1">
        <v>40</v>
      </c>
      <c r="G13" s="64">
        <f>SUMPRODUCT(B13:D15, B4:D6)</f>
        <v>24000000</v>
      </c>
    </row>
    <row r="14" spans="1:7" x14ac:dyDescent="0.25">
      <c r="A14" t="s">
        <v>32</v>
      </c>
      <c r="B14" s="1">
        <v>35</v>
      </c>
      <c r="C14" s="1">
        <v>30</v>
      </c>
      <c r="D14" s="1">
        <v>22</v>
      </c>
    </row>
    <row r="15" spans="1:7" x14ac:dyDescent="0.25">
      <c r="A15" t="s">
        <v>33</v>
      </c>
      <c r="B15" s="1">
        <v>55</v>
      </c>
      <c r="C15" s="1">
        <v>20</v>
      </c>
      <c r="D15" s="1">
        <v>25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B893-5E34-4ADB-8D9C-3C2392C1C474}">
  <sheetPr syncVertical="1" syncRef="A1" transitionEvaluation="1" codeName="Sheet2"/>
  <dimension ref="A2:O28"/>
  <sheetViews>
    <sheetView zoomScale="120" workbookViewId="0">
      <selection activeCell="F12" sqref="F12"/>
    </sheetView>
  </sheetViews>
  <sheetFormatPr defaultColWidth="9.6640625" defaultRowHeight="13.2" x14ac:dyDescent="0.25"/>
  <cols>
    <col min="1" max="1" width="12.33203125" style="29" customWidth="1"/>
    <col min="2" max="5" width="9" style="29" customWidth="1"/>
    <col min="6" max="6" width="13.44140625" style="29" customWidth="1"/>
    <col min="7" max="7" width="11.6640625" style="29" bestFit="1" customWidth="1"/>
    <col min="8" max="16384" width="9.6640625" style="29"/>
  </cols>
  <sheetData>
    <row r="2" spans="1:15" x14ac:dyDescent="0.25">
      <c r="A2" s="65" t="s">
        <v>73</v>
      </c>
      <c r="B2" s="66"/>
      <c r="C2" s="67"/>
      <c r="E2" s="67"/>
      <c r="F2" s="30"/>
      <c r="G2" s="30"/>
    </row>
    <row r="3" spans="1:15" x14ac:dyDescent="0.25">
      <c r="I3" s="68"/>
      <c r="J3" s="68"/>
    </row>
    <row r="4" spans="1:15" ht="13.8" thickBot="1" x14ac:dyDescent="0.3">
      <c r="A4" s="69"/>
      <c r="B4" s="33" t="s">
        <v>74</v>
      </c>
      <c r="C4" s="33" t="s">
        <v>75</v>
      </c>
      <c r="D4" s="33" t="s">
        <v>76</v>
      </c>
      <c r="E4" s="33" t="s">
        <v>77</v>
      </c>
      <c r="F4" s="70" t="s">
        <v>7</v>
      </c>
      <c r="I4" s="68"/>
      <c r="J4" s="68"/>
    </row>
    <row r="5" spans="1:15" ht="14.4" thickTop="1" thickBot="1" x14ac:dyDescent="0.3">
      <c r="A5" s="69" t="s">
        <v>78</v>
      </c>
      <c r="B5" s="34">
        <f>0.25*1000</f>
        <v>250</v>
      </c>
      <c r="C5" s="34">
        <f>0.3*1000</f>
        <v>300</v>
      </c>
      <c r="D5" s="34">
        <f>0.32*1000</f>
        <v>320</v>
      </c>
      <c r="E5" s="34">
        <f>0.15*1000</f>
        <v>150</v>
      </c>
      <c r="F5" s="71">
        <f>SUMPRODUCT(B5:E5,$B$6:$E$6)</f>
        <v>1950</v>
      </c>
      <c r="G5" s="72" t="s">
        <v>88</v>
      </c>
      <c r="I5" s="68"/>
      <c r="J5" s="68"/>
    </row>
    <row r="6" spans="1:15" ht="13.8" thickTop="1" x14ac:dyDescent="0.25">
      <c r="A6" s="69" t="s">
        <v>79</v>
      </c>
      <c r="B6" s="73">
        <v>4.5000000000000009</v>
      </c>
      <c r="C6" s="73">
        <v>1.9999999999999996</v>
      </c>
      <c r="D6" s="73">
        <v>0</v>
      </c>
      <c r="E6" s="73">
        <v>1.4999999999999996</v>
      </c>
      <c r="F6" s="74">
        <f>SUM(B6:E6)</f>
        <v>8</v>
      </c>
      <c r="G6" s="75">
        <v>8</v>
      </c>
      <c r="I6" s="76"/>
      <c r="J6" s="76"/>
      <c r="K6" s="76"/>
      <c r="L6" s="76"/>
      <c r="M6" s="76"/>
      <c r="N6" s="76"/>
      <c r="O6" s="76"/>
    </row>
    <row r="7" spans="1:15" x14ac:dyDescent="0.25">
      <c r="A7" s="77" t="s">
        <v>80</v>
      </c>
      <c r="B7" s="30"/>
      <c r="C7" s="30"/>
      <c r="D7" s="30"/>
      <c r="E7" s="30"/>
      <c r="F7" s="30"/>
      <c r="G7" s="30"/>
      <c r="I7" s="68"/>
      <c r="J7" s="68"/>
    </row>
    <row r="8" spans="1:15" x14ac:dyDescent="0.25">
      <c r="A8" s="30"/>
      <c r="B8" s="32" t="s">
        <v>81</v>
      </c>
      <c r="C8" s="31"/>
      <c r="D8" s="31"/>
      <c r="E8" s="31"/>
      <c r="F8" s="33" t="s">
        <v>44</v>
      </c>
      <c r="G8" s="33" t="s">
        <v>82</v>
      </c>
      <c r="I8" s="68"/>
      <c r="J8" s="68"/>
    </row>
    <row r="9" spans="1:15" x14ac:dyDescent="0.25">
      <c r="A9" s="69" t="s">
        <v>83</v>
      </c>
      <c r="B9" s="33" t="s">
        <v>74</v>
      </c>
      <c r="C9" s="33" t="s">
        <v>75</v>
      </c>
      <c r="D9" s="33" t="s">
        <v>76</v>
      </c>
      <c r="E9" s="33" t="s">
        <v>77</v>
      </c>
      <c r="F9" s="33" t="s">
        <v>84</v>
      </c>
      <c r="G9" s="33" t="s">
        <v>44</v>
      </c>
      <c r="I9" s="68"/>
      <c r="J9" s="68"/>
    </row>
    <row r="10" spans="1:15" x14ac:dyDescent="0.25">
      <c r="A10" s="69" t="s">
        <v>85</v>
      </c>
      <c r="B10" s="78">
        <v>0.3</v>
      </c>
      <c r="C10" s="79">
        <v>0.05</v>
      </c>
      <c r="D10" s="79">
        <v>0.2</v>
      </c>
      <c r="E10" s="80">
        <v>0.1</v>
      </c>
      <c r="F10" s="81">
        <f>SUMPRODUCT(B10:E10,$B$6:$E$6)/$G$6</f>
        <v>0.2</v>
      </c>
      <c r="G10" s="70">
        <v>0.2</v>
      </c>
      <c r="I10" s="68"/>
      <c r="J10" s="68"/>
    </row>
    <row r="11" spans="1:15" x14ac:dyDescent="0.25">
      <c r="A11" s="69" t="s">
        <v>86</v>
      </c>
      <c r="B11" s="82">
        <v>0.1</v>
      </c>
      <c r="C11" s="83">
        <v>0.3</v>
      </c>
      <c r="D11" s="83">
        <v>0.15</v>
      </c>
      <c r="E11" s="84">
        <v>0.1</v>
      </c>
      <c r="F11" s="81">
        <f>SUMPRODUCT(B11:E11,$B$6:$E$6)/$G$6</f>
        <v>0.15</v>
      </c>
      <c r="G11" s="70">
        <v>0.15</v>
      </c>
    </row>
    <row r="12" spans="1:15" x14ac:dyDescent="0.25">
      <c r="A12" s="69" t="s">
        <v>87</v>
      </c>
      <c r="B12" s="85">
        <v>0.2</v>
      </c>
      <c r="C12" s="86">
        <v>0.2</v>
      </c>
      <c r="D12" s="86">
        <v>0.2</v>
      </c>
      <c r="E12" s="87">
        <v>0.3</v>
      </c>
      <c r="F12" s="81">
        <f>SUMPRODUCT(B12:E12,$B$6:$E$6)/$G$6</f>
        <v>0.21875</v>
      </c>
      <c r="G12" s="70">
        <v>0.15</v>
      </c>
    </row>
    <row r="13" spans="1:15" x14ac:dyDescent="0.25">
      <c r="A13" s="69"/>
      <c r="B13" s="83"/>
      <c r="C13" s="83"/>
      <c r="D13" s="83"/>
      <c r="E13" s="83"/>
      <c r="F13" s="88"/>
      <c r="G13" s="89"/>
    </row>
    <row r="18" spans="2:11" x14ac:dyDescent="0.25">
      <c r="H18" s="76"/>
      <c r="I18" s="76"/>
      <c r="J18" s="76"/>
      <c r="K18" s="76"/>
    </row>
    <row r="19" spans="2:11" x14ac:dyDescent="0.25">
      <c r="B19" s="68"/>
      <c r="C19" s="68"/>
      <c r="D19" s="68"/>
    </row>
    <row r="20" spans="2:11" x14ac:dyDescent="0.25">
      <c r="B20" s="68"/>
      <c r="C20" s="68"/>
      <c r="D20" s="68"/>
    </row>
    <row r="21" spans="2:11" x14ac:dyDescent="0.25">
      <c r="B21" s="68"/>
      <c r="C21" s="68"/>
      <c r="D21" s="68"/>
      <c r="E21" s="68"/>
    </row>
    <row r="22" spans="2:11" x14ac:dyDescent="0.25">
      <c r="B22" s="68"/>
      <c r="C22" s="68"/>
      <c r="D22" s="68"/>
      <c r="E22" s="68"/>
      <c r="F22" s="68"/>
    </row>
    <row r="23" spans="2:11" x14ac:dyDescent="0.25">
      <c r="B23" s="76"/>
      <c r="C23" s="76"/>
      <c r="D23" s="76"/>
      <c r="E23" s="76"/>
      <c r="F23" s="76"/>
      <c r="G23" s="76"/>
      <c r="K23" s="76"/>
    </row>
    <row r="25" spans="2:11" x14ac:dyDescent="0.25">
      <c r="D25" s="68"/>
      <c r="E25" s="68"/>
      <c r="F25" s="68"/>
    </row>
    <row r="26" spans="2:11" x14ac:dyDescent="0.25">
      <c r="D26" s="68"/>
      <c r="E26" s="68"/>
      <c r="F26" s="68"/>
    </row>
    <row r="27" spans="2:11" x14ac:dyDescent="0.25">
      <c r="D27" s="68"/>
      <c r="E27" s="68"/>
      <c r="F27" s="68"/>
    </row>
    <row r="28" spans="2:11" x14ac:dyDescent="0.25">
      <c r="D28" s="76"/>
      <c r="E28" s="76"/>
      <c r="F28" s="76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0"/>
  <sheetViews>
    <sheetView zoomScale="120" zoomScaleNormal="120" workbookViewId="0">
      <selection activeCell="F25" sqref="F25"/>
    </sheetView>
  </sheetViews>
  <sheetFormatPr defaultColWidth="9.109375" defaultRowHeight="13.2" x14ac:dyDescent="0.25"/>
  <cols>
    <col min="1" max="16384" width="9.109375" style="12"/>
  </cols>
  <sheetData>
    <row r="1" spans="1:14" x14ac:dyDescent="0.25">
      <c r="A1" s="16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x14ac:dyDescent="0.25">
      <c r="A2" s="16" t="s">
        <v>36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</row>
    <row r="4" spans="1:1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spans="1:1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1:1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</row>
    <row r="8" spans="1:1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</row>
    <row r="9" spans="1:1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</row>
    <row r="10" spans="1:1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1:1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</row>
    <row r="12" spans="1:1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</row>
    <row r="13" spans="1:1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1:1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1:1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</row>
    <row r="16" spans="1:1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</row>
    <row r="17" spans="1:1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8" spans="1:1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</row>
    <row r="19" spans="1:14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</row>
    <row r="20" spans="1:1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1" spans="1:1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  <row r="22" spans="1:1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</row>
    <row r="23" spans="1:14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</row>
    <row r="24" spans="1:14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5" spans="1:14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</row>
    <row r="26" spans="1:1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4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pageMargins left="0.75" right="0.75" top="1" bottom="1" header="0.5" footer="0.5"/>
  <pageSetup scale="96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B7A7-90EB-4340-AA4B-6A3E17083439}">
  <dimension ref="A1:M29"/>
  <sheetViews>
    <sheetView zoomScaleNormal="100" workbookViewId="0">
      <selection activeCell="F4" sqref="F4"/>
    </sheetView>
  </sheetViews>
  <sheetFormatPr defaultColWidth="9.109375" defaultRowHeight="13.2" x14ac:dyDescent="0.25"/>
  <cols>
    <col min="1" max="1" width="26.77734375" style="12" customWidth="1"/>
    <col min="2" max="2" width="9.44140625" style="12" customWidth="1"/>
    <col min="3" max="3" width="11.109375" style="12" customWidth="1"/>
    <col min="4" max="4" width="9.44140625" style="12" bestFit="1" customWidth="1"/>
    <col min="5" max="5" width="9.21875" style="12" bestFit="1" customWidth="1"/>
    <col min="6" max="7" width="9.44140625" style="12" bestFit="1" customWidth="1"/>
    <col min="8" max="8" width="14.6640625" style="12" customWidth="1"/>
    <col min="9" max="9" width="11.21875" style="12" customWidth="1"/>
    <col min="10" max="10" width="14.33203125" style="12" customWidth="1"/>
    <col min="11" max="11" width="15" style="12" customWidth="1"/>
    <col min="12" max="12" width="10.6640625" style="12" customWidth="1"/>
    <col min="13" max="16384" width="9.109375" style="12"/>
  </cols>
  <sheetData>
    <row r="1" spans="1:11" x14ac:dyDescent="0.25">
      <c r="A1" s="17" t="s">
        <v>38</v>
      </c>
    </row>
    <row r="2" spans="1:11" x14ac:dyDescent="0.25">
      <c r="A2" s="17"/>
    </row>
    <row r="3" spans="1:11" x14ac:dyDescent="0.25">
      <c r="B3" s="99" t="s">
        <v>103</v>
      </c>
      <c r="C3" s="99" t="s">
        <v>104</v>
      </c>
      <c r="F3" s="17" t="s">
        <v>39</v>
      </c>
    </row>
    <row r="4" spans="1:11" x14ac:dyDescent="0.25">
      <c r="A4" s="91" t="s">
        <v>92</v>
      </c>
      <c r="B4" s="18">
        <v>200</v>
      </c>
      <c r="C4" s="18">
        <v>500</v>
      </c>
      <c r="F4" s="12" t="s">
        <v>91</v>
      </c>
      <c r="H4" s="92">
        <f>K25</f>
        <v>10375225.733450606</v>
      </c>
    </row>
    <row r="5" spans="1:11" x14ac:dyDescent="0.25">
      <c r="A5" s="91" t="s">
        <v>105</v>
      </c>
      <c r="B5" s="18">
        <v>1500</v>
      </c>
      <c r="C5" s="18">
        <v>6000</v>
      </c>
      <c r="F5" s="12" t="s">
        <v>40</v>
      </c>
      <c r="H5" s="92">
        <f>K22</f>
        <v>55066.12397081231</v>
      </c>
    </row>
    <row r="6" spans="1:11" x14ac:dyDescent="0.25">
      <c r="A6" s="91" t="s">
        <v>109</v>
      </c>
      <c r="B6" s="100">
        <v>0.5</v>
      </c>
      <c r="F6" s="12" t="s">
        <v>41</v>
      </c>
      <c r="H6" s="93">
        <f>K23</f>
        <v>5520941.506846251</v>
      </c>
    </row>
    <row r="7" spans="1:11" x14ac:dyDescent="0.25">
      <c r="A7" s="91" t="s">
        <v>113</v>
      </c>
      <c r="B7" s="18">
        <v>2780</v>
      </c>
      <c r="F7" s="12" t="s">
        <v>42</v>
      </c>
      <c r="H7" s="94">
        <f>H6+H5</f>
        <v>5576007.6308170632</v>
      </c>
    </row>
    <row r="8" spans="1:11" x14ac:dyDescent="0.25">
      <c r="A8" s="91" t="s">
        <v>114</v>
      </c>
      <c r="B8" s="20">
        <v>1.4999999999999999E-2</v>
      </c>
      <c r="F8" s="12" t="s">
        <v>101</v>
      </c>
      <c r="H8" s="95">
        <f>K26</f>
        <v>4799218.1026335433</v>
      </c>
    </row>
    <row r="9" spans="1:11" x14ac:dyDescent="0.25">
      <c r="A9" s="91" t="s">
        <v>115</v>
      </c>
      <c r="B9" s="101">
        <v>13000</v>
      </c>
      <c r="H9" s="98"/>
    </row>
    <row r="10" spans="1:11" x14ac:dyDescent="0.25">
      <c r="A10" s="91" t="s">
        <v>116</v>
      </c>
      <c r="B10" s="102">
        <v>-20</v>
      </c>
      <c r="H10" s="98"/>
    </row>
    <row r="11" spans="1:11" x14ac:dyDescent="0.25">
      <c r="B11" s="19"/>
      <c r="H11" s="98"/>
    </row>
    <row r="12" spans="1:11" ht="15.6" x14ac:dyDescent="0.3">
      <c r="A12" s="21"/>
      <c r="B12" s="91" t="s">
        <v>89</v>
      </c>
      <c r="C12" s="96">
        <f>B9</f>
        <v>13000</v>
      </c>
      <c r="D12" s="18" t="s">
        <v>99</v>
      </c>
      <c r="E12" s="18">
        <f>B4</f>
        <v>200</v>
      </c>
      <c r="F12" s="18" t="s">
        <v>106</v>
      </c>
      <c r="G12" s="90">
        <f>B5</f>
        <v>1500</v>
      </c>
      <c r="H12" s="18"/>
    </row>
    <row r="13" spans="1:11" x14ac:dyDescent="0.25">
      <c r="B13" s="91" t="s">
        <v>90</v>
      </c>
      <c r="C13" s="97">
        <f>B10</f>
        <v>-20</v>
      </c>
      <c r="D13" s="18" t="s">
        <v>100</v>
      </c>
      <c r="E13" s="18">
        <f>C4</f>
        <v>500</v>
      </c>
      <c r="F13" s="18" t="s">
        <v>107</v>
      </c>
      <c r="G13" s="90">
        <f>C5</f>
        <v>6000</v>
      </c>
      <c r="H13" s="23" t="s">
        <v>108</v>
      </c>
      <c r="I13" s="111">
        <f>B6</f>
        <v>0.5</v>
      </c>
      <c r="J13" s="22" t="s">
        <v>102</v>
      </c>
      <c r="K13" s="112">
        <f>B8</f>
        <v>1.4999999999999999E-2</v>
      </c>
    </row>
    <row r="14" spans="1:11" x14ac:dyDescent="0.25">
      <c r="A14" s="12" t="s">
        <v>98</v>
      </c>
      <c r="B14" s="18" t="s">
        <v>95</v>
      </c>
      <c r="C14" s="104" t="s">
        <v>94</v>
      </c>
      <c r="D14" s="25" t="s">
        <v>93</v>
      </c>
      <c r="E14" s="24" t="s">
        <v>92</v>
      </c>
      <c r="F14" s="103" t="s">
        <v>96</v>
      </c>
      <c r="G14" s="25" t="s">
        <v>97</v>
      </c>
      <c r="H14" s="113" t="s">
        <v>110</v>
      </c>
      <c r="I14" s="18" t="s">
        <v>111</v>
      </c>
      <c r="J14" s="18" t="s">
        <v>112</v>
      </c>
      <c r="K14" s="18" t="s">
        <v>117</v>
      </c>
    </row>
    <row r="15" spans="1:11" x14ac:dyDescent="0.25">
      <c r="A15" s="26">
        <v>1</v>
      </c>
      <c r="B15" s="101">
        <f>B7</f>
        <v>2780</v>
      </c>
      <c r="C15" s="105">
        <v>4000</v>
      </c>
      <c r="D15" s="101">
        <f t="shared" ref="D15:D20" si="0">$C$12 + $C$13*E15</f>
        <v>3783.5673439580914</v>
      </c>
      <c r="E15" s="110">
        <v>460.82163280209545</v>
      </c>
      <c r="F15" s="106">
        <f t="shared" ref="F15:F20" si="1">B15+C15-D15</f>
        <v>2996.4326560419086</v>
      </c>
      <c r="G15" s="101">
        <f t="shared" ref="G15:G20" si="2">(B15+F15)/2</f>
        <v>2888.2163280209543</v>
      </c>
      <c r="H15" s="101">
        <f t="shared" ref="H15:H20" si="3">$I$13*I15</f>
        <v>2000</v>
      </c>
      <c r="I15" s="107">
        <v>4000</v>
      </c>
      <c r="J15" s="101">
        <v>240</v>
      </c>
      <c r="K15" s="102">
        <f t="shared" ref="K15:K20" si="4">$K$13*J15</f>
        <v>3.5999999999999996</v>
      </c>
    </row>
    <row r="16" spans="1:11" x14ac:dyDescent="0.25">
      <c r="A16" s="26">
        <v>2</v>
      </c>
      <c r="B16" s="101">
        <f>F15</f>
        <v>2996.4326560419086</v>
      </c>
      <c r="C16" s="105">
        <v>3500</v>
      </c>
      <c r="D16" s="101">
        <f t="shared" si="0"/>
        <v>3746.83598774034</v>
      </c>
      <c r="E16" s="110">
        <v>462.65820061298297</v>
      </c>
      <c r="F16" s="106">
        <f t="shared" si="1"/>
        <v>2749.5966683015686</v>
      </c>
      <c r="G16" s="101">
        <f t="shared" si="2"/>
        <v>2873.0146621717386</v>
      </c>
      <c r="H16" s="101">
        <f t="shared" si="3"/>
        <v>1750</v>
      </c>
      <c r="I16" s="107">
        <v>3500</v>
      </c>
      <c r="J16" s="101">
        <v>250</v>
      </c>
      <c r="K16" s="102">
        <f t="shared" si="4"/>
        <v>3.75</v>
      </c>
    </row>
    <row r="17" spans="1:13" x14ac:dyDescent="0.25">
      <c r="A17" s="26">
        <v>3</v>
      </c>
      <c r="B17" s="101">
        <f>F16</f>
        <v>2749.5966683015686</v>
      </c>
      <c r="C17" s="105">
        <v>4000</v>
      </c>
      <c r="D17" s="101">
        <f t="shared" si="0"/>
        <v>3708.1603574366745</v>
      </c>
      <c r="E17" s="110">
        <v>464.59198212816625</v>
      </c>
      <c r="F17" s="106">
        <f t="shared" si="1"/>
        <v>3041.436310864894</v>
      </c>
      <c r="G17" s="101">
        <f t="shared" si="2"/>
        <v>2895.5164895832313</v>
      </c>
      <c r="H17" s="101">
        <f t="shared" si="3"/>
        <v>2000</v>
      </c>
      <c r="I17" s="107">
        <v>4000</v>
      </c>
      <c r="J17" s="101">
        <v>265</v>
      </c>
      <c r="K17" s="102">
        <f t="shared" si="4"/>
        <v>3.9749999999999996</v>
      </c>
    </row>
    <row r="18" spans="1:13" x14ac:dyDescent="0.25">
      <c r="A18" s="26">
        <v>4</v>
      </c>
      <c r="B18" s="101">
        <f>F17</f>
        <v>3041.436310864894</v>
      </c>
      <c r="C18" s="105">
        <v>2250</v>
      </c>
      <c r="D18" s="101">
        <f t="shared" si="0"/>
        <v>3666.895415000412</v>
      </c>
      <c r="E18" s="110">
        <v>466.65522924997941</v>
      </c>
      <c r="F18" s="106">
        <f t="shared" si="1"/>
        <v>1624.5408958644821</v>
      </c>
      <c r="G18" s="101">
        <f t="shared" si="2"/>
        <v>2332.9886033646881</v>
      </c>
      <c r="H18" s="101">
        <f t="shared" si="3"/>
        <v>2250</v>
      </c>
      <c r="I18" s="107">
        <v>4500</v>
      </c>
      <c r="J18" s="101">
        <v>285</v>
      </c>
      <c r="K18" s="102">
        <f t="shared" si="4"/>
        <v>4.2749999999999995</v>
      </c>
    </row>
    <row r="19" spans="1:13" x14ac:dyDescent="0.25">
      <c r="A19" s="26">
        <v>5</v>
      </c>
      <c r="B19" s="101">
        <f>F18</f>
        <v>1624.5408958644821</v>
      </c>
      <c r="C19" s="105">
        <v>3500</v>
      </c>
      <c r="D19" s="101">
        <f t="shared" si="0"/>
        <v>3624.5408958644766</v>
      </c>
      <c r="E19" s="110">
        <v>468.7729552067762</v>
      </c>
      <c r="F19" s="106">
        <f t="shared" si="1"/>
        <v>1500.0000000000055</v>
      </c>
      <c r="G19" s="101">
        <f t="shared" si="2"/>
        <v>1562.2704479322438</v>
      </c>
      <c r="H19" s="101">
        <f t="shared" si="3"/>
        <v>1750</v>
      </c>
      <c r="I19" s="107">
        <v>3500</v>
      </c>
      <c r="J19" s="101">
        <v>280</v>
      </c>
      <c r="K19" s="102">
        <f t="shared" si="4"/>
        <v>4.2</v>
      </c>
    </row>
    <row r="20" spans="1:13" x14ac:dyDescent="0.25">
      <c r="A20" s="26">
        <v>6</v>
      </c>
      <c r="B20" s="101">
        <f>F19</f>
        <v>1500.0000000000055</v>
      </c>
      <c r="C20" s="105">
        <v>3864.1981032548128</v>
      </c>
      <c r="D20" s="101">
        <f t="shared" si="0"/>
        <v>3864.1981032548028</v>
      </c>
      <c r="E20" s="110">
        <v>456.79009483725986</v>
      </c>
      <c r="F20" s="106">
        <f t="shared" si="1"/>
        <v>1500.0000000000155</v>
      </c>
      <c r="G20" s="101">
        <f t="shared" si="2"/>
        <v>1500.0000000000105</v>
      </c>
      <c r="H20" s="101">
        <f t="shared" si="3"/>
        <v>2000</v>
      </c>
      <c r="I20" s="107">
        <v>4000</v>
      </c>
      <c r="J20" s="101">
        <v>260</v>
      </c>
      <c r="K20" s="102">
        <f t="shared" si="4"/>
        <v>3.9</v>
      </c>
    </row>
    <row r="22" spans="1:13" x14ac:dyDescent="0.25">
      <c r="K22" s="108">
        <f>SUMPRODUCT(G15:G20,K15:K20)</f>
        <v>55066.12397081231</v>
      </c>
      <c r="M22" s="17"/>
    </row>
    <row r="23" spans="1:13" x14ac:dyDescent="0.25">
      <c r="K23" s="109">
        <f>SUMPRODUCT(C15:C20,J15:J20)</f>
        <v>5520941.506846251</v>
      </c>
      <c r="L23" s="27"/>
    </row>
    <row r="24" spans="1:13" x14ac:dyDescent="0.25">
      <c r="K24" s="109">
        <f>K22+K23</f>
        <v>5576007.6308170632</v>
      </c>
      <c r="L24" s="27"/>
    </row>
    <row r="25" spans="1:13" x14ac:dyDescent="0.25">
      <c r="K25" s="109">
        <f>SUMPRODUCT(E15:E20, D15:D20)</f>
        <v>10375225.733450606</v>
      </c>
      <c r="L25" s="27"/>
    </row>
    <row r="26" spans="1:13" x14ac:dyDescent="0.25">
      <c r="K26" s="109">
        <f>K25-K24</f>
        <v>4799218.1026335433</v>
      </c>
      <c r="L26" s="27"/>
    </row>
    <row r="27" spans="1:13" x14ac:dyDescent="0.25">
      <c r="L27" s="27"/>
    </row>
    <row r="28" spans="1:13" x14ac:dyDescent="0.25">
      <c r="L28" s="27"/>
    </row>
    <row r="29" spans="1:13" x14ac:dyDescent="0.25">
      <c r="L29" s="27"/>
    </row>
  </sheetData>
  <pageMargins left="0.75" right="0.75" top="1" bottom="1" header="0.5" footer="0.5"/>
  <pageSetup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AA1-72C0-4290-A82B-FC30F3BC3FE9}">
  <dimension ref="A1:L30"/>
  <sheetViews>
    <sheetView tabSelected="1" zoomScaleNormal="100" workbookViewId="0">
      <selection activeCell="K7" sqref="K7"/>
    </sheetView>
  </sheetViews>
  <sheetFormatPr defaultColWidth="9.109375" defaultRowHeight="13.2" x14ac:dyDescent="0.25"/>
  <cols>
    <col min="1" max="1" width="26.77734375" style="12" customWidth="1"/>
    <col min="2" max="2" width="13.109375" style="12" customWidth="1"/>
    <col min="3" max="3" width="11.109375" style="12" customWidth="1"/>
    <col min="4" max="4" width="12.5546875" style="12" customWidth="1"/>
    <col min="5" max="5" width="9.21875" style="12" bestFit="1" customWidth="1"/>
    <col min="6" max="6" width="12" style="12" customWidth="1"/>
    <col min="7" max="7" width="13" style="12" customWidth="1"/>
    <col min="8" max="8" width="18.44140625" style="12" customWidth="1"/>
    <col min="9" max="9" width="11.21875" style="12" customWidth="1"/>
    <col min="10" max="10" width="14.33203125" style="12" customWidth="1"/>
    <col min="11" max="11" width="17.77734375" style="12" customWidth="1"/>
    <col min="12" max="12" width="10.6640625" style="12" customWidth="1"/>
    <col min="13" max="16384" width="9.109375" style="12"/>
  </cols>
  <sheetData>
    <row r="1" spans="1:11" x14ac:dyDescent="0.25">
      <c r="A1" s="17" t="s">
        <v>118</v>
      </c>
    </row>
    <row r="2" spans="1:11" x14ac:dyDescent="0.25">
      <c r="A2" s="17"/>
    </row>
    <row r="3" spans="1:11" x14ac:dyDescent="0.25">
      <c r="B3" s="99" t="s">
        <v>103</v>
      </c>
      <c r="C3" s="99" t="s">
        <v>104</v>
      </c>
      <c r="F3" s="17" t="s">
        <v>39</v>
      </c>
    </row>
    <row r="4" spans="1:11" x14ac:dyDescent="0.25">
      <c r="A4" s="91" t="s">
        <v>92</v>
      </c>
      <c r="B4" s="18">
        <v>5.75</v>
      </c>
      <c r="C4" s="18">
        <v>9.75</v>
      </c>
      <c r="F4" s="12" t="s">
        <v>91</v>
      </c>
      <c r="H4" s="92">
        <f>K26</f>
        <v>222417.85555555567</v>
      </c>
    </row>
    <row r="5" spans="1:11" x14ac:dyDescent="0.25">
      <c r="A5" s="91" t="s">
        <v>105</v>
      </c>
      <c r="B5" s="18">
        <v>1500</v>
      </c>
      <c r="C5" s="18">
        <v>6000</v>
      </c>
      <c r="F5" s="12" t="s">
        <v>40</v>
      </c>
      <c r="H5" s="92">
        <f>K23</f>
        <v>1598.8612499999967</v>
      </c>
    </row>
    <row r="6" spans="1:11" x14ac:dyDescent="0.25">
      <c r="A6" s="91" t="s">
        <v>109</v>
      </c>
      <c r="B6" s="100">
        <v>0.5</v>
      </c>
      <c r="F6" s="12" t="s">
        <v>41</v>
      </c>
      <c r="H6" s="95">
        <f>K24</f>
        <v>72975</v>
      </c>
    </row>
    <row r="7" spans="1:11" x14ac:dyDescent="0.25">
      <c r="A7" s="91" t="s">
        <v>113</v>
      </c>
      <c r="B7" s="18">
        <v>2780</v>
      </c>
      <c r="F7" s="12" t="s">
        <v>42</v>
      </c>
      <c r="H7" s="94">
        <f>H6+H5</f>
        <v>74573.861250000002</v>
      </c>
    </row>
    <row r="8" spans="1:11" x14ac:dyDescent="0.25">
      <c r="A8" s="91" t="s">
        <v>114</v>
      </c>
      <c r="B8" s="20">
        <v>1.4999999999999999E-2</v>
      </c>
      <c r="F8" s="12" t="s">
        <v>101</v>
      </c>
      <c r="H8" s="94">
        <f>K27</f>
        <v>147843.99430555565</v>
      </c>
    </row>
    <row r="9" spans="1:11" x14ac:dyDescent="0.25">
      <c r="A9" s="91" t="s">
        <v>115</v>
      </c>
      <c r="B9" s="101">
        <v>45000</v>
      </c>
      <c r="H9" s="98"/>
    </row>
    <row r="10" spans="1:11" x14ac:dyDescent="0.25">
      <c r="A10" s="91" t="s">
        <v>116</v>
      </c>
      <c r="B10" s="102">
        <v>-4500</v>
      </c>
      <c r="H10" s="98"/>
    </row>
    <row r="11" spans="1:11" x14ac:dyDescent="0.25">
      <c r="B11" s="19"/>
      <c r="H11" s="98"/>
    </row>
    <row r="12" spans="1:11" ht="15.6" x14ac:dyDescent="0.3">
      <c r="A12" s="21"/>
      <c r="B12" s="91" t="s">
        <v>89</v>
      </c>
      <c r="C12" s="96">
        <f>B9</f>
        <v>45000</v>
      </c>
      <c r="D12" s="18" t="s">
        <v>99</v>
      </c>
      <c r="E12" s="18">
        <f>B4</f>
        <v>5.75</v>
      </c>
      <c r="F12" s="18" t="s">
        <v>106</v>
      </c>
      <c r="G12" s="90">
        <f>B5</f>
        <v>1500</v>
      </c>
      <c r="H12" s="18"/>
    </row>
    <row r="13" spans="1:11" x14ac:dyDescent="0.25">
      <c r="B13" s="91" t="s">
        <v>90</v>
      </c>
      <c r="C13" s="97">
        <f>B10</f>
        <v>-4500</v>
      </c>
      <c r="D13" s="18" t="s">
        <v>100</v>
      </c>
      <c r="E13" s="18">
        <f>C4</f>
        <v>9.75</v>
      </c>
      <c r="F13" s="18" t="s">
        <v>107</v>
      </c>
      <c r="G13" s="90">
        <f>C5</f>
        <v>6000</v>
      </c>
      <c r="H13" s="23" t="s">
        <v>108</v>
      </c>
      <c r="I13" s="111">
        <f>B6</f>
        <v>0.5</v>
      </c>
      <c r="J13" s="22" t="s">
        <v>102</v>
      </c>
      <c r="K13" s="112">
        <f>B8</f>
        <v>1.4999999999999999E-2</v>
      </c>
    </row>
    <row r="14" spans="1:11" x14ac:dyDescent="0.25">
      <c r="A14" s="12" t="s">
        <v>98</v>
      </c>
      <c r="B14" s="18" t="s">
        <v>95</v>
      </c>
      <c r="C14" s="104" t="s">
        <v>94</v>
      </c>
      <c r="D14" s="25" t="s">
        <v>93</v>
      </c>
      <c r="E14" s="24" t="s">
        <v>92</v>
      </c>
      <c r="F14" s="103" t="s">
        <v>96</v>
      </c>
      <c r="G14" s="25" t="s">
        <v>97</v>
      </c>
      <c r="H14" s="113" t="s">
        <v>110</v>
      </c>
      <c r="I14" s="18" t="s">
        <v>111</v>
      </c>
      <c r="J14" s="18" t="s">
        <v>112</v>
      </c>
      <c r="K14" s="18" t="s">
        <v>117</v>
      </c>
    </row>
    <row r="15" spans="1:11" x14ac:dyDescent="0.25">
      <c r="A15" s="26">
        <v>1</v>
      </c>
      <c r="B15" s="101">
        <f>B7</f>
        <v>2780</v>
      </c>
      <c r="C15" s="105">
        <v>4000</v>
      </c>
      <c r="D15" s="101">
        <f t="shared" ref="D15:D21" si="0">$C$12 + $C$13*E15</f>
        <v>1125</v>
      </c>
      <c r="E15" s="114">
        <v>9.75</v>
      </c>
      <c r="F15" s="106">
        <f t="shared" ref="F15:F21" si="1">B15+C15-D15</f>
        <v>5655</v>
      </c>
      <c r="G15" s="101">
        <f t="shared" ref="G15:G21" si="2">(B15+F15)/2</f>
        <v>4217.5</v>
      </c>
      <c r="H15" s="101">
        <f t="shared" ref="H15:H21" si="3">$I$13*I15</f>
        <v>2000</v>
      </c>
      <c r="I15" s="107">
        <v>4000</v>
      </c>
      <c r="J15" s="115">
        <v>2.4</v>
      </c>
      <c r="K15" s="102">
        <f t="shared" ref="K15:K21" si="4">$K$13*J15</f>
        <v>3.5999999999999997E-2</v>
      </c>
    </row>
    <row r="16" spans="1:11" x14ac:dyDescent="0.25">
      <c r="A16" s="26">
        <f>A15 +1</f>
        <v>2</v>
      </c>
      <c r="B16" s="101">
        <f>F15</f>
        <v>5655</v>
      </c>
      <c r="C16" s="105">
        <v>3500</v>
      </c>
      <c r="D16" s="101">
        <f t="shared" si="0"/>
        <v>3155.0000000000146</v>
      </c>
      <c r="E16" s="114">
        <v>9.2988888888888859</v>
      </c>
      <c r="F16" s="106">
        <f t="shared" si="1"/>
        <v>5999.9999999999854</v>
      </c>
      <c r="G16" s="101">
        <f t="shared" si="2"/>
        <v>5827.4999999999927</v>
      </c>
      <c r="H16" s="101">
        <f t="shared" si="3"/>
        <v>1750</v>
      </c>
      <c r="I16" s="107">
        <v>3500</v>
      </c>
      <c r="J16" s="115">
        <v>2.5</v>
      </c>
      <c r="K16" s="102">
        <f t="shared" si="4"/>
        <v>3.7499999999999999E-2</v>
      </c>
    </row>
    <row r="17" spans="1:12" x14ac:dyDescent="0.25">
      <c r="A17" s="26">
        <f>A16 +1</f>
        <v>3</v>
      </c>
      <c r="B17" s="101">
        <f>F16</f>
        <v>5999.9999999999854</v>
      </c>
      <c r="C17" s="105">
        <v>4000</v>
      </c>
      <c r="D17" s="101">
        <f t="shared" si="0"/>
        <v>4000</v>
      </c>
      <c r="E17" s="114">
        <v>9.1111111111111107</v>
      </c>
      <c r="F17" s="106">
        <f t="shared" si="1"/>
        <v>5999.9999999999854</v>
      </c>
      <c r="G17" s="101">
        <f t="shared" si="2"/>
        <v>5999.9999999999854</v>
      </c>
      <c r="H17" s="101">
        <f t="shared" si="3"/>
        <v>2000</v>
      </c>
      <c r="I17" s="107">
        <v>4000</v>
      </c>
      <c r="J17" s="115">
        <v>2.65</v>
      </c>
      <c r="K17" s="102">
        <f t="shared" si="4"/>
        <v>3.9750000000000001E-2</v>
      </c>
    </row>
    <row r="18" spans="1:12" x14ac:dyDescent="0.25">
      <c r="A18" s="26">
        <f>A17 +1</f>
        <v>4</v>
      </c>
      <c r="B18" s="101">
        <f>F17</f>
        <v>5999.9999999999854</v>
      </c>
      <c r="C18" s="105">
        <v>4000</v>
      </c>
      <c r="D18" s="101">
        <f t="shared" si="0"/>
        <v>4000</v>
      </c>
      <c r="E18" s="114">
        <v>9.1111111111111107</v>
      </c>
      <c r="F18" s="106">
        <f>B18+C18-D18</f>
        <v>5999.9999999999854</v>
      </c>
      <c r="G18" s="101">
        <f>(B18+F18)/2</f>
        <v>5999.9999999999854</v>
      </c>
      <c r="H18" s="101">
        <f t="shared" si="3"/>
        <v>2000</v>
      </c>
      <c r="I18" s="107">
        <v>4000</v>
      </c>
      <c r="J18" s="115">
        <v>2.75</v>
      </c>
      <c r="K18" s="102">
        <f t="shared" si="4"/>
        <v>4.1249999999999995E-2</v>
      </c>
    </row>
    <row r="19" spans="1:12" x14ac:dyDescent="0.25">
      <c r="A19" s="26">
        <f>A17 +1</f>
        <v>4</v>
      </c>
      <c r="B19" s="101">
        <f>F17</f>
        <v>5999.9999999999854</v>
      </c>
      <c r="C19" s="105">
        <v>4500</v>
      </c>
      <c r="D19" s="101">
        <f t="shared" si="0"/>
        <v>4500</v>
      </c>
      <c r="E19" s="114">
        <v>9</v>
      </c>
      <c r="F19" s="106">
        <f t="shared" si="1"/>
        <v>5999.9999999999854</v>
      </c>
      <c r="G19" s="101">
        <f t="shared" si="2"/>
        <v>5999.9999999999854</v>
      </c>
      <c r="H19" s="101">
        <f t="shared" si="3"/>
        <v>2250</v>
      </c>
      <c r="I19" s="107">
        <v>4500</v>
      </c>
      <c r="J19" s="115">
        <v>2.85</v>
      </c>
      <c r="K19" s="102">
        <f t="shared" si="4"/>
        <v>4.2749999999999996E-2</v>
      </c>
    </row>
    <row r="20" spans="1:12" x14ac:dyDescent="0.25">
      <c r="A20" s="26">
        <f>A19 +1</f>
        <v>5</v>
      </c>
      <c r="B20" s="101">
        <f>F19</f>
        <v>5999.9999999999854</v>
      </c>
      <c r="C20" s="105">
        <v>3500</v>
      </c>
      <c r="D20" s="101">
        <f t="shared" si="0"/>
        <v>3500</v>
      </c>
      <c r="E20" s="114">
        <v>9.2222222222222214</v>
      </c>
      <c r="F20" s="106">
        <f t="shared" si="1"/>
        <v>5999.9999999999854</v>
      </c>
      <c r="G20" s="101">
        <f t="shared" si="2"/>
        <v>5999.9999999999854</v>
      </c>
      <c r="H20" s="101">
        <f t="shared" si="3"/>
        <v>1750</v>
      </c>
      <c r="I20" s="107">
        <v>3500</v>
      </c>
      <c r="J20" s="115">
        <v>2.8</v>
      </c>
      <c r="K20" s="102">
        <f t="shared" si="4"/>
        <v>4.1999999999999996E-2</v>
      </c>
    </row>
    <row r="21" spans="1:12" x14ac:dyDescent="0.25">
      <c r="A21" s="26">
        <f>A20 +1</f>
        <v>6</v>
      </c>
      <c r="B21" s="101">
        <f>F20</f>
        <v>5999.9999999999854</v>
      </c>
      <c r="C21" s="105">
        <v>4000</v>
      </c>
      <c r="D21" s="101">
        <f t="shared" si="0"/>
        <v>4000</v>
      </c>
      <c r="E21" s="114">
        <v>9.1111111111111107</v>
      </c>
      <c r="F21" s="106">
        <f t="shared" si="1"/>
        <v>5999.9999999999854</v>
      </c>
      <c r="G21" s="101">
        <f t="shared" si="2"/>
        <v>5999.9999999999854</v>
      </c>
      <c r="H21" s="101">
        <f t="shared" si="3"/>
        <v>2000</v>
      </c>
      <c r="I21" s="107">
        <v>4000</v>
      </c>
      <c r="J21" s="115">
        <v>2.6</v>
      </c>
      <c r="K21" s="102">
        <f t="shared" si="4"/>
        <v>3.9E-2</v>
      </c>
    </row>
    <row r="23" spans="1:12" x14ac:dyDescent="0.25">
      <c r="K23" s="108">
        <f>SUMPRODUCT(G15:G21,K15:K21)</f>
        <v>1598.8612499999967</v>
      </c>
    </row>
    <row r="24" spans="1:12" x14ac:dyDescent="0.25">
      <c r="K24" s="109">
        <f>SUMPRODUCT(C15:C21,J15:J21)</f>
        <v>72975</v>
      </c>
      <c r="L24" s="27"/>
    </row>
    <row r="25" spans="1:12" x14ac:dyDescent="0.25">
      <c r="K25" s="109">
        <f>K23+K24</f>
        <v>74573.861250000002</v>
      </c>
      <c r="L25" s="27"/>
    </row>
    <row r="26" spans="1:12" x14ac:dyDescent="0.25">
      <c r="K26" s="109">
        <f>SUMPRODUCT(E15:E21, D15:D21)</f>
        <v>222417.85555555567</v>
      </c>
      <c r="L26" s="27"/>
    </row>
    <row r="27" spans="1:12" x14ac:dyDescent="0.25">
      <c r="K27" s="109">
        <f>K26-K25</f>
        <v>147843.99430555565</v>
      </c>
      <c r="L27" s="27"/>
    </row>
    <row r="28" spans="1:12" x14ac:dyDescent="0.25">
      <c r="E28" s="27"/>
    </row>
    <row r="29" spans="1:12" x14ac:dyDescent="0.25">
      <c r="E29" s="27"/>
    </row>
    <row r="30" spans="1:12" x14ac:dyDescent="0.25">
      <c r="E30" s="27"/>
    </row>
  </sheetData>
  <pageMargins left="0.75" right="0.75" top="1" bottom="1" header="0.5" footer="0.5"/>
  <pageSetup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Make-or-buy</vt:lpstr>
      <vt:lpstr>Retirement Planning</vt:lpstr>
      <vt:lpstr>TransLP</vt:lpstr>
      <vt:lpstr>Blending</vt:lpstr>
      <vt:lpstr>Multi-Per Production Network</vt:lpstr>
      <vt:lpstr>profit</vt:lpstr>
      <vt:lpstr>cost</vt:lpstr>
      <vt:lpstr>Blending!DATA</vt:lpstr>
      <vt:lpstr>Blending!Print_Area_MI</vt:lpstr>
    </vt:vector>
  </TitlesOfParts>
  <Company>som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 Easton</dc:creator>
  <cp:lastModifiedBy>Bill Foote</cp:lastModifiedBy>
  <cp:lastPrinted>2016-01-04T22:55:59Z</cp:lastPrinted>
  <dcterms:created xsi:type="dcterms:W3CDTF">2001-09-19T18:38:06Z</dcterms:created>
  <dcterms:modified xsi:type="dcterms:W3CDTF">2021-04-08T21:48:59Z</dcterms:modified>
</cp:coreProperties>
</file>