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codeName="ThisWorkbook"/>
  <xr:revisionPtr revIDLastSave="0" documentId="13_ncr:1_{22198FA7-0C38-4358-8C57-86FEBBE27677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make-buy" sheetId="1" r:id="rId1"/>
    <sheet name="risk-return" sheetId="13" r:id="rId2"/>
    <sheet name="transport" sheetId="7" r:id="rId3"/>
    <sheet name="blending" sheetId="14" r:id="rId4"/>
    <sheet name="production-network" sheetId="9" r:id="rId5"/>
    <sheet name="Feasibility Report 1" sheetId="15" r:id="rId6"/>
    <sheet name="Feasibility Report 2" sheetId="16" r:id="rId7"/>
    <sheet name="multi-period-prod" sheetId="10" r:id="rId8"/>
    <sheet name="data" sheetId="17" r:id="rId9"/>
  </sheets>
  <externalReferences>
    <externalReference r:id="rId10"/>
  </externalReferences>
  <definedNames>
    <definedName name="_Key1" hidden="1">#REF!</definedName>
    <definedName name="_Order1" hidden="1">255</definedName>
    <definedName name="_Regression_Int" localSheetId="3" hidden="1">1</definedName>
    <definedName name="coin_cuttype" localSheetId="3" hidden="1">1</definedName>
    <definedName name="coin_cuttype" localSheetId="1" hidden="1">1</definedName>
    <definedName name="coin_dualtol" localSheetId="3" hidden="1">0.0000001</definedName>
    <definedName name="coin_dualtol" localSheetId="1" hidden="1">0.0000001</definedName>
    <definedName name="coin_heurs" localSheetId="3" hidden="1">1</definedName>
    <definedName name="coin_heurs" localSheetId="1" hidden="1">1</definedName>
    <definedName name="coin_integerpresolve" localSheetId="3" hidden="1">1</definedName>
    <definedName name="coin_integerpresolve" localSheetId="1" hidden="1">1</definedName>
    <definedName name="coin_presolve1" localSheetId="3" hidden="1">1</definedName>
    <definedName name="coin_presolve1" localSheetId="1" hidden="1">1</definedName>
    <definedName name="coin_primaltol" localSheetId="3" hidden="1">0.0000001</definedName>
    <definedName name="coin_primaltol" localSheetId="1" hidden="1">0.0000001</definedName>
    <definedName name="DATA" localSheetId="3">blending!$F$3:$J$10</definedName>
    <definedName name="DATA">#REF!</definedName>
    <definedName name="grb_bariter" localSheetId="3" hidden="1">1E+100</definedName>
    <definedName name="grb_bariter" localSheetId="1" hidden="1">1E+100</definedName>
    <definedName name="grb_bartol" localSheetId="3" hidden="1">0.00000001</definedName>
    <definedName name="grb_bartol" localSheetId="1" hidden="1">0.00000001</definedName>
    <definedName name="grb_crossover" localSheetId="3" hidden="1">-1</definedName>
    <definedName name="grb_crossover" localSheetId="1" hidden="1">-1</definedName>
    <definedName name="grb_cutoff" localSheetId="3" hidden="1">1E+100</definedName>
    <definedName name="grb_cutoff" localSheetId="1" hidden="1">1E+100</definedName>
    <definedName name="grb_cuts" localSheetId="3" hidden="1">-1</definedName>
    <definedName name="grb_cuts" localSheetId="1" hidden="1">-1</definedName>
    <definedName name="grb_focus" localSheetId="3" hidden="1">0</definedName>
    <definedName name="grb_focus" localSheetId="1" hidden="1">0</definedName>
    <definedName name="grb_heur" localSheetId="3" hidden="1">0.05</definedName>
    <definedName name="grb_heur" localSheetId="1" hidden="1">0.05</definedName>
    <definedName name="grb_infeas" localSheetId="3" hidden="1">0.000001</definedName>
    <definedName name="grb_infeas" localSheetId="1" hidden="1">0.000001</definedName>
    <definedName name="grb_inttol" localSheetId="3" hidden="1">0.00001</definedName>
    <definedName name="grb_inttol" localSheetId="1" hidden="1">0.00001</definedName>
    <definedName name="grb_method" localSheetId="3" hidden="1">1</definedName>
    <definedName name="grb_method" localSheetId="1" hidden="1">1</definedName>
    <definedName name="grb_nodefilestart" localSheetId="3" hidden="1">1E+100</definedName>
    <definedName name="grb_nodefilestart" localSheetId="1" hidden="1">1E+100</definedName>
    <definedName name="grb_optimal" localSheetId="3" hidden="1">0.000001</definedName>
    <definedName name="grb_optimal" localSheetId="1" hidden="1">0.000001</definedName>
    <definedName name="grb_order" localSheetId="3" hidden="1">-1</definedName>
    <definedName name="grb_order" localSheetId="1" hidden="1">-1</definedName>
    <definedName name="grb_presolve" localSheetId="3" hidden="1">-1</definedName>
    <definedName name="grb_presolve" localSheetId="1" hidden="1">-1</definedName>
    <definedName name="grb_pricing" localSheetId="3" hidden="1">-1</definedName>
    <definedName name="grb_pricing" localSheetId="1" hidden="1">-1</definedName>
    <definedName name="grb_relmip" localSheetId="3" hidden="1">0.0001</definedName>
    <definedName name="grb_relmip" localSheetId="1" hidden="1">0.0001</definedName>
    <definedName name="grb_rootmethod" localSheetId="3" hidden="1">1</definedName>
    <definedName name="grb_rootmethod" localSheetId="1" hidden="1">1</definedName>
    <definedName name="grb_submip" localSheetId="3" hidden="1">500</definedName>
    <definedName name="grb_submip" localSheetId="1" hidden="1">500</definedName>
    <definedName name="grb_symmetry" localSheetId="3" hidden="1">-1</definedName>
    <definedName name="grb_symmetry" localSheetId="1" hidden="1">-1</definedName>
    <definedName name="grb_threads" localSheetId="3" hidden="1">0</definedName>
    <definedName name="grb_threads" localSheetId="1" hidden="1">0</definedName>
    <definedName name="grb_var" localSheetId="3" hidden="1">-1</definedName>
    <definedName name="grb_var" localSheetId="1" hidden="1">-1</definedName>
    <definedName name="Print_Area_MI" localSheetId="3">blending!$A$3:$G$7</definedName>
    <definedName name="solver_acc" localSheetId="3" hidden="1">0.001</definedName>
    <definedName name="solver_acc" localSheetId="1" hidden="1">0.001</definedName>
    <definedName name="solver_adj" localSheetId="3" hidden="1">blending!$B$6:$E$6</definedName>
    <definedName name="solver_adj" localSheetId="0" hidden="1">'make-buy'!$B$2:$G$2</definedName>
    <definedName name="solver_adj" localSheetId="7" hidden="1">'multi-period-prod'!$C$4:$H$4</definedName>
    <definedName name="solver_adj" localSheetId="1" hidden="1">'risk-return'!$C$6:$C$11</definedName>
    <definedName name="solver_adj" localSheetId="2" hidden="1">transport!$B$4:$D$6</definedName>
    <definedName name="solver_adj_ob" localSheetId="3" hidden="1">1</definedName>
    <definedName name="solver_adj_ob" localSheetId="1" hidden="1">1</definedName>
    <definedName name="solver_ars" localSheetId="3" hidden="1">1</definedName>
    <definedName name="solver_ars" localSheetId="1" hidden="1">1</definedName>
    <definedName name="solver_bigm" localSheetId="3" hidden="1">1000000</definedName>
    <definedName name="solver_bigm" localSheetId="1" hidden="1">1000000</definedName>
    <definedName name="solver_bnd" localSheetId="3" hidden="1">1</definedName>
    <definedName name="solver_bnd" localSheetId="1" hidden="1">1</definedName>
    <definedName name="solver_cha" localSheetId="3" hidden="1">0</definedName>
    <definedName name="solver_cha" localSheetId="1" hidden="1">0</definedName>
    <definedName name="solver_chc1" localSheetId="3" hidden="1">0</definedName>
    <definedName name="solver_chc1" localSheetId="1" hidden="1">0</definedName>
    <definedName name="solver_chc2" localSheetId="3" hidden="1">0</definedName>
    <definedName name="solver_chc2" localSheetId="1" hidden="1">0</definedName>
    <definedName name="solver_chc3" localSheetId="3" hidden="1">0</definedName>
    <definedName name="solver_chc3" localSheetId="1" hidden="1">0</definedName>
    <definedName name="solver_chc4" localSheetId="1" hidden="1">0</definedName>
    <definedName name="solver_chc5" localSheetId="1" hidden="1">0</definedName>
    <definedName name="solver_chn" localSheetId="3" hidden="1">4</definedName>
    <definedName name="solver_chn" localSheetId="1" hidden="1">4</definedName>
    <definedName name="solver_chp1" localSheetId="3" hidden="1">0</definedName>
    <definedName name="solver_chp1" localSheetId="1" hidden="1">0</definedName>
    <definedName name="solver_chp2" localSheetId="3" hidden="1">0</definedName>
    <definedName name="solver_chp2" localSheetId="1" hidden="1">0</definedName>
    <definedName name="solver_chp3" localSheetId="3" hidden="1">0</definedName>
    <definedName name="solver_chp3" localSheetId="1" hidden="1">0</definedName>
    <definedName name="solver_chp4" localSheetId="1" hidden="1">0</definedName>
    <definedName name="solver_chp5" localSheetId="1" hidden="1">0</definedName>
    <definedName name="solver_cht" localSheetId="3" hidden="1">0</definedName>
    <definedName name="solver_cht" localSheetId="1" hidden="1">0</definedName>
    <definedName name="solver_cir1" localSheetId="3" hidden="1">1</definedName>
    <definedName name="solver_cir1" localSheetId="1" hidden="1">1</definedName>
    <definedName name="solver_cir2" localSheetId="3" hidden="1">1</definedName>
    <definedName name="solver_cir2" localSheetId="1" hidden="1">1</definedName>
    <definedName name="solver_cir3" localSheetId="3" hidden="1">1</definedName>
    <definedName name="solver_cir3" localSheetId="1" hidden="1">1</definedName>
    <definedName name="solver_cir4" localSheetId="1" hidden="1">1</definedName>
    <definedName name="solver_cir5" localSheetId="1" hidden="1">1</definedName>
    <definedName name="solver_con1" localSheetId="3" hidden="1">" "</definedName>
    <definedName name="solver_con1" localSheetId="1" hidden="1">" "</definedName>
    <definedName name="solver_con2" localSheetId="3" hidden="1">" "</definedName>
    <definedName name="solver_con2" localSheetId="1" hidden="1">" "</definedName>
    <definedName name="solver_con3" localSheetId="3" hidden="1">" "</definedName>
    <definedName name="solver_con3" localSheetId="1" hidden="1">" "</definedName>
    <definedName name="solver_con4" localSheetId="1" hidden="1">" "</definedName>
    <definedName name="solver_con5" localSheetId="1" hidden="1">" "</definedName>
    <definedName name="solver_corr" hidden="1">1</definedName>
    <definedName name="solver_ctp1" hidden="1">0</definedName>
    <definedName name="solver_ctp2" hidden="1">0</definedName>
    <definedName name="solver_cvg" localSheetId="3" hidden="1">0.0001</definedName>
    <definedName name="solver_cvg" localSheetId="0" hidden="1">0.0001</definedName>
    <definedName name="solver_cvg" localSheetId="7" hidden="1">0.0001</definedName>
    <definedName name="solver_cvg" localSheetId="1" hidden="1">0.0001</definedName>
    <definedName name="solver_cvg" localSheetId="2" hidden="1">0.0001</definedName>
    <definedName name="solver_dia" localSheetId="3" hidden="1">5</definedName>
    <definedName name="solver_dia" localSheetId="1" hidden="1">5</definedName>
    <definedName name="solver_disp" hidden="1">0</definedName>
    <definedName name="solver_drv" localSheetId="3" hidden="1">1</definedName>
    <definedName name="solver_drv" localSheetId="0" hidden="1">1</definedName>
    <definedName name="solver_drv" localSheetId="7" hidden="1">1</definedName>
    <definedName name="solver_drv" localSheetId="1" hidden="1">1</definedName>
    <definedName name="solver_drv" localSheetId="2" hidden="1">1</definedName>
    <definedName name="solver_eng" localSheetId="3" hidden="1">2</definedName>
    <definedName name="solver_eng" localSheetId="0" hidden="1">2</definedName>
    <definedName name="solver_eng" localSheetId="7" hidden="1">2</definedName>
    <definedName name="solver_eng" localSheetId="1" hidden="1">2</definedName>
    <definedName name="solver_eng" localSheetId="2" hidden="1">2</definedName>
    <definedName name="solver_est" localSheetId="3" hidden="1">1</definedName>
    <definedName name="solver_est" localSheetId="0" hidden="1">1</definedName>
    <definedName name="solver_est" localSheetId="7" hidden="1">1</definedName>
    <definedName name="solver_est" localSheetId="1" hidden="1">1</definedName>
    <definedName name="solver_est" localSheetId="2" hidden="1">1</definedName>
    <definedName name="solver_eval" hidden="1">0</definedName>
    <definedName name="solver_fea" localSheetId="3" hidden="1">0.000001</definedName>
    <definedName name="solver_fea" localSheetId="1" hidden="1">0.000001</definedName>
    <definedName name="solver_fns" localSheetId="3" hidden="1">0</definedName>
    <definedName name="solver_fns" localSheetId="1" hidden="1">0</definedName>
    <definedName name="solver_gap" localSheetId="3" hidden="1">0.0000001</definedName>
    <definedName name="solver_gap" localSheetId="1" hidden="1">0.0000001</definedName>
    <definedName name="solver_glb" localSheetId="3" hidden="1">-1E+30</definedName>
    <definedName name="solver_glb" localSheetId="1" hidden="1">-1E+30</definedName>
    <definedName name="solver_gub" localSheetId="3" hidden="1">1E+30</definedName>
    <definedName name="solver_gub" localSheetId="1" hidden="1">1E+30</definedName>
    <definedName name="solver_iao" localSheetId="3" hidden="1">0</definedName>
    <definedName name="solver_iao" localSheetId="1" hidden="1">0</definedName>
    <definedName name="solver_ibd" localSheetId="3" hidden="1">2</definedName>
    <definedName name="solver_ibd" localSheetId="0" hidden="1">2</definedName>
    <definedName name="solver_ibd" localSheetId="7" hidden="1">2</definedName>
    <definedName name="solver_ibd" localSheetId="1" hidden="1">2</definedName>
    <definedName name="solver_ibd" localSheetId="2" hidden="1">2</definedName>
    <definedName name="solver_inc" localSheetId="3" hidden="1">0</definedName>
    <definedName name="solver_inc" localSheetId="1" hidden="1">0</definedName>
    <definedName name="solver_int" localSheetId="3" hidden="1">0</definedName>
    <definedName name="solver_int" localSheetId="1" hidden="1">0</definedName>
    <definedName name="solver_ipd" localSheetId="3" hidden="1">3</definedName>
    <definedName name="solver_ipd" localSheetId="1" hidden="1">3</definedName>
    <definedName name="solver_ipi" localSheetId="3" hidden="1">1</definedName>
    <definedName name="solver_ipi" localSheetId="1" hidden="1">1</definedName>
    <definedName name="solver_ips" localSheetId="3" hidden="1">0.99</definedName>
    <definedName name="solver_ips" localSheetId="1" hidden="1">0.99</definedName>
    <definedName name="solver_irs" localSheetId="3" hidden="1">0</definedName>
    <definedName name="solver_irs" localSheetId="1" hidden="1">0</definedName>
    <definedName name="solver_ism" localSheetId="3" hidden="1">0</definedName>
    <definedName name="solver_ism" localSheetId="1" hidden="1">0</definedName>
    <definedName name="solver_itr" localSheetId="3" hidden="1">2147483647</definedName>
    <definedName name="solver_itr" localSheetId="0" hidden="1">100</definedName>
    <definedName name="solver_itr" localSheetId="7" hidden="1">100</definedName>
    <definedName name="solver_itr" localSheetId="1" hidden="1">2147483647</definedName>
    <definedName name="solver_itr" localSheetId="2" hidden="1">100</definedName>
    <definedName name="solver_lcens" hidden="1">-1E+30</definedName>
    <definedName name="solver_lcut" hidden="1">-1E+30</definedName>
    <definedName name="solver_lhs_ob1" localSheetId="3" hidden="1">0</definedName>
    <definedName name="solver_lhs_ob1" localSheetId="1" hidden="1">0</definedName>
    <definedName name="solver_lhs_ob2" localSheetId="3" hidden="1">0</definedName>
    <definedName name="solver_lhs_ob2" localSheetId="1" hidden="1">0</definedName>
    <definedName name="solver_lhs_ob3" localSheetId="3" hidden="1">0</definedName>
    <definedName name="solver_lhs_ob3" localSheetId="1" hidden="1">0</definedName>
    <definedName name="solver_lhs_ob4" localSheetId="1" hidden="1">0</definedName>
    <definedName name="solver_lhs_ob5" localSheetId="1" hidden="1">0</definedName>
    <definedName name="solver_lhs1" localSheetId="3" hidden="1">blending!$F$10:$F$12</definedName>
    <definedName name="solver_lhs1" localSheetId="0" hidden="1">'make-buy'!$B$2:$G$2</definedName>
    <definedName name="solver_lhs1" localSheetId="7" hidden="1">'multi-period-prod'!$C$4:$H$4</definedName>
    <definedName name="solver_lhs1" localSheetId="1" hidden="1">'risk-return'!$C$12</definedName>
    <definedName name="solver_lhs1" localSheetId="2" hidden="1">transport!$B$7:$D$7</definedName>
    <definedName name="solver_lhs2" localSheetId="3" hidden="1">blending!$F$6</definedName>
    <definedName name="solver_lhs2" localSheetId="0" hidden="1">'make-buy'!$H$5:$H$7</definedName>
    <definedName name="solver_lhs2" localSheetId="7" hidden="1">'multi-period-prod'!$C$4:$H$4</definedName>
    <definedName name="solver_lhs2" localSheetId="1" hidden="1">'risk-return'!$C$6:$C$11</definedName>
    <definedName name="solver_lhs2" localSheetId="2" hidden="1">transport!$E$4:$E$6</definedName>
    <definedName name="solver_lhs3" localSheetId="3" hidden="1">blending!$F$10:$F$12</definedName>
    <definedName name="solver_lhs3" localSheetId="0" hidden="1">'make-buy'!$H$8:$H$9</definedName>
    <definedName name="solver_lhs3" localSheetId="7" hidden="1">'multi-period-prod'!$C$6:$H$6</definedName>
    <definedName name="solver_lhs3" localSheetId="1" hidden="1">'risk-return'!$G$12</definedName>
    <definedName name="solver_lhs4" localSheetId="7" hidden="1">'multi-period-prod'!$C$6:$H$6</definedName>
    <definedName name="solver_lhs4" localSheetId="1" hidden="1">'risk-return'!$I$12</definedName>
    <definedName name="solver_lhs5" localSheetId="1" hidden="1">'risk-return'!$C$6:$C$11</definedName>
    <definedName name="solver_lin" localSheetId="3" hidden="1">2</definedName>
    <definedName name="solver_lin" localSheetId="0" hidden="1">1</definedName>
    <definedName name="solver_lin" localSheetId="7" hidden="1">1</definedName>
    <definedName name="solver_lin" localSheetId="1" hidden="1">2</definedName>
    <definedName name="solver_lin" localSheetId="2" hidden="1">1</definedName>
    <definedName name="solver_loc" localSheetId="3" hidden="1">4</definedName>
    <definedName name="solver_loc" localSheetId="1" hidden="1">4</definedName>
    <definedName name="solver_loc" localSheetId="2" hidden="1">1</definedName>
    <definedName name="solver_log" localSheetId="3" hidden="1">1</definedName>
    <definedName name="solver_log" localSheetId="1" hidden="1">1</definedName>
    <definedName name="solver_lpp" localSheetId="3" hidden="1">0</definedName>
    <definedName name="solver_lpp" localSheetId="1" hidden="1">0</definedName>
    <definedName name="solver_lpt" localSheetId="3" hidden="1">0</definedName>
    <definedName name="solver_lpt" localSheetId="1" hidden="1">0</definedName>
    <definedName name="solver_lva" localSheetId="3" hidden="1">0</definedName>
    <definedName name="solver_lva" localSheetId="7" hidden="1">2</definedName>
    <definedName name="solver_lva" localSheetId="1" hidden="1">0</definedName>
    <definedName name="solver_lva" localSheetId="2" hidden="1">2</definedName>
    <definedName name="solver_mda" localSheetId="3" hidden="1">4</definedName>
    <definedName name="solver_mda" localSheetId="1" hidden="1">4</definedName>
    <definedName name="solver_met" localSheetId="3" hidden="1">1</definedName>
    <definedName name="solver_met" localSheetId="1" hidden="1">1</definedName>
    <definedName name="solver_mip" localSheetId="3" hidden="1">2147483647</definedName>
    <definedName name="solver_mip" localSheetId="0" hidden="1">1000</definedName>
    <definedName name="solver_mip" localSheetId="7" hidden="1">5000</definedName>
    <definedName name="solver_mip" localSheetId="1" hidden="1">2147483647</definedName>
    <definedName name="solver_mip" localSheetId="2" hidden="1">5000</definedName>
    <definedName name="solver_mni" localSheetId="3" hidden="1">30</definedName>
    <definedName name="solver_mni" localSheetId="0" hidden="1">30</definedName>
    <definedName name="solver_mni" localSheetId="7" hidden="1">30</definedName>
    <definedName name="solver_mni" localSheetId="1" hidden="1">30</definedName>
    <definedName name="solver_mni" localSheetId="2" hidden="1">30</definedName>
    <definedName name="solver_mod" localSheetId="3" hidden="1">1</definedName>
    <definedName name="solver_mod" localSheetId="1" hidden="1">1</definedName>
    <definedName name="solver_mrt" localSheetId="3" hidden="1">0.075</definedName>
    <definedName name="solver_mrt" localSheetId="0" hidden="1">0.075</definedName>
    <definedName name="solver_mrt" localSheetId="7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7" hidden="1">2</definedName>
    <definedName name="solver_msl" localSheetId="1" hidden="1">2</definedName>
    <definedName name="solver_msl" localSheetId="2" hidden="1">2</definedName>
    <definedName name="solver_neg" localSheetId="3" hidden="1">1</definedName>
    <definedName name="solver_neg" localSheetId="0" hidden="1">2</definedName>
    <definedName name="solver_neg" localSheetId="7" hidden="1">1</definedName>
    <definedName name="solver_neg" localSheetId="1" hidden="1">1</definedName>
    <definedName name="solver_neg" localSheetId="2" hidden="1">1</definedName>
    <definedName name="solver_nod" localSheetId="3" hidden="1">2147483647</definedName>
    <definedName name="solver_nod" localSheetId="0" hidden="1">1000</definedName>
    <definedName name="solver_nod" localSheetId="7" hidden="1">5000</definedName>
    <definedName name="solver_nod" localSheetId="1" hidden="1">2147483647</definedName>
    <definedName name="solver_nod" localSheetId="2" hidden="1">5000</definedName>
    <definedName name="solver_nopt" localSheetId="3" hidden="1">1</definedName>
    <definedName name="solver_nopt" localSheetId="1" hidden="1">1</definedName>
    <definedName name="solver_nsim" hidden="1">1</definedName>
    <definedName name="solver_ntr" localSheetId="3" hidden="1">0</definedName>
    <definedName name="solver_ntr" localSheetId="1" hidden="1">0</definedName>
    <definedName name="solver_ntri" hidden="1">1000</definedName>
    <definedName name="solver_num" localSheetId="3" hidden="1">2</definedName>
    <definedName name="solver_num" localSheetId="0" hidden="1">3</definedName>
    <definedName name="solver_num" localSheetId="7" hidden="1">4</definedName>
    <definedName name="solver_num" localSheetId="1" hidden="1">4</definedName>
    <definedName name="solver_num" localSheetId="2" hidden="1">2</definedName>
    <definedName name="solver_nwt" localSheetId="3" hidden="1">1</definedName>
    <definedName name="solver_nwt" localSheetId="0" hidden="1">1</definedName>
    <definedName name="solver_nwt" localSheetId="7" hidden="1">1</definedName>
    <definedName name="solver_nwt" localSheetId="1" hidden="1">1</definedName>
    <definedName name="solver_nwt" localSheetId="2" hidden="1">1</definedName>
    <definedName name="solver_ofx" localSheetId="3" hidden="1">2</definedName>
    <definedName name="solver_ofx" localSheetId="0" hidden="1">2</definedName>
    <definedName name="solver_ofx" localSheetId="7" hidden="1">2</definedName>
    <definedName name="solver_ofx" localSheetId="1" hidden="1">2</definedName>
    <definedName name="solver_ofx" localSheetId="2" hidden="1">2</definedName>
    <definedName name="solver_opt" localSheetId="3" hidden="1">blending!$F$5</definedName>
    <definedName name="solver_opt" localSheetId="0" hidden="1">'make-buy'!$H$3</definedName>
    <definedName name="solver_opt" localSheetId="7" hidden="1">'multi-period-prod'!$J$14</definedName>
    <definedName name="solver_opt" localSheetId="1" hidden="1">'risk-return'!$E$12</definedName>
    <definedName name="solver_opt" localSheetId="2" hidden="1">transport!$G$13</definedName>
    <definedName name="solver_piv" localSheetId="3" hidden="1">0.000001</definedName>
    <definedName name="solver_piv" localSheetId="0" hidden="1">0.000001</definedName>
    <definedName name="solver_piv" localSheetId="7" hidden="1">0.000001</definedName>
    <definedName name="solver_piv" localSheetId="1" hidden="1">0.000001</definedName>
    <definedName name="solver_piv" localSheetId="2" hidden="1">0.000001</definedName>
    <definedName name="solver_pre" localSheetId="3" hidden="1">0.000001</definedName>
    <definedName name="solver_pre" localSheetId="0" hidden="1">0.000001</definedName>
    <definedName name="solver_pre" localSheetId="7" hidden="1">0.000001</definedName>
    <definedName name="solver_pre" localSheetId="1" hidden="1">0.000001</definedName>
    <definedName name="solver_pre" localSheetId="2" hidden="1">0.000001</definedName>
    <definedName name="solver_pro" localSheetId="3" hidden="1">2</definedName>
    <definedName name="solver_pro" localSheetId="0" hidden="1">2</definedName>
    <definedName name="solver_pro" localSheetId="7" hidden="1">2</definedName>
    <definedName name="solver_pro" localSheetId="1" hidden="1">2</definedName>
    <definedName name="solver_pro" localSheetId="2" hidden="1">2</definedName>
    <definedName name="solver_psi" localSheetId="3" hidden="1">0</definedName>
    <definedName name="solver_psi" localSheetId="1" hidden="1">0</definedName>
    <definedName name="solver_rbv" localSheetId="3" hidden="1">1</definedName>
    <definedName name="solver_rbv" localSheetId="0" hidden="1">1</definedName>
    <definedName name="solver_rbv" localSheetId="7" hidden="1">1</definedName>
    <definedName name="solver_rbv" localSheetId="1" hidden="1">1</definedName>
    <definedName name="solver_rbv" localSheetId="2" hidden="1">1</definedName>
    <definedName name="solver_rdp" localSheetId="3" hidden="1">1</definedName>
    <definedName name="solver_rdp" localSheetId="1" hidden="1">1</definedName>
    <definedName name="solver_red" localSheetId="3" hidden="1">0.000001</definedName>
    <definedName name="solver_red" localSheetId="0" hidden="1">0.000001</definedName>
    <definedName name="solver_red" localSheetId="7" hidden="1">0.000001</definedName>
    <definedName name="solver_red" localSheetId="1" hidden="1">0.000001</definedName>
    <definedName name="solver_red" localSheetId="2" hidden="1">0.000001</definedName>
    <definedName name="solver_rel1" localSheetId="3" hidden="1">3</definedName>
    <definedName name="solver_rel1" localSheetId="0" hidden="1">3</definedName>
    <definedName name="solver_rel1" localSheetId="7" hidden="1">1</definedName>
    <definedName name="solver_rel1" localSheetId="1" hidden="1">2</definedName>
    <definedName name="solver_rel1" localSheetId="2" hidden="1">1</definedName>
    <definedName name="solver_rel2" localSheetId="3" hidden="1">2</definedName>
    <definedName name="solver_rel2" localSheetId="0" hidden="1">2</definedName>
    <definedName name="solver_rel2" localSheetId="7" hidden="1">3</definedName>
    <definedName name="solver_rel2" localSheetId="1" hidden="1">1</definedName>
    <definedName name="solver_rel2" localSheetId="2" hidden="1">2</definedName>
    <definedName name="solver_rel3" localSheetId="3" hidden="1">3</definedName>
    <definedName name="solver_rel3" localSheetId="0" hidden="1">1</definedName>
    <definedName name="solver_rel3" localSheetId="7" hidden="1">1</definedName>
    <definedName name="solver_rel3" localSheetId="1" hidden="1">3</definedName>
    <definedName name="solver_rel4" localSheetId="7" hidden="1">3</definedName>
    <definedName name="solver_rel4" localSheetId="1" hidden="1">1</definedName>
    <definedName name="solver_rel5" localSheetId="1" hidden="1">1</definedName>
    <definedName name="solver_reo" localSheetId="3" hidden="1">2</definedName>
    <definedName name="solver_reo" localSheetId="0" hidden="1">2</definedName>
    <definedName name="solver_reo" localSheetId="7" hidden="1">2</definedName>
    <definedName name="solver_reo" localSheetId="1" hidden="1">2</definedName>
    <definedName name="solver_reo" localSheetId="2" hidden="1">2</definedName>
    <definedName name="solver_rep" localSheetId="3" hidden="1">0</definedName>
    <definedName name="solver_rep" localSheetId="0" hidden="1">2</definedName>
    <definedName name="solver_rep" localSheetId="7" hidden="1">2</definedName>
    <definedName name="solver_rep" localSheetId="1" hidden="1">0</definedName>
    <definedName name="solver_rep" localSheetId="2" hidden="1">2</definedName>
    <definedName name="solver_res" localSheetId="3" hidden="1">0.05</definedName>
    <definedName name="solver_res" localSheetId="1" hidden="1">0.05</definedName>
    <definedName name="solver_rhs1" localSheetId="3" hidden="1">blending!$G$10:$G$12</definedName>
    <definedName name="solver_rhs1" localSheetId="0" hidden="1">0</definedName>
    <definedName name="solver_rhs1" localSheetId="7" hidden="1">'multi-period-prod'!$C$9:$H$9</definedName>
    <definedName name="solver_rhs1" localSheetId="1" hidden="1">'risk-return'!$C$14</definedName>
    <definedName name="solver_rhs1" localSheetId="2" hidden="1">transport!$B$9:$D$9</definedName>
    <definedName name="solver_rhs2" localSheetId="3" hidden="1">blending!$G$6</definedName>
    <definedName name="solver_rhs2" localSheetId="0" hidden="1">'make-buy'!$J$5:$J$7</definedName>
    <definedName name="solver_rhs2" localSheetId="7" hidden="1">'multi-period-prod'!$C$8:$H$8</definedName>
    <definedName name="solver_rhs2" localSheetId="1" hidden="1">'risk-return'!$D$6:$D$11</definedName>
    <definedName name="solver_rhs2" localSheetId="2" hidden="1">transport!$G$4:$G$6</definedName>
    <definedName name="solver_rhs3" localSheetId="3" hidden="1">blending!$G$10:$G$12</definedName>
    <definedName name="solver_rhs3" localSheetId="0" hidden="1">'make-buy'!$J$8:$J$9</definedName>
    <definedName name="solver_rhs3" localSheetId="7" hidden="1">'multi-period-prod'!$J$7</definedName>
    <definedName name="solver_rhs3" localSheetId="1" hidden="1">'risk-return'!$G$14</definedName>
    <definedName name="solver_rhs4" localSheetId="7" hidden="1">'multi-period-prod'!$J$6</definedName>
    <definedName name="solver_rhs4" localSheetId="1" hidden="1">'risk-return'!$I$14</definedName>
    <definedName name="solver_rhs5" localSheetId="1" hidden="1">'risk-return'!$D$6:$D$11</definedName>
    <definedName name="solver_rlx" localSheetId="3" hidden="1">2</definedName>
    <definedName name="solver_rlx" localSheetId="0" hidden="1">2</definedName>
    <definedName name="solver_rlx" localSheetId="7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7" hidden="1">0</definedName>
    <definedName name="solver_rsd" localSheetId="1" hidden="1">0</definedName>
    <definedName name="solver_rsd" localSheetId="2" hidden="1">0</definedName>
    <definedName name="solver_rsmp" hidden="1">2</definedName>
    <definedName name="solver_rtr" localSheetId="3" hidden="1">0</definedName>
    <definedName name="solver_rtr" localSheetId="1" hidden="1">0</definedName>
    <definedName name="solver_rxc1" localSheetId="3" hidden="1">1</definedName>
    <definedName name="solver_rxc1" localSheetId="1" hidden="1">1</definedName>
    <definedName name="solver_rxc2" localSheetId="3" hidden="1">1</definedName>
    <definedName name="solver_rxc2" localSheetId="1" hidden="1">1</definedName>
    <definedName name="solver_rxc3" localSheetId="3" hidden="1">1</definedName>
    <definedName name="solver_rxc3" localSheetId="1" hidden="1">1</definedName>
    <definedName name="solver_rxc4" localSheetId="1" hidden="1">1</definedName>
    <definedName name="solver_rxc5" localSheetId="1" hidden="1">1</definedName>
    <definedName name="solver_scl" localSheetId="3" hidden="1">1</definedName>
    <definedName name="solver_scl" localSheetId="0" hidden="1">2</definedName>
    <definedName name="solver_scl" localSheetId="7" hidden="1">2</definedName>
    <definedName name="solver_scl" localSheetId="1" hidden="1">1</definedName>
    <definedName name="solver_scl" localSheetId="2" hidden="1">2</definedName>
    <definedName name="solver_seed" hidden="1">0</definedName>
    <definedName name="solver_sel" localSheetId="3" hidden="1">1</definedName>
    <definedName name="solver_sel" localSheetId="1" hidden="1">1</definedName>
    <definedName name="solver_sho" localSheetId="3" hidden="1">2</definedName>
    <definedName name="solver_sho" localSheetId="0" hidden="1">2</definedName>
    <definedName name="solver_sho" localSheetId="7" hidden="1">2</definedName>
    <definedName name="solver_sho" localSheetId="1" hidden="1">2</definedName>
    <definedName name="solver_sho" localSheetId="2" hidden="1">2</definedName>
    <definedName name="solver_slv" localSheetId="3" hidden="1">0</definedName>
    <definedName name="solver_slv" localSheetId="1" hidden="1">0</definedName>
    <definedName name="solver_slvu" localSheetId="3" hidden="1">0</definedName>
    <definedName name="solver_slvu" localSheetId="1" hidden="1">0</definedName>
    <definedName name="solver_soc" localSheetId="3" hidden="1">0</definedName>
    <definedName name="solver_soc" localSheetId="1" hidden="1">0</definedName>
    <definedName name="solver_ssz" localSheetId="3" hidden="1">100</definedName>
    <definedName name="solver_ssz" localSheetId="0" hidden="1">100</definedName>
    <definedName name="solver_ssz" localSheetId="7" hidden="1">100</definedName>
    <definedName name="solver_ssz" localSheetId="1" hidden="1">100</definedName>
    <definedName name="solver_ssz" localSheetId="2" hidden="1">100</definedName>
    <definedName name="solver_sta" localSheetId="3" hidden="1">0</definedName>
    <definedName name="solver_sta" localSheetId="1" hidden="1">0</definedName>
    <definedName name="solver_std" localSheetId="3" hidden="1">0</definedName>
    <definedName name="solver_std" localSheetId="0" hidden="1">0</definedName>
    <definedName name="solver_std" localSheetId="7" hidden="1">0</definedName>
    <definedName name="solver_std" localSheetId="1" hidden="1">0</definedName>
    <definedName name="solver_std" localSheetId="2" hidden="1">1</definedName>
    <definedName name="solver_sthr" hidden="1">0</definedName>
    <definedName name="solver_thr" localSheetId="3" hidden="1">0</definedName>
    <definedName name="solver_thr" localSheetId="1" hidden="1">0</definedName>
    <definedName name="solver_tim" localSheetId="3" hidden="1">2147483647</definedName>
    <definedName name="solver_tim" localSheetId="0" hidden="1">100</definedName>
    <definedName name="solver_tim" localSheetId="7" hidden="1">100</definedName>
    <definedName name="solver_tim" localSheetId="1" hidden="1">2147483647</definedName>
    <definedName name="solver_tim" localSheetId="2" hidden="1">100</definedName>
    <definedName name="solver_tms" localSheetId="3" hidden="1">0</definedName>
    <definedName name="solver_tms" localSheetId="1" hidden="1">0</definedName>
    <definedName name="solver_tol" localSheetId="3" hidden="1">0.01</definedName>
    <definedName name="solver_tol" localSheetId="0" hidden="1">0.0005</definedName>
    <definedName name="solver_tol" localSheetId="7" hidden="1">0.0005</definedName>
    <definedName name="solver_tol" localSheetId="1" hidden="1">0.01</definedName>
    <definedName name="solver_tol" localSheetId="2" hidden="1">0.0005</definedName>
    <definedName name="solver_tree_a" localSheetId="3" hidden="1">1</definedName>
    <definedName name="solver_tree_a" localSheetId="1" hidden="1">1</definedName>
    <definedName name="solver_tree_b" localSheetId="3" hidden="1">1</definedName>
    <definedName name="solver_tree_b" localSheetId="1" hidden="1">1</definedName>
    <definedName name="solver_tree_ce" localSheetId="3" hidden="1">1</definedName>
    <definedName name="solver_tree_ce" localSheetId="1" hidden="1">1</definedName>
    <definedName name="solver_tree_dn" localSheetId="3" hidden="1">1</definedName>
    <definedName name="solver_tree_dn" localSheetId="1" hidden="1">1</definedName>
    <definedName name="solver_tree_rt" localSheetId="3" hidden="1">999999999999</definedName>
    <definedName name="solver_tree_rt" localSheetId="1" hidden="1">999999999999</definedName>
    <definedName name="solver_typ" localSheetId="3" hidden="1">2</definedName>
    <definedName name="solver_typ" localSheetId="0" hidden="1">2</definedName>
    <definedName name="solver_typ" localSheetId="7" hidden="1">2</definedName>
    <definedName name="solver_typ" localSheetId="1" hidden="1">1</definedName>
    <definedName name="solver_typ" localSheetId="2" hidden="1">2</definedName>
    <definedName name="solver_ubigm" localSheetId="3" hidden="1">1000000</definedName>
    <definedName name="solver_ubigm" localSheetId="1" hidden="1">1000000</definedName>
    <definedName name="solver_ucens" hidden="1">1E+30</definedName>
    <definedName name="solver_ucut" hidden="1">1E+30</definedName>
    <definedName name="solver_umod" localSheetId="3" hidden="1">1</definedName>
    <definedName name="solver_umod" localSheetId="1" hidden="1">1</definedName>
    <definedName name="solver_urs" localSheetId="3" hidden="1">0</definedName>
    <definedName name="solver_urs" localSheetId="1" hidden="1">0</definedName>
    <definedName name="solver_val" localSheetId="3" hidden="1">0</definedName>
    <definedName name="solver_val" localSheetId="0" hidden="1">0</definedName>
    <definedName name="solver_val" localSheetId="7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7" hidden="1">3</definedName>
    <definedName name="solver_ver" localSheetId="1" hidden="1">3</definedName>
    <definedName name="solver_ver" localSheetId="2" hidden="1">3</definedName>
    <definedName name="solver_vol" localSheetId="3" hidden="1">0</definedName>
    <definedName name="solver_vol" localSheetId="1" hidden="1">0</definedName>
    <definedName name="Toggle">[1]!Toggle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0" l="1"/>
  <c r="A12" i="10"/>
  <c r="A9" i="10"/>
  <c r="A8" i="10"/>
  <c r="A5" i="10"/>
  <c r="A3" i="10"/>
  <c r="H13" i="10"/>
  <c r="G13" i="10"/>
  <c r="F13" i="10"/>
  <c r="E13" i="10"/>
  <c r="D13" i="10"/>
  <c r="C13" i="10"/>
  <c r="H9" i="10"/>
  <c r="G9" i="10"/>
  <c r="F9" i="10"/>
  <c r="E9" i="10"/>
  <c r="D9" i="10"/>
  <c r="C9" i="10"/>
  <c r="H8" i="10"/>
  <c r="G8" i="10"/>
  <c r="F8" i="10"/>
  <c r="E8" i="10"/>
  <c r="D8" i="10"/>
  <c r="C8" i="10"/>
  <c r="H5" i="10"/>
  <c r="G5" i="10"/>
  <c r="F5" i="10"/>
  <c r="E5" i="10"/>
  <c r="D5" i="10"/>
  <c r="C5" i="10"/>
  <c r="C3" i="10"/>
  <c r="J6" i="10"/>
  <c r="F12" i="14" l="1"/>
  <c r="F11" i="14"/>
  <c r="F10" i="14"/>
  <c r="F6" i="14"/>
  <c r="E5" i="14"/>
  <c r="D5" i="14"/>
  <c r="C5" i="14"/>
  <c r="B5" i="14"/>
  <c r="F5" i="14" l="1"/>
  <c r="G13" i="7" l="1"/>
  <c r="M12" i="13"/>
  <c r="E12" i="13"/>
  <c r="I11" i="13"/>
  <c r="I10" i="13"/>
  <c r="I9" i="13"/>
  <c r="I8" i="13"/>
  <c r="I7" i="13"/>
  <c r="I6" i="13"/>
  <c r="G11" i="13"/>
  <c r="G10" i="13"/>
  <c r="G9" i="13"/>
  <c r="G8" i="13"/>
  <c r="G7" i="13"/>
  <c r="G6" i="13"/>
  <c r="I14" i="13"/>
  <c r="G14" i="13"/>
  <c r="C12" i="13"/>
  <c r="D11" i="13"/>
  <c r="D10" i="13"/>
  <c r="D9" i="13"/>
  <c r="D8" i="13"/>
  <c r="D7" i="13"/>
  <c r="D6" i="13"/>
  <c r="G12" i="13" l="1"/>
  <c r="I12" i="13"/>
  <c r="H9" i="1"/>
  <c r="H8" i="1"/>
  <c r="H7" i="1"/>
  <c r="H6" i="1"/>
  <c r="H5" i="1"/>
  <c r="C15" i="1"/>
  <c r="B15" i="1"/>
  <c r="A14" i="1"/>
  <c r="H3" i="1"/>
  <c r="D15" i="1" l="1"/>
  <c r="J25" i="10" l="1"/>
  <c r="G25" i="10"/>
  <c r="J24" i="10"/>
  <c r="G24" i="10"/>
  <c r="J23" i="10"/>
  <c r="G23" i="10"/>
  <c r="J22" i="10"/>
  <c r="G22" i="10"/>
  <c r="J21" i="10"/>
  <c r="G21" i="10"/>
  <c r="J20" i="10"/>
  <c r="G20" i="10"/>
  <c r="J28" i="10"/>
  <c r="B20" i="10"/>
  <c r="E17" i="10"/>
  <c r="E16" i="10"/>
  <c r="J13" i="10"/>
  <c r="H12" i="10"/>
  <c r="G12" i="10"/>
  <c r="F12" i="10"/>
  <c r="E12" i="10"/>
  <c r="D12" i="10"/>
  <c r="C12" i="10"/>
  <c r="C6" i="10"/>
  <c r="D3" i="10" l="1"/>
  <c r="D6" i="10" s="1"/>
  <c r="E3" i="10" s="1"/>
  <c r="C10" i="10"/>
  <c r="E20" i="10"/>
  <c r="B21" i="10" s="1"/>
  <c r="E4" i="7"/>
  <c r="E5" i="7"/>
  <c r="E6" i="7"/>
  <c r="B7" i="7"/>
  <c r="C7" i="7"/>
  <c r="D7" i="7"/>
  <c r="D10" i="10" l="1"/>
  <c r="F20" i="10"/>
  <c r="E21" i="10"/>
  <c r="B22" i="10" s="1"/>
  <c r="E6" i="10"/>
  <c r="F3" i="10" s="1"/>
  <c r="E10" i="10" l="1"/>
  <c r="F21" i="10"/>
  <c r="F6" i="10"/>
  <c r="G3" i="10" s="1"/>
  <c r="E22" i="10"/>
  <c r="B23" i="10" s="1"/>
  <c r="F10" i="10" l="1"/>
  <c r="E23" i="10"/>
  <c r="B24" i="10" s="1"/>
  <c r="G6" i="10"/>
  <c r="H3" i="10" s="1"/>
  <c r="F22" i="10"/>
  <c r="G10" i="10" l="1"/>
  <c r="H6" i="10"/>
  <c r="E24" i="10"/>
  <c r="B25" i="10" s="1"/>
  <c r="F23" i="10"/>
  <c r="H10" i="10" l="1"/>
  <c r="J12" i="10" s="1"/>
  <c r="J14" i="10" s="1"/>
  <c r="F24" i="10"/>
  <c r="E25" i="10"/>
  <c r="F25" i="10" s="1"/>
  <c r="J27" i="10" l="1"/>
  <c r="J29" i="10" s="1"/>
</calcChain>
</file>

<file path=xl/sharedStrings.xml><?xml version="1.0" encoding="utf-8"?>
<sst xmlns="http://schemas.openxmlformats.org/spreadsheetml/2006/main" count="200" uniqueCount="137">
  <si>
    <t>Quantity</t>
  </si>
  <si>
    <t>M1</t>
  </si>
  <si>
    <t>B1</t>
  </si>
  <si>
    <t>M2</t>
  </si>
  <si>
    <t>B2</t>
  </si>
  <si>
    <t>M3</t>
  </si>
  <si>
    <t>B3</t>
  </si>
  <si>
    <t>Total</t>
  </si>
  <si>
    <t>Demand Model 1</t>
  </si>
  <si>
    <t>LHS</t>
  </si>
  <si>
    <t>RHS</t>
  </si>
  <si>
    <t>=</t>
  </si>
  <si>
    <t>Demand Model 2</t>
  </si>
  <si>
    <t>Demand Model 3</t>
  </si>
  <si>
    <t>Wire time</t>
  </si>
  <si>
    <t>&lt;=</t>
  </si>
  <si>
    <t>hrs</t>
  </si>
  <si>
    <t>units</t>
  </si>
  <si>
    <t>Harness time</t>
  </si>
  <si>
    <t>Decision Variables*</t>
  </si>
  <si>
    <t>Objective Coefficient</t>
  </si>
  <si>
    <t>Subject to</t>
  </si>
  <si>
    <t>&gt;=</t>
  </si>
  <si>
    <t>Minimize</t>
  </si>
  <si>
    <t>* quantity of product i to make (Mi) or buy (Bi)</t>
  </si>
  <si>
    <t>From</t>
  </si>
  <si>
    <t>To</t>
  </si>
  <si>
    <t>Ocala</t>
  </si>
  <si>
    <t>Orlando</t>
  </si>
  <si>
    <t>Leesbug</t>
  </si>
  <si>
    <t>Total shipped</t>
  </si>
  <si>
    <t>Mt. Dora</t>
  </si>
  <si>
    <t>Eustis</t>
  </si>
  <si>
    <t>Claremont</t>
  </si>
  <si>
    <t>Total Rec'd</t>
  </si>
  <si>
    <t>Objective Coefficients</t>
  </si>
  <si>
    <t>Cost/unit</t>
  </si>
  <si>
    <t>Multii-period Production Plan</t>
  </si>
  <si>
    <t>Period</t>
  </si>
  <si>
    <t>Beg Inv</t>
  </si>
  <si>
    <t>Demand</t>
  </si>
  <si>
    <t>Inventory Costs</t>
  </si>
  <si>
    <t>Total Cost</t>
  </si>
  <si>
    <t>Alternate layout</t>
  </si>
  <si>
    <t>Min Inv</t>
  </si>
  <si>
    <t>Max Inv</t>
  </si>
  <si>
    <t>Production</t>
  </si>
  <si>
    <t>h %</t>
  </si>
  <si>
    <t>End</t>
  </si>
  <si>
    <t xml:space="preserve">Avg </t>
  </si>
  <si>
    <t>Min Prod</t>
  </si>
  <si>
    <t>Max Prod</t>
  </si>
  <si>
    <t>Holding Cost</t>
  </si>
  <si>
    <t>Inv</t>
  </si>
  <si>
    <t>Production Cost</t>
  </si>
  <si>
    <t>Inv I</t>
  </si>
  <si>
    <t>Relation</t>
  </si>
  <si>
    <t>Amount</t>
  </si>
  <si>
    <t>Return</t>
  </si>
  <si>
    <t>Maximum</t>
  </si>
  <si>
    <t>Years to</t>
  </si>
  <si>
    <t>10+ years?</t>
  </si>
  <si>
    <t>Good or worse?</t>
  </si>
  <si>
    <t>Bond</t>
  </si>
  <si>
    <t>Invested</t>
  </si>
  <si>
    <t>Maturity</t>
  </si>
  <si>
    <t>(1-yes, 0-no)</t>
  </si>
  <si>
    <t>Rating</t>
  </si>
  <si>
    <t>ACME Chemical</t>
  </si>
  <si>
    <t>1-Excellent</t>
  </si>
  <si>
    <t>DynaStar</t>
  </si>
  <si>
    <t>3-Good</t>
  </si>
  <si>
    <t>Eagle Vision</t>
  </si>
  <si>
    <t>4-Fair</t>
  </si>
  <si>
    <t>MicroModeling</t>
  </si>
  <si>
    <t>OptiPro</t>
  </si>
  <si>
    <t>Sabre Systems</t>
  </si>
  <si>
    <t>2-Very Good</t>
  </si>
  <si>
    <t>Total Invested:</t>
  </si>
  <si>
    <t>Total:</t>
  </si>
  <si>
    <t>Total Available:</t>
  </si>
  <si>
    <t>Required:</t>
  </si>
  <si>
    <t>Allowed:</t>
  </si>
  <si>
    <t>years</t>
  </si>
  <si>
    <t>rating</t>
  </si>
  <si>
    <t>Leesburg</t>
  </si>
  <si>
    <t>Feed 1</t>
  </si>
  <si>
    <t>Feed 2</t>
  </si>
  <si>
    <t>Feed 3</t>
  </si>
  <si>
    <t>Feed 4</t>
  </si>
  <si>
    <t xml:space="preserve">Unit cost </t>
  </si>
  <si>
    <t>Units to mix</t>
  </si>
  <si>
    <t>(Note: 1 unit = 1,000 pounds)</t>
  </si>
  <si>
    <t>Percent of Nutrient in</t>
  </si>
  <si>
    <t>Minimum</t>
  </si>
  <si>
    <t>Nutrient</t>
  </si>
  <si>
    <t>in Blend</t>
  </si>
  <si>
    <t>Corn</t>
  </si>
  <si>
    <t>Grain</t>
  </si>
  <si>
    <t>Minerals</t>
  </si>
  <si>
    <t>Units Required</t>
  </si>
  <si>
    <t>Blending</t>
  </si>
  <si>
    <t>Transportation</t>
  </si>
  <si>
    <t>Risk-Return-LINEAR</t>
  </si>
  <si>
    <t>variable production cost/unit</t>
  </si>
  <si>
    <t>average inventory</t>
  </si>
  <si>
    <t>max production</t>
  </si>
  <si>
    <t>production y(t)</t>
  </si>
  <si>
    <t>x(t+1) = x(t-1) + y(t) - D(t)</t>
  </si>
  <si>
    <t>demand D(t)</t>
  </si>
  <si>
    <t>% average demand</t>
  </si>
  <si>
    <t>costs</t>
  </si>
  <si>
    <t>production constraints</t>
  </si>
  <si>
    <t>inventory constraints</t>
  </si>
  <si>
    <t>inventory</t>
  </si>
  <si>
    <t>production</t>
  </si>
  <si>
    <t>total</t>
  </si>
  <si>
    <t>Make-A-Pie Production Plan</t>
  </si>
  <si>
    <t>safety stock</t>
  </si>
  <si>
    <t>warehouse capacity</t>
  </si>
  <si>
    <t>Microsoft Excel 16.0 Feasibility Report</t>
  </si>
  <si>
    <t>Worksheet: [week4-templates.xlsx]multi-period-prod</t>
  </si>
  <si>
    <t>Report Created: 4/13/2021 1:22:17 PM</t>
  </si>
  <si>
    <t>Constraints (not including Variable Bounds) Which Make the Problem Infeasible</t>
  </si>
  <si>
    <t>Cell</t>
  </si>
  <si>
    <t>Name</t>
  </si>
  <si>
    <t>Cell Value</t>
  </si>
  <si>
    <t>Formula</t>
  </si>
  <si>
    <t>Status</t>
  </si>
  <si>
    <t>Slack</t>
  </si>
  <si>
    <t>$H$6</t>
  </si>
  <si>
    <t>$H$6&gt;=$J$6</t>
  </si>
  <si>
    <t>Violated</t>
  </si>
  <si>
    <t>Report Created: 4/13/2021 1:24:00 PM</t>
  </si>
  <si>
    <t>min production</t>
  </si>
  <si>
    <t>holding cost/unit (%variable)</t>
  </si>
  <si>
    <t>beginning Inventory x(0)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</si>
</sst>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3" formatCode="_(* #,##0.00_);_(* \(#,##0.00\);_(* &quot;-&quot;??_);_(@_)"/>
    <numFmt numFmtId="164" formatCode="&quot;$&quot;#,##0.00"/>
    <numFmt numFmtId="165" formatCode="&quot;$&quot;#,##0"/>
    <numFmt numFmtId="166" formatCode="General_)"/>
    <numFmt numFmtId="167" formatCode="0.0%"/>
    <numFmt numFmtId="168" formatCode="0.0_)"/>
    <numFmt numFmtId="169" formatCode="0.00_)"/>
  </numFmts>
  <fonts count="11" x14ac:knownFonts="1"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3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0"/>
      <color indexed="12"/>
      <name val="Courier"/>
      <family val="3"/>
    </font>
    <font>
      <b/>
      <sz val="8"/>
      <color indexed="8"/>
      <name val="Arial"/>
      <family val="2"/>
    </font>
    <font>
      <b/>
      <sz val="10"/>
      <color indexed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3" fillId="0" borderId="0"/>
    <xf numFmtId="43" fontId="6" fillId="0" borderId="0" applyFont="0" applyFill="0" applyBorder="0" applyAlignment="0" applyProtection="0"/>
    <xf numFmtId="166" fontId="3" fillId="0" borderId="0"/>
    <xf numFmtId="9" fontId="3" fillId="0" borderId="0" applyFont="0" applyFill="0" applyBorder="0" applyAlignment="0" applyProtection="0"/>
    <xf numFmtId="166" fontId="7" fillId="0" borderId="0"/>
    <xf numFmtId="43" fontId="3" fillId="0" borderId="0" applyFon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3" borderId="1" xfId="0" applyNumberFormat="1" applyFill="1" applyBorder="1"/>
    <xf numFmtId="0" fontId="0" fillId="2" borderId="1" xfId="0" applyFill="1" applyBorder="1"/>
    <xf numFmtId="0" fontId="0" fillId="0" borderId="0" xfId="0" quotePrefix="1"/>
    <xf numFmtId="0" fontId="3" fillId="0" borderId="0" xfId="1"/>
    <xf numFmtId="0" fontId="3" fillId="8" borderId="0" xfId="1" applyFill="1"/>
    <xf numFmtId="0" fontId="4" fillId="8" borderId="0" xfId="1" applyFont="1" applyFill="1"/>
    <xf numFmtId="0" fontId="2" fillId="8" borderId="0" xfId="1" applyFont="1" applyFill="1"/>
    <xf numFmtId="0" fontId="2" fillId="0" borderId="0" xfId="1" applyFont="1"/>
    <xf numFmtId="0" fontId="3" fillId="0" borderId="1" xfId="1" applyBorder="1"/>
    <xf numFmtId="0" fontId="3" fillId="2" borderId="1" xfId="1" applyFont="1" applyFill="1" applyBorder="1"/>
    <xf numFmtId="0" fontId="3" fillId="4" borderId="1" xfId="1" applyFill="1" applyBorder="1"/>
    <xf numFmtId="0" fontId="3" fillId="0" borderId="1" xfId="1" applyFont="1" applyFill="1" applyBorder="1"/>
    <xf numFmtId="164" fontId="3" fillId="0" borderId="1" xfId="1" applyNumberFormat="1" applyBorder="1"/>
    <xf numFmtId="165" fontId="3" fillId="0" borderId="1" xfId="1" applyNumberFormat="1" applyBorder="1"/>
    <xf numFmtId="0" fontId="3" fillId="0" borderId="0" xfId="1" quotePrefix="1" applyAlignment="1">
      <alignment horizontal="left"/>
    </xf>
    <xf numFmtId="0" fontId="5" fillId="0" borderId="0" xfId="1" quotePrefix="1" applyFont="1" applyAlignment="1">
      <alignment horizontal="left"/>
    </xf>
    <xf numFmtId="0" fontId="3" fillId="0" borderId="0" xfId="1" quotePrefix="1" applyAlignment="1">
      <alignment horizontal="center"/>
    </xf>
    <xf numFmtId="0" fontId="3" fillId="0" borderId="8" xfId="1" applyBorder="1"/>
    <xf numFmtId="0" fontId="3" fillId="0" borderId="9" xfId="1" applyBorder="1"/>
    <xf numFmtId="0" fontId="3" fillId="0" borderId="10" xfId="1" applyBorder="1"/>
    <xf numFmtId="0" fontId="3" fillId="0" borderId="0" xfId="1" applyAlignment="1">
      <alignment horizontal="center"/>
    </xf>
    <xf numFmtId="0" fontId="3" fillId="2" borderId="1" xfId="1" applyFill="1" applyBorder="1"/>
    <xf numFmtId="164" fontId="3" fillId="0" borderId="0" xfId="1" applyNumberFormat="1"/>
    <xf numFmtId="165" fontId="3" fillId="0" borderId="0" xfId="1" applyNumberFormat="1" applyFill="1" applyBorder="1"/>
    <xf numFmtId="165" fontId="3" fillId="0" borderId="0" xfId="1" applyNumberFormat="1"/>
    <xf numFmtId="165" fontId="3" fillId="3" borderId="0" xfId="1" applyNumberFormat="1" applyFill="1"/>
    <xf numFmtId="0" fontId="2" fillId="0" borderId="8" xfId="1" applyFont="1" applyBorder="1"/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3" fillId="0" borderId="0" xfId="0" applyFont="1"/>
    <xf numFmtId="166" fontId="3" fillId="0" borderId="0" xfId="3"/>
    <xf numFmtId="166" fontId="3" fillId="0" borderId="0" xfId="3" applyFont="1" applyBorder="1"/>
    <xf numFmtId="166" fontId="2" fillId="0" borderId="0" xfId="3" applyFont="1" applyBorder="1" applyAlignment="1">
      <alignment horizontal="centerContinuous"/>
    </xf>
    <xf numFmtId="166" fontId="2" fillId="0" borderId="0" xfId="3" applyFont="1" applyBorder="1" applyAlignment="1" applyProtection="1">
      <alignment horizontal="centerContinuous"/>
    </xf>
    <xf numFmtId="166" fontId="2" fillId="0" borderId="0" xfId="3" applyFont="1" applyBorder="1" applyAlignment="1" applyProtection="1">
      <alignment horizontal="center"/>
    </xf>
    <xf numFmtId="5" fontId="2" fillId="0" borderId="0" xfId="3" applyNumberFormat="1" applyFont="1" applyBorder="1" applyAlignment="1" applyProtection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5" borderId="0" xfId="0" applyFill="1"/>
    <xf numFmtId="0" fontId="3" fillId="0" borderId="0" xfId="0" quotePrefix="1" applyFont="1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3" fillId="0" borderId="0" xfId="1" applyAlignment="1">
      <alignment horizontal="centerContinuous"/>
    </xf>
    <xf numFmtId="0" fontId="2" fillId="0" borderId="11" xfId="1" applyFont="1" applyBorder="1" applyAlignment="1">
      <alignment horizontal="center"/>
    </xf>
    <xf numFmtId="0" fontId="2" fillId="0" borderId="11" xfId="1" applyFont="1" applyBorder="1" applyAlignment="1">
      <alignment horizontal="centerContinuous"/>
    </xf>
    <xf numFmtId="165" fontId="2" fillId="5" borderId="12" xfId="1" applyNumberFormat="1" applyFont="1" applyFill="1" applyBorder="1" applyAlignment="1">
      <alignment horizontal="center"/>
    </xf>
    <xf numFmtId="165" fontId="3" fillId="0" borderId="0" xfId="1" applyNumberFormat="1" applyAlignment="1">
      <alignment horizontal="center"/>
    </xf>
    <xf numFmtId="0" fontId="2" fillId="0" borderId="0" xfId="1" applyFont="1" applyAlignment="1">
      <alignment horizontal="left"/>
    </xf>
    <xf numFmtId="165" fontId="2" fillId="5" borderId="15" xfId="1" applyNumberFormat="1" applyFont="1" applyFill="1" applyBorder="1" applyAlignment="1">
      <alignment horizontal="center"/>
    </xf>
    <xf numFmtId="165" fontId="3" fillId="0" borderId="11" xfId="1" applyNumberFormat="1" applyBorder="1" applyAlignment="1">
      <alignment horizontal="center"/>
    </xf>
    <xf numFmtId="0" fontId="2" fillId="0" borderId="11" xfId="1" applyFont="1" applyBorder="1" applyAlignment="1">
      <alignment horizontal="left"/>
    </xf>
    <xf numFmtId="0" fontId="2" fillId="0" borderId="13" xfId="1" applyFont="1" applyBorder="1" applyAlignment="1">
      <alignment horizontal="center"/>
    </xf>
    <xf numFmtId="165" fontId="2" fillId="6" borderId="9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center"/>
    </xf>
    <xf numFmtId="165" fontId="2" fillId="7" borderId="16" xfId="1" applyNumberFormat="1" applyFont="1" applyFill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7" fontId="2" fillId="9" borderId="11" xfId="4" applyNumberFormat="1" applyFont="1" applyFill="1" applyBorder="1" applyAlignment="1">
      <alignment horizontal="center"/>
    </xf>
    <xf numFmtId="165" fontId="2" fillId="9" borderId="0" xfId="1" applyNumberFormat="1" applyFont="1" applyFill="1" applyAlignment="1">
      <alignment horizontal="center"/>
    </xf>
    <xf numFmtId="10" fontId="2" fillId="9" borderId="0" xfId="4" applyNumberFormat="1" applyFont="1" applyFill="1" applyAlignment="1">
      <alignment horizontal="center"/>
    </xf>
    <xf numFmtId="10" fontId="2" fillId="9" borderId="11" xfId="4" applyNumberFormat="1" applyFont="1" applyFill="1" applyBorder="1" applyAlignment="1">
      <alignment horizontal="center"/>
    </xf>
    <xf numFmtId="0" fontId="3" fillId="9" borderId="0" xfId="1" applyFill="1"/>
    <xf numFmtId="0" fontId="2" fillId="9" borderId="0" xfId="1" applyFont="1" applyFill="1" applyAlignment="1">
      <alignment horizontal="center"/>
    </xf>
    <xf numFmtId="2" fontId="0" fillId="3" borderId="0" xfId="0" applyNumberFormat="1" applyFill="1"/>
    <xf numFmtId="166" fontId="2" fillId="0" borderId="0" xfId="3" applyFont="1" applyBorder="1"/>
    <xf numFmtId="166" fontId="2" fillId="0" borderId="0" xfId="3" applyFont="1" applyBorder="1" applyAlignment="1">
      <alignment horizontal="left"/>
    </xf>
    <xf numFmtId="166" fontId="3" fillId="0" borderId="0" xfId="3" applyFont="1" applyBorder="1" applyAlignment="1">
      <alignment horizontal="centerContinuous"/>
    </xf>
    <xf numFmtId="166" fontId="3" fillId="0" borderId="0" xfId="3" applyNumberFormat="1" applyProtection="1"/>
    <xf numFmtId="166" fontId="2" fillId="0" borderId="0" xfId="3" applyFont="1" applyBorder="1" applyAlignment="1" applyProtection="1">
      <alignment horizontal="left"/>
    </xf>
    <xf numFmtId="167" fontId="2" fillId="0" borderId="0" xfId="3" applyNumberFormat="1" applyFont="1" applyFill="1" applyBorder="1" applyAlignment="1" applyProtection="1">
      <alignment horizontal="center"/>
    </xf>
    <xf numFmtId="5" fontId="2" fillId="7" borderId="14" xfId="3" applyNumberFormat="1" applyFont="1" applyFill="1" applyBorder="1" applyAlignment="1" applyProtection="1">
      <alignment horizontal="center"/>
    </xf>
    <xf numFmtId="10" fontId="2" fillId="0" borderId="0" xfId="3" applyNumberFormat="1" applyFont="1" applyFill="1" applyBorder="1" applyAlignment="1" applyProtection="1">
      <alignment horizontal="center"/>
    </xf>
    <xf numFmtId="168" fontId="2" fillId="5" borderId="12" xfId="3" applyNumberFormat="1" applyFont="1" applyFill="1" applyBorder="1" applyAlignment="1" applyProtection="1">
      <alignment horizontal="center"/>
    </xf>
    <xf numFmtId="37" fontId="2" fillId="6" borderId="1" xfId="3" applyNumberFormat="1" applyFont="1" applyFill="1" applyBorder="1" applyAlignment="1" applyProtection="1">
      <alignment horizontal="center"/>
    </xf>
    <xf numFmtId="37" fontId="2" fillId="0" borderId="0" xfId="3" applyNumberFormat="1" applyFont="1" applyFill="1" applyBorder="1" applyAlignment="1" applyProtection="1">
      <alignment horizontal="center" vertical="center"/>
    </xf>
    <xf numFmtId="166" fontId="8" fillId="0" borderId="0" xfId="3" applyNumberFormat="1" applyFont="1" applyProtection="1">
      <protection locked="0"/>
    </xf>
    <xf numFmtId="166" fontId="9" fillId="0" borderId="0" xfId="3" applyFont="1"/>
    <xf numFmtId="169" fontId="2" fillId="0" borderId="2" xfId="3" applyNumberFormat="1" applyFont="1" applyBorder="1" applyAlignment="1" applyProtection="1">
      <alignment horizontal="center"/>
    </xf>
    <xf numFmtId="169" fontId="2" fillId="0" borderId="3" xfId="3" applyNumberFormat="1" applyFont="1" applyBorder="1" applyAlignment="1" applyProtection="1">
      <alignment horizontal="center"/>
    </xf>
    <xf numFmtId="169" fontId="2" fillId="0" borderId="4" xfId="3" applyNumberFormat="1" applyFont="1" applyBorder="1" applyAlignment="1" applyProtection="1">
      <alignment horizontal="center"/>
    </xf>
    <xf numFmtId="10" fontId="2" fillId="6" borderId="1" xfId="3" applyNumberFormat="1" applyFont="1" applyFill="1" applyBorder="1" applyAlignment="1" applyProtection="1">
      <alignment horizontal="center"/>
    </xf>
    <xf numFmtId="169" fontId="2" fillId="0" borderId="17" xfId="3" applyNumberFormat="1" applyFont="1" applyBorder="1" applyAlignment="1" applyProtection="1">
      <alignment horizontal="center"/>
    </xf>
    <xf numFmtId="169" fontId="2" fillId="0" borderId="0" xfId="3" applyNumberFormat="1" applyFont="1" applyBorder="1" applyAlignment="1" applyProtection="1">
      <alignment horizontal="center"/>
    </xf>
    <xf numFmtId="169" fontId="2" fillId="0" borderId="18" xfId="3" applyNumberFormat="1" applyFont="1" applyBorder="1" applyAlignment="1" applyProtection="1">
      <alignment horizontal="center"/>
    </xf>
    <xf numFmtId="169" fontId="2" fillId="0" borderId="5" xfId="3" applyNumberFormat="1" applyFont="1" applyBorder="1" applyAlignment="1" applyProtection="1">
      <alignment horizontal="center"/>
    </xf>
    <xf numFmtId="169" fontId="2" fillId="0" borderId="6" xfId="3" applyNumberFormat="1" applyFont="1" applyBorder="1" applyAlignment="1" applyProtection="1">
      <alignment horizontal="center"/>
    </xf>
    <xf numFmtId="169" fontId="2" fillId="0" borderId="7" xfId="3" applyNumberFormat="1" applyFont="1" applyBorder="1" applyAlignment="1" applyProtection="1">
      <alignment horizontal="center"/>
    </xf>
    <xf numFmtId="167" fontId="3" fillId="0" borderId="0" xfId="3" applyNumberFormat="1" applyFont="1" applyFill="1" applyBorder="1" applyAlignment="1" applyProtection="1">
      <alignment horizontal="center"/>
    </xf>
    <xf numFmtId="10" fontId="3" fillId="0" borderId="0" xfId="3" applyNumberFormat="1" applyFont="1" applyFill="1" applyBorder="1" applyAlignment="1" applyProtection="1">
      <alignment horizontal="center"/>
    </xf>
    <xf numFmtId="0" fontId="3" fillId="9" borderId="1" xfId="1" applyFill="1" applyBorder="1"/>
    <xf numFmtId="0" fontId="3" fillId="10" borderId="0" xfId="1" applyFill="1"/>
    <xf numFmtId="2" fontId="3" fillId="11" borderId="1" xfId="2" applyNumberFormat="1" applyFont="1" applyFill="1" applyBorder="1"/>
    <xf numFmtId="0" fontId="3" fillId="0" borderId="0" xfId="1" applyAlignment="1">
      <alignment horizontal="center" vertical="center"/>
    </xf>
    <xf numFmtId="0" fontId="3" fillId="0" borderId="0" xfId="1" applyFont="1" applyAlignment="1">
      <alignment horizontal="right"/>
    </xf>
    <xf numFmtId="0" fontId="3" fillId="0" borderId="1" xfId="1" applyFont="1" applyBorder="1"/>
    <xf numFmtId="0" fontId="3" fillId="4" borderId="1" xfId="1" applyFont="1" applyFill="1" applyBorder="1"/>
    <xf numFmtId="9" fontId="3" fillId="0" borderId="1" xfId="1" applyNumberFormat="1" applyFont="1" applyBorder="1"/>
    <xf numFmtId="0" fontId="3" fillId="0" borderId="0" xfId="1" applyFont="1" applyFill="1" applyBorder="1"/>
    <xf numFmtId="0" fontId="3" fillId="0" borderId="0" xfId="1" quotePrefix="1" applyFont="1" applyAlignment="1">
      <alignment horizontal="right"/>
    </xf>
    <xf numFmtId="10" fontId="3" fillId="0" borderId="1" xfId="1" applyNumberFormat="1" applyFont="1" applyBorder="1"/>
    <xf numFmtId="0" fontId="3" fillId="0" borderId="0" xfId="1" applyFont="1" applyBorder="1"/>
    <xf numFmtId="164" fontId="3" fillId="0" borderId="1" xfId="1" applyNumberFormat="1" applyFont="1" applyBorder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165" fontId="3" fillId="3" borderId="1" xfId="1" applyNumberFormat="1" applyFont="1" applyFill="1" applyBorder="1"/>
    <xf numFmtId="10" fontId="3" fillId="0" borderId="0" xfId="1" applyNumberFormat="1" applyFont="1" applyBorder="1"/>
    <xf numFmtId="0" fontId="10" fillId="0" borderId="19" xfId="0" applyFont="1" applyFill="1" applyBorder="1" applyAlignment="1">
      <alignment horizontal="center"/>
    </xf>
    <xf numFmtId="0" fontId="0" fillId="0" borderId="0" xfId="0" applyNumberFormat="1"/>
  </cellXfs>
  <cellStyles count="7">
    <cellStyle name="Comma" xfId="2" builtinId="3"/>
    <cellStyle name="Comma 2" xfId="6" xr:uid="{67DC738C-9773-4494-8601-127779344A9C}"/>
    <cellStyle name="Normal" xfId="0" builtinId="0"/>
    <cellStyle name="Normal 2" xfId="1" xr:uid="{00000000-0005-0000-0000-000001000000}"/>
    <cellStyle name="Normal 2 2" xfId="5" xr:uid="{2073FED1-D1DE-4EA3-AC27-3F1D91CFEE45}"/>
    <cellStyle name="Normal 3" xfId="3" xr:uid="{CE95535D-3EB7-4473-8663-BEC654B0D96E}"/>
    <cellStyle name="Percent 2" xfId="4" xr:uid="{EED93D52-15C0-47BF-80AC-C4AFB5B08D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14</xdr:row>
      <xdr:rowOff>123824</xdr:rowOff>
    </xdr:from>
    <xdr:to>
      <xdr:col>7</xdr:col>
      <xdr:colOff>762000</xdr:colOff>
      <xdr:row>23</xdr:row>
      <xdr:rowOff>8282</xdr:rowOff>
    </xdr:to>
    <xdr:sp macro="" textlink="">
      <xdr:nvSpPr>
        <xdr:cNvPr id="3" name="Note">
          <a:extLst>
            <a:ext uri="{FF2B5EF4-FFF2-40B4-BE49-F238E27FC236}">
              <a16:creationId xmlns:a16="http://schemas.microsoft.com/office/drawing/2014/main" id="{D67DD818-9F64-40E2-823F-20D5C3F7B1C0}"/>
            </a:ext>
          </a:extLst>
        </xdr:cNvPr>
        <xdr:cNvSpPr txBox="1">
          <a:spLocks noChangeArrowheads="1"/>
        </xdr:cNvSpPr>
      </xdr:nvSpPr>
      <xdr:spPr bwMode="auto">
        <a:xfrm>
          <a:off x="3547855" y="2476085"/>
          <a:ext cx="1860688" cy="1375327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Maximize:      E12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C6:C11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   C12 = C13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G12 &gt;= G13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I12 &lt;= I13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C6:C11 &lt;= D6:D11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C6:C11 &gt;= 0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561974</xdr:colOff>
      <xdr:row>3</xdr:row>
      <xdr:rowOff>90488</xdr:rowOff>
    </xdr:from>
    <xdr:to>
      <xdr:col>11</xdr:col>
      <xdr:colOff>158749</xdr:colOff>
      <xdr:row>9</xdr:row>
      <xdr:rowOff>6350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A3C83E4B-0328-437D-A868-99E57D5B3AD5}"/>
            </a:ext>
          </a:extLst>
        </xdr:cNvPr>
        <xdr:cNvSpPr txBox="1">
          <a:spLocks noChangeArrowheads="1"/>
        </xdr:cNvSpPr>
      </xdr:nvSpPr>
      <xdr:spPr bwMode="auto">
        <a:xfrm>
          <a:off x="5457824" y="576263"/>
          <a:ext cx="2187575" cy="925512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blurRad="63500"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Minimize:       F5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By changing: B6:E6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Subject to:     F10:F12&gt;=G10:G12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F6=G6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Fixedsys"/>
            </a:rPr>
            <a:t>                      B6:E6&gt;=0</a:t>
          </a:r>
        </a:p>
      </xdr:txBody>
    </xdr:sp>
    <xdr:clientData/>
  </xdr:twoCellAnchor>
  <xdr:oneCellAnchor>
    <xdr:from>
      <xdr:col>3</xdr:col>
      <xdr:colOff>87312</xdr:colOff>
      <xdr:row>16</xdr:row>
      <xdr:rowOff>134937</xdr:rowOff>
    </xdr:from>
    <xdr:ext cx="484556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97956E-CBB4-41D5-B026-156EB3DE36E5}"/>
            </a:ext>
          </a:extLst>
        </xdr:cNvPr>
        <xdr:cNvSpPr txBox="1"/>
      </xdr:nvSpPr>
      <xdr:spPr>
        <a:xfrm>
          <a:off x="2111375" y="2730500"/>
          <a:ext cx="484556" cy="26456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write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18</xdr:row>
      <xdr:rowOff>144780</xdr:rowOff>
    </xdr:from>
    <xdr:to>
      <xdr:col>2</xdr:col>
      <xdr:colOff>152400</xdr:colOff>
      <xdr:row>22</xdr:row>
      <xdr:rowOff>99060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685800" y="3059430"/>
          <a:ext cx="685800" cy="60198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68580</xdr:colOff>
      <xdr:row>18</xdr:row>
      <xdr:rowOff>160020</xdr:rowOff>
    </xdr:from>
    <xdr:to>
      <xdr:col>4</xdr:col>
      <xdr:colOff>144780</xdr:colOff>
      <xdr:row>22</xdr:row>
      <xdr:rowOff>121920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1897380" y="3074670"/>
          <a:ext cx="685800" cy="60960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213360</xdr:colOff>
      <xdr:row>12</xdr:row>
      <xdr:rowOff>7620</xdr:rowOff>
    </xdr:from>
    <xdr:to>
      <xdr:col>2</xdr:col>
      <xdr:colOff>7620</xdr:colOff>
      <xdr:row>14</xdr:row>
      <xdr:rowOff>121920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822960" y="1950720"/>
          <a:ext cx="403860" cy="4381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3</xdr:col>
      <xdr:colOff>213360</xdr:colOff>
      <xdr:row>12</xdr:row>
      <xdr:rowOff>22860</xdr:rowOff>
    </xdr:from>
    <xdr:to>
      <xdr:col>4</xdr:col>
      <xdr:colOff>7620</xdr:colOff>
      <xdr:row>14</xdr:row>
      <xdr:rowOff>129540</xdr:rowOff>
    </xdr:to>
    <xdr:sp macro="" textlink="">
      <xdr:nvSpPr>
        <xdr:cNvPr id="5" name="Oval 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2042160" y="1965960"/>
          <a:ext cx="403860" cy="43053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</xdr:col>
      <xdr:colOff>421640</xdr:colOff>
      <xdr:row>6</xdr:row>
      <xdr:rowOff>57150</xdr:rowOff>
    </xdr:from>
    <xdr:to>
      <xdr:col>1</xdr:col>
      <xdr:colOff>431800</xdr:colOff>
      <xdr:row>12</xdr:row>
      <xdr:rowOff>7620</xdr:rowOff>
    </xdr:to>
    <xdr:cxnSp macro="">
      <xdr:nvCxnSpPr>
        <xdr:cNvPr id="7" name="AutoShape 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>
          <a:cxnSpLocks noChangeShapeType="1"/>
          <a:stCxn id="64" idx="2"/>
          <a:endCxn id="4" idx="0"/>
        </xdr:cNvCxnSpPr>
      </xdr:nvCxnSpPr>
      <xdr:spPr bwMode="auto">
        <a:xfrm flipH="1">
          <a:off x="1043940" y="1047750"/>
          <a:ext cx="10160" cy="94107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421640</xdr:colOff>
      <xdr:row>6</xdr:row>
      <xdr:rowOff>69850</xdr:rowOff>
    </xdr:from>
    <xdr:to>
      <xdr:col>3</xdr:col>
      <xdr:colOff>431800</xdr:colOff>
      <xdr:row>12</xdr:row>
      <xdr:rowOff>22860</xdr:rowOff>
    </xdr:to>
    <xdr:cxnSp macro="">
      <xdr:nvCxnSpPr>
        <xdr:cNvPr id="8" name="AutoShape 1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CxnSpPr>
          <a:cxnSpLocks noChangeShapeType="1"/>
          <a:stCxn id="65" idx="2"/>
          <a:endCxn id="5" idx="0"/>
        </xdr:cNvCxnSpPr>
      </xdr:nvCxnSpPr>
      <xdr:spPr bwMode="auto">
        <a:xfrm flipH="1">
          <a:off x="2288540" y="1060450"/>
          <a:ext cx="10160" cy="94361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13</xdr:row>
      <xdr:rowOff>60960</xdr:rowOff>
    </xdr:from>
    <xdr:to>
      <xdr:col>3</xdr:col>
      <xdr:colOff>213360</xdr:colOff>
      <xdr:row>13</xdr:row>
      <xdr:rowOff>76200</xdr:rowOff>
    </xdr:to>
    <xdr:cxnSp macro="">
      <xdr:nvCxnSpPr>
        <xdr:cNvPr id="9" name="AutoShape 1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>
          <a:cxnSpLocks noChangeShapeType="1"/>
          <a:stCxn id="4" idx="6"/>
          <a:endCxn id="5" idx="2"/>
        </xdr:cNvCxnSpPr>
      </xdr:nvCxnSpPr>
      <xdr:spPr bwMode="auto">
        <a:xfrm>
          <a:off x="1226820" y="2165985"/>
          <a:ext cx="815340" cy="15240"/>
        </a:xfrm>
        <a:prstGeom prst="straightConnector1">
          <a:avLst/>
        </a:prstGeom>
        <a:noFill/>
        <a:ln w="12700">
          <a:solidFill>
            <a:sysClr val="windowText" lastClr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419100</xdr:colOff>
      <xdr:row>14</xdr:row>
      <xdr:rowOff>121920</xdr:rowOff>
    </xdr:from>
    <xdr:to>
      <xdr:col>1</xdr:col>
      <xdr:colOff>419100</xdr:colOff>
      <xdr:row>18</xdr:row>
      <xdr:rowOff>144780</xdr:rowOff>
    </xdr:to>
    <xdr:cxnSp macro="">
      <xdr:nvCxn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CxnSpPr>
          <a:cxnSpLocks noChangeShapeType="1"/>
          <a:stCxn id="4" idx="4"/>
          <a:endCxn id="2" idx="0"/>
        </xdr:cNvCxnSpPr>
      </xdr:nvCxnSpPr>
      <xdr:spPr bwMode="auto">
        <a:xfrm>
          <a:off x="1028700" y="2388870"/>
          <a:ext cx="0" cy="67056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411480</xdr:colOff>
      <xdr:row>14</xdr:row>
      <xdr:rowOff>129540</xdr:rowOff>
    </xdr:from>
    <xdr:to>
      <xdr:col>3</xdr:col>
      <xdr:colOff>419100</xdr:colOff>
      <xdr:row>18</xdr:row>
      <xdr:rowOff>160020</xdr:rowOff>
    </xdr:to>
    <xdr:cxnSp macro="">
      <xdr:nvCxnSpPr>
        <xdr:cNvPr id="11" name="AutoShape 1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>
          <a:cxnSpLocks noChangeShapeType="1"/>
          <a:stCxn id="5" idx="4"/>
          <a:endCxn id="3" idx="0"/>
        </xdr:cNvCxnSpPr>
      </xdr:nvCxnSpPr>
      <xdr:spPr bwMode="auto">
        <a:xfrm flipH="1">
          <a:off x="2240280" y="2396490"/>
          <a:ext cx="7620" cy="67818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oneCellAnchor>
    <xdr:from>
      <xdr:col>1</xdr:col>
      <xdr:colOff>508226</xdr:colOff>
      <xdr:row>9</xdr:row>
      <xdr:rowOff>41910</xdr:rowOff>
    </xdr:from>
    <xdr:ext cx="1089209" cy="327077"/>
    <xdr:sp macro="" textlink="">
      <xdr:nvSpPr>
        <xdr:cNvPr id="12" name="Text Box 15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>
          <a:spLocks noChangeArrowheads="1"/>
        </xdr:cNvSpPr>
      </xdr:nvSpPr>
      <xdr:spPr bwMode="auto">
        <a:xfrm>
          <a:off x="1130526" y="1527810"/>
          <a:ext cx="1089209" cy="32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1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$2.95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3</xdr:col>
      <xdr:colOff>462646</xdr:colOff>
      <xdr:row>9</xdr:row>
      <xdr:rowOff>55880</xdr:rowOff>
    </xdr:from>
    <xdr:ext cx="1156604" cy="318036"/>
    <xdr:sp macro="" textlink="">
      <xdr:nvSpPr>
        <xdr:cNvPr id="13" name="Text Box 1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2329546" y="1541780"/>
          <a:ext cx="1156604" cy="318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2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$2.94/unit</a:t>
          </a:r>
        </a:p>
      </xdr:txBody>
    </xdr:sp>
    <xdr:clientData/>
  </xdr:oneCellAnchor>
  <xdr:oneCellAnchor>
    <xdr:from>
      <xdr:col>1</xdr:col>
      <xdr:colOff>194310</xdr:colOff>
      <xdr:row>21</xdr:row>
      <xdr:rowOff>25400</xdr:rowOff>
    </xdr:from>
    <xdr:ext cx="485005" cy="141001"/>
    <xdr:sp macro="" textlink="">
      <xdr:nvSpPr>
        <xdr:cNvPr id="14" name="Text Box 17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>
          <a:spLocks noChangeArrowheads="1"/>
        </xdr:cNvSpPr>
      </xdr:nvSpPr>
      <xdr:spPr bwMode="auto">
        <a:xfrm>
          <a:off x="816610" y="3492500"/>
          <a:ext cx="485005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=13000</a:t>
          </a:r>
        </a:p>
      </xdr:txBody>
    </xdr:sp>
    <xdr:clientData/>
  </xdr:oneCellAnchor>
  <xdr:oneCellAnchor>
    <xdr:from>
      <xdr:col>3</xdr:col>
      <xdr:colOff>175260</xdr:colOff>
      <xdr:row>21</xdr:row>
      <xdr:rowOff>26670</xdr:rowOff>
    </xdr:from>
    <xdr:ext cx="427938" cy="141001"/>
    <xdr:sp macro="" textlink="">
      <xdr:nvSpPr>
        <xdr:cNvPr id="15" name="Text Box 18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2042160" y="3493770"/>
          <a:ext cx="427938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=9500</a:t>
          </a:r>
        </a:p>
      </xdr:txBody>
    </xdr:sp>
    <xdr:clientData/>
  </xdr:oneCellAnchor>
  <xdr:twoCellAnchor>
    <xdr:from>
      <xdr:col>5</xdr:col>
      <xdr:colOff>182880</xdr:colOff>
      <xdr:row>12</xdr:row>
      <xdr:rowOff>30480</xdr:rowOff>
    </xdr:from>
    <xdr:to>
      <xdr:col>5</xdr:col>
      <xdr:colOff>594360</xdr:colOff>
      <xdr:row>14</xdr:row>
      <xdr:rowOff>137160</xdr:rowOff>
    </xdr:to>
    <xdr:sp macro="" textlink="">
      <xdr:nvSpPr>
        <xdr:cNvPr id="16" name="Oval 19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3230880" y="1973580"/>
          <a:ext cx="411480" cy="43053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5</xdr:col>
      <xdr:colOff>49530</xdr:colOff>
      <xdr:row>18</xdr:row>
      <xdr:rowOff>137160</xdr:rowOff>
    </xdr:from>
    <xdr:to>
      <xdr:col>6</xdr:col>
      <xdr:colOff>125730</xdr:colOff>
      <xdr:row>22</xdr:row>
      <xdr:rowOff>91440</xdr:rowOff>
    </xdr:to>
    <xdr:sp macro="" textlink="">
      <xdr:nvSpPr>
        <xdr:cNvPr id="17" name="AutoShape 20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3161030" y="3108960"/>
          <a:ext cx="698500" cy="61468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200660</xdr:colOff>
      <xdr:row>21</xdr:row>
      <xdr:rowOff>7620</xdr:rowOff>
    </xdr:from>
    <xdr:ext cx="427938" cy="141001"/>
    <xdr:sp macro="" textlink="">
      <xdr:nvSpPr>
        <xdr:cNvPr id="18" name="Text Box 2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3312160" y="3474720"/>
          <a:ext cx="427938" cy="141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=9000</a:t>
          </a:r>
        </a:p>
      </xdr:txBody>
    </xdr:sp>
    <xdr:clientData/>
  </xdr:oneCellAnchor>
  <xdr:twoCellAnchor>
    <xdr:from>
      <xdr:col>7</xdr:col>
      <xdr:colOff>3810</xdr:colOff>
      <xdr:row>18</xdr:row>
      <xdr:rowOff>144780</xdr:rowOff>
    </xdr:from>
    <xdr:to>
      <xdr:col>8</xdr:col>
      <xdr:colOff>179070</xdr:colOff>
      <xdr:row>22</xdr:row>
      <xdr:rowOff>106680</xdr:rowOff>
    </xdr:to>
    <xdr:sp macro="" textlink="">
      <xdr:nvSpPr>
        <xdr:cNvPr id="19" name="AutoShape 22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4359910" y="3116580"/>
          <a:ext cx="797560" cy="62230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572135</xdr:colOff>
      <xdr:row>18</xdr:row>
      <xdr:rowOff>33973</xdr:rowOff>
    </xdr:from>
    <xdr:to>
      <xdr:col>10</xdr:col>
      <xdr:colOff>222250</xdr:colOff>
      <xdr:row>22</xdr:row>
      <xdr:rowOff>111125</xdr:rowOff>
    </xdr:to>
    <xdr:sp macro="" textlink="">
      <xdr:nvSpPr>
        <xdr:cNvPr id="20" name="AutoShape 23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5550535" y="3005773"/>
          <a:ext cx="894715" cy="737552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11100</a:t>
          </a:r>
        </a:p>
      </xdr:txBody>
    </xdr:sp>
    <xdr:clientData/>
  </xdr:twoCellAnchor>
  <xdr:twoCellAnchor>
    <xdr:from>
      <xdr:col>10</xdr:col>
      <xdr:colOff>603250</xdr:colOff>
      <xdr:row>18</xdr:row>
      <xdr:rowOff>17780</xdr:rowOff>
    </xdr:from>
    <xdr:to>
      <xdr:col>12</xdr:col>
      <xdr:colOff>173038</xdr:colOff>
      <xdr:row>22</xdr:row>
      <xdr:rowOff>109538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6826250" y="2989580"/>
          <a:ext cx="814388" cy="752158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9800</a:t>
          </a:r>
        </a:p>
      </xdr:txBody>
    </xdr:sp>
    <xdr:clientData/>
  </xdr:twoCellAnchor>
  <xdr:twoCellAnchor>
    <xdr:from>
      <xdr:col>7</xdr:col>
      <xdr:colOff>182880</xdr:colOff>
      <xdr:row>12</xdr:row>
      <xdr:rowOff>29210</xdr:rowOff>
    </xdr:from>
    <xdr:to>
      <xdr:col>7</xdr:col>
      <xdr:colOff>594360</xdr:colOff>
      <xdr:row>14</xdr:row>
      <xdr:rowOff>128270</xdr:rowOff>
    </xdr:to>
    <xdr:sp macro="" textlink="">
      <xdr:nvSpPr>
        <xdr:cNvPr id="22" name="Oval 2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4538980" y="2010410"/>
          <a:ext cx="411480" cy="4292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9</xdr:col>
      <xdr:colOff>190500</xdr:colOff>
      <xdr:row>12</xdr:row>
      <xdr:rowOff>20320</xdr:rowOff>
    </xdr:from>
    <xdr:to>
      <xdr:col>9</xdr:col>
      <xdr:colOff>594360</xdr:colOff>
      <xdr:row>14</xdr:row>
      <xdr:rowOff>124460</xdr:rowOff>
    </xdr:to>
    <xdr:sp macro="" textlink="">
      <xdr:nvSpPr>
        <xdr:cNvPr id="23" name="Oval 26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5791200" y="2001520"/>
          <a:ext cx="403860" cy="43434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175260</xdr:colOff>
      <xdr:row>12</xdr:row>
      <xdr:rowOff>20320</xdr:rowOff>
    </xdr:from>
    <xdr:to>
      <xdr:col>11</xdr:col>
      <xdr:colOff>579120</xdr:colOff>
      <xdr:row>14</xdr:row>
      <xdr:rowOff>124460</xdr:rowOff>
    </xdr:to>
    <xdr:sp macro="" textlink="">
      <xdr:nvSpPr>
        <xdr:cNvPr id="24" name="Oval 27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7020560" y="2001520"/>
          <a:ext cx="403860" cy="43434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7620</xdr:colOff>
      <xdr:row>13</xdr:row>
      <xdr:rowOff>76200</xdr:rowOff>
    </xdr:from>
    <xdr:to>
      <xdr:col>5</xdr:col>
      <xdr:colOff>182880</xdr:colOff>
      <xdr:row>13</xdr:row>
      <xdr:rowOff>91440</xdr:rowOff>
    </xdr:to>
    <xdr:cxnSp macro="">
      <xdr:nvCxnSpPr>
        <xdr:cNvPr id="25" name="AutoShape 28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>
          <a:cxnSpLocks noChangeShapeType="1"/>
          <a:stCxn id="5" idx="6"/>
          <a:endCxn id="16" idx="2"/>
        </xdr:cNvCxnSpPr>
      </xdr:nvCxnSpPr>
      <xdr:spPr bwMode="auto">
        <a:xfrm>
          <a:off x="2446020" y="2181225"/>
          <a:ext cx="784860" cy="1524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594360</xdr:colOff>
      <xdr:row>13</xdr:row>
      <xdr:rowOff>78740</xdr:rowOff>
    </xdr:from>
    <xdr:to>
      <xdr:col>7</xdr:col>
      <xdr:colOff>182880</xdr:colOff>
      <xdr:row>13</xdr:row>
      <xdr:rowOff>83820</xdr:rowOff>
    </xdr:to>
    <xdr:cxnSp macro="">
      <xdr:nvCxnSpPr>
        <xdr:cNvPr id="26" name="AutoShape 29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CxnSpPr>
          <a:cxnSpLocks noChangeShapeType="1"/>
          <a:stCxn id="16" idx="6"/>
          <a:endCxn id="22" idx="2"/>
        </xdr:cNvCxnSpPr>
      </xdr:nvCxnSpPr>
      <xdr:spPr bwMode="auto">
        <a:xfrm flipV="1">
          <a:off x="3705860" y="2225040"/>
          <a:ext cx="833120" cy="50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594360</xdr:colOff>
      <xdr:row>13</xdr:row>
      <xdr:rowOff>72390</xdr:rowOff>
    </xdr:from>
    <xdr:to>
      <xdr:col>9</xdr:col>
      <xdr:colOff>190500</xdr:colOff>
      <xdr:row>13</xdr:row>
      <xdr:rowOff>78740</xdr:rowOff>
    </xdr:to>
    <xdr:cxnSp macro="">
      <xdr:nvCxnSpPr>
        <xdr:cNvPr id="27" name="AutoShape 30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>
          <a:cxnSpLocks noChangeShapeType="1"/>
          <a:stCxn id="22" idx="6"/>
          <a:endCxn id="23" idx="2"/>
        </xdr:cNvCxnSpPr>
      </xdr:nvCxnSpPr>
      <xdr:spPr bwMode="auto">
        <a:xfrm flipV="1">
          <a:off x="4950460" y="2218690"/>
          <a:ext cx="840740" cy="6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594360</xdr:colOff>
      <xdr:row>13</xdr:row>
      <xdr:rowOff>72390</xdr:rowOff>
    </xdr:from>
    <xdr:to>
      <xdr:col>11</xdr:col>
      <xdr:colOff>175260</xdr:colOff>
      <xdr:row>13</xdr:row>
      <xdr:rowOff>72390</xdr:rowOff>
    </xdr:to>
    <xdr:cxnSp macro="">
      <xdr:nvCxnSpPr>
        <xdr:cNvPr id="28" name="AutoShape 31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CxnSpPr>
          <a:cxnSpLocks noChangeShapeType="1"/>
          <a:stCxn id="23" idx="6"/>
          <a:endCxn id="24" idx="2"/>
        </xdr:cNvCxnSpPr>
      </xdr:nvCxnSpPr>
      <xdr:spPr bwMode="auto">
        <a:xfrm>
          <a:off x="6195060" y="2218690"/>
          <a:ext cx="8255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388620</xdr:colOff>
      <xdr:row>14</xdr:row>
      <xdr:rowOff>137160</xdr:rowOff>
    </xdr:from>
    <xdr:to>
      <xdr:col>5</xdr:col>
      <xdr:colOff>398780</xdr:colOff>
      <xdr:row>18</xdr:row>
      <xdr:rowOff>137160</xdr:rowOff>
    </xdr:to>
    <xdr:cxnSp macro="">
      <xdr:nvCxnSpPr>
        <xdr:cNvPr id="29" name="AutoShape 3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>
          <a:cxnSpLocks noChangeShapeType="1"/>
          <a:stCxn id="16" idx="4"/>
          <a:endCxn id="17" idx="0"/>
        </xdr:cNvCxnSpPr>
      </xdr:nvCxnSpPr>
      <xdr:spPr bwMode="auto">
        <a:xfrm>
          <a:off x="3500120" y="2448560"/>
          <a:ext cx="10160" cy="66040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388620</xdr:colOff>
      <xdr:row>14</xdr:row>
      <xdr:rowOff>128270</xdr:rowOff>
    </xdr:from>
    <xdr:to>
      <xdr:col>7</xdr:col>
      <xdr:colOff>402590</xdr:colOff>
      <xdr:row>18</xdr:row>
      <xdr:rowOff>144780</xdr:rowOff>
    </xdr:to>
    <xdr:cxnSp macro="">
      <xdr:nvCxnSpPr>
        <xdr:cNvPr id="30" name="AutoShape 33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CxnSpPr>
          <a:cxnSpLocks noChangeShapeType="1"/>
          <a:stCxn id="22" idx="4"/>
          <a:endCxn id="19" idx="0"/>
        </xdr:cNvCxnSpPr>
      </xdr:nvCxnSpPr>
      <xdr:spPr bwMode="auto">
        <a:xfrm>
          <a:off x="4744720" y="2439670"/>
          <a:ext cx="13970" cy="67691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392430</xdr:colOff>
      <xdr:row>14</xdr:row>
      <xdr:rowOff>124460</xdr:rowOff>
    </xdr:from>
    <xdr:to>
      <xdr:col>9</xdr:col>
      <xdr:colOff>397193</xdr:colOff>
      <xdr:row>18</xdr:row>
      <xdr:rowOff>33973</xdr:rowOff>
    </xdr:to>
    <xdr:cxnSp macro="">
      <xdr:nvCxnSpPr>
        <xdr:cNvPr id="31" name="AutoShape 34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>
          <a:cxnSpLocks noChangeShapeType="1"/>
          <a:stCxn id="23" idx="4"/>
          <a:endCxn id="20" idx="0"/>
        </xdr:cNvCxnSpPr>
      </xdr:nvCxnSpPr>
      <xdr:spPr bwMode="auto">
        <a:xfrm>
          <a:off x="5993130" y="2435860"/>
          <a:ext cx="4763" cy="569913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377190</xdr:colOff>
      <xdr:row>14</xdr:row>
      <xdr:rowOff>124460</xdr:rowOff>
    </xdr:from>
    <xdr:to>
      <xdr:col>11</xdr:col>
      <xdr:colOff>388144</xdr:colOff>
      <xdr:row>18</xdr:row>
      <xdr:rowOff>17780</xdr:rowOff>
    </xdr:to>
    <xdr:cxnSp macro="">
      <xdr:nvCxnSpPr>
        <xdr:cNvPr id="32" name="AutoShape 35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>
          <a:cxnSpLocks noChangeShapeType="1"/>
          <a:stCxn id="24" idx="4"/>
          <a:endCxn id="21" idx="0"/>
        </xdr:cNvCxnSpPr>
      </xdr:nvCxnSpPr>
      <xdr:spPr bwMode="auto">
        <a:xfrm>
          <a:off x="7222490" y="2435860"/>
          <a:ext cx="10954" cy="553720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400050</xdr:colOff>
      <xdr:row>6</xdr:row>
      <xdr:rowOff>82550</xdr:rowOff>
    </xdr:from>
    <xdr:to>
      <xdr:col>5</xdr:col>
      <xdr:colOff>401320</xdr:colOff>
      <xdr:row>12</xdr:row>
      <xdr:rowOff>62230</xdr:rowOff>
    </xdr:to>
    <xdr:cxnSp macro="">
      <xdr:nvCxnSpPr>
        <xdr:cNvPr id="33" name="AutoShape 36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CxnSpPr>
          <a:cxnSpLocks noChangeShapeType="1"/>
          <a:stCxn id="68" idx="2"/>
        </xdr:cNvCxnSpPr>
      </xdr:nvCxnSpPr>
      <xdr:spPr bwMode="auto">
        <a:xfrm>
          <a:off x="3511550" y="1073150"/>
          <a:ext cx="1270" cy="97028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368300</xdr:colOff>
      <xdr:row>5</xdr:row>
      <xdr:rowOff>12700</xdr:rowOff>
    </xdr:from>
    <xdr:to>
      <xdr:col>7</xdr:col>
      <xdr:colOff>382270</xdr:colOff>
      <xdr:row>12</xdr:row>
      <xdr:rowOff>35560</xdr:rowOff>
    </xdr:to>
    <xdr:cxnSp macro="">
      <xdr:nvCxnSpPr>
        <xdr:cNvPr id="34" name="AutoShape 37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>
          <a:cxnSpLocks noChangeShapeType="1"/>
        </xdr:cNvCxnSpPr>
      </xdr:nvCxnSpPr>
      <xdr:spPr bwMode="auto">
        <a:xfrm>
          <a:off x="4724400" y="838200"/>
          <a:ext cx="13970" cy="1178560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355600</xdr:colOff>
      <xdr:row>5</xdr:row>
      <xdr:rowOff>12700</xdr:rowOff>
    </xdr:from>
    <xdr:to>
      <xdr:col>9</xdr:col>
      <xdr:colOff>389344</xdr:colOff>
      <xdr:row>11</xdr:row>
      <xdr:rowOff>160128</xdr:rowOff>
    </xdr:to>
    <xdr:cxnSp macro="">
      <xdr:nvCxnSpPr>
        <xdr:cNvPr id="35" name="AutoShape 38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>
          <a:cxnSpLocks noChangeShapeType="1"/>
        </xdr:cNvCxnSpPr>
      </xdr:nvCxnSpPr>
      <xdr:spPr bwMode="auto">
        <a:xfrm>
          <a:off x="5956300" y="838200"/>
          <a:ext cx="33744" cy="1138028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368300</xdr:colOff>
      <xdr:row>5</xdr:row>
      <xdr:rowOff>19050</xdr:rowOff>
    </xdr:from>
    <xdr:to>
      <xdr:col>11</xdr:col>
      <xdr:colOff>380454</xdr:colOff>
      <xdr:row>11</xdr:row>
      <xdr:rowOff>160128</xdr:rowOff>
    </xdr:to>
    <xdr:cxnSp macro="">
      <xdr:nvCxnSpPr>
        <xdr:cNvPr id="36" name="AutoShape 39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>
          <a:cxnSpLocks noChangeShapeType="1"/>
        </xdr:cNvCxnSpPr>
      </xdr:nvCxnSpPr>
      <xdr:spPr bwMode="auto">
        <a:xfrm>
          <a:off x="7213600" y="844550"/>
          <a:ext cx="12154" cy="1131678"/>
        </a:xfrm>
        <a:prstGeom prst="straightConnector1">
          <a:avLst/>
        </a:prstGeom>
        <a:ln>
          <a:headEnd/>
          <a:tailEnd type="triangle" w="med" len="med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502920</xdr:colOff>
      <xdr:row>25</xdr:row>
      <xdr:rowOff>0</xdr:rowOff>
    </xdr:from>
    <xdr:ext cx="76200" cy="194351"/>
    <xdr:sp macro="" textlink="">
      <xdr:nvSpPr>
        <xdr:cNvPr id="37" name="Text Box 40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2331720" y="4048125"/>
          <a:ext cx="76200" cy="1943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7</xdr:col>
      <xdr:colOff>175260</xdr:colOff>
      <xdr:row>21</xdr:row>
      <xdr:rowOff>38100</xdr:rowOff>
    </xdr:from>
    <xdr:to>
      <xdr:col>8</xdr:col>
      <xdr:colOff>251460</xdr:colOff>
      <xdr:row>22</xdr:row>
      <xdr:rowOff>60960</xdr:rowOff>
    </xdr:to>
    <xdr:sp macro="" textlink="">
      <xdr:nvSpPr>
        <xdr:cNvPr id="38" name="Text Box 41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>
          <a:spLocks noChangeArrowheads="1"/>
        </xdr:cNvSpPr>
      </xdr:nvSpPr>
      <xdr:spPr bwMode="auto">
        <a:xfrm>
          <a:off x="4442460" y="3438525"/>
          <a:ext cx="685800" cy="184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= 10500</a:t>
          </a:r>
        </a:p>
      </xdr:txBody>
    </xdr:sp>
    <xdr:clientData/>
  </xdr:twoCellAnchor>
  <xdr:oneCellAnchor>
    <xdr:from>
      <xdr:col>2</xdr:col>
      <xdr:colOff>82949</xdr:colOff>
      <xdr:row>12</xdr:row>
      <xdr:rowOff>90170</xdr:rowOff>
    </xdr:from>
    <xdr:ext cx="648704" cy="381451"/>
    <xdr:sp macro="" textlink="">
      <xdr:nvSpPr>
        <xdr:cNvPr id="39" name="Text Box 43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1327549" y="2071370"/>
          <a:ext cx="648704" cy="381451"/>
        </a:xfrm>
        <a:prstGeom prst="rect">
          <a:avLst/>
        </a:prstGeom>
        <a:noFill/>
        <a:ln w="19050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8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8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x1.5%x$2.95</a:t>
          </a:r>
        </a:p>
      </xdr:txBody>
    </xdr:sp>
    <xdr:clientData/>
  </xdr:oneCellAnchor>
  <xdr:oneCellAnchor>
    <xdr:from>
      <xdr:col>4</xdr:col>
      <xdr:colOff>56145</xdr:colOff>
      <xdr:row>12</xdr:row>
      <xdr:rowOff>60960</xdr:rowOff>
    </xdr:from>
    <xdr:ext cx="722634" cy="425694"/>
    <xdr:sp macro="" textlink="">
      <xdr:nvSpPr>
        <xdr:cNvPr id="40" name="Text Box 44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2545345" y="2042160"/>
          <a:ext cx="722634" cy="425694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x1.5%x$2.94</a:t>
          </a:r>
        </a:p>
      </xdr:txBody>
    </xdr:sp>
    <xdr:clientData/>
  </xdr:oneCellAnchor>
  <xdr:oneCellAnchor>
    <xdr:from>
      <xdr:col>6</xdr:col>
      <xdr:colOff>56144</xdr:colOff>
      <xdr:row>12</xdr:row>
      <xdr:rowOff>60960</xdr:rowOff>
    </xdr:from>
    <xdr:ext cx="722634" cy="425694"/>
    <xdr:sp macro="" textlink="">
      <xdr:nvSpPr>
        <xdr:cNvPr id="41" name="Text Box 45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>
          <a:spLocks noChangeArrowheads="1"/>
        </xdr:cNvSpPr>
      </xdr:nvSpPr>
      <xdr:spPr bwMode="auto">
        <a:xfrm>
          <a:off x="3789944" y="2042160"/>
          <a:ext cx="722634" cy="425694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2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x1.5%x$2.99</a:t>
          </a:r>
        </a:p>
      </xdr:txBody>
    </xdr:sp>
    <xdr:clientData/>
  </xdr:oneCellAnchor>
  <xdr:oneCellAnchor>
    <xdr:from>
      <xdr:col>8</xdr:col>
      <xdr:colOff>56144</xdr:colOff>
      <xdr:row>12</xdr:row>
      <xdr:rowOff>60960</xdr:rowOff>
    </xdr:from>
    <xdr:ext cx="722634" cy="425694"/>
    <xdr:sp macro="" textlink="">
      <xdr:nvSpPr>
        <xdr:cNvPr id="42" name="Text Box 46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>
          <a:spLocks noChangeArrowheads="1"/>
        </xdr:cNvSpPr>
      </xdr:nvSpPr>
      <xdr:spPr bwMode="auto">
        <a:xfrm>
          <a:off x="5034544" y="2042160"/>
          <a:ext cx="722634" cy="425694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x1.5%x$2.85</a:t>
          </a:r>
        </a:p>
      </xdr:txBody>
    </xdr:sp>
    <xdr:clientData/>
  </xdr:oneCellAnchor>
  <xdr:oneCellAnchor>
    <xdr:from>
      <xdr:col>10</xdr:col>
      <xdr:colOff>7515</xdr:colOff>
      <xdr:row>12</xdr:row>
      <xdr:rowOff>50800</xdr:rowOff>
    </xdr:from>
    <xdr:ext cx="722634" cy="425694"/>
    <xdr:sp macro="" textlink="">
      <xdr:nvSpPr>
        <xdr:cNvPr id="43" name="Text Box 47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>
          <a:spLocks noChangeArrowheads="1"/>
        </xdr:cNvSpPr>
      </xdr:nvSpPr>
      <xdr:spPr bwMode="auto">
        <a:xfrm>
          <a:off x="6230515" y="2032000"/>
          <a:ext cx="722634" cy="425694"/>
        </a:xfrm>
        <a:prstGeom prst="rect">
          <a:avLst/>
        </a:prstGeom>
        <a:noFill/>
        <a:ln w="15875">
          <a:solidFill>
            <a:srgbClr val="00B050"/>
          </a:solidFill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4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x1.5%x$2.80</a:t>
          </a:r>
        </a:p>
      </xdr:txBody>
    </xdr:sp>
    <xdr:clientData/>
  </xdr:oneCellAnchor>
  <xdr:oneCellAnchor>
    <xdr:from>
      <xdr:col>11</xdr:col>
      <xdr:colOff>595527</xdr:colOff>
      <xdr:row>12</xdr:row>
      <xdr:rowOff>60960</xdr:rowOff>
    </xdr:from>
    <xdr:ext cx="722634" cy="425694"/>
    <xdr:sp macro="" textlink="">
      <xdr:nvSpPr>
        <xdr:cNvPr id="44" name="Text Box 48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7440827" y="2042160"/>
          <a:ext cx="722634" cy="425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900" b="1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5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+x</a:t>
          </a:r>
          <a:r>
            <a:rPr lang="en-US" sz="9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6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)/2</a:t>
          </a:r>
        </a:p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x1.5%x$2.89</a:t>
          </a:r>
        </a:p>
      </xdr:txBody>
    </xdr:sp>
    <xdr:clientData/>
  </xdr:oneCellAnchor>
  <xdr:oneCellAnchor>
    <xdr:from>
      <xdr:col>5</xdr:col>
      <xdr:colOff>496736</xdr:colOff>
      <xdr:row>9</xdr:row>
      <xdr:rowOff>57150</xdr:rowOff>
    </xdr:from>
    <xdr:ext cx="1025089" cy="331694"/>
    <xdr:sp macro="" textlink="">
      <xdr:nvSpPr>
        <xdr:cNvPr id="45" name="Text Box 49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3608236" y="1543050"/>
          <a:ext cx="1025089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3 </a:t>
          </a:r>
          <a:r>
            <a:rPr lang="en-US" sz="1000" b="1" i="0" u="none" strike="noStrike" baseline="0">
              <a:solidFill>
                <a:srgbClr val="7030A0"/>
              </a:solidFill>
              <a:latin typeface="Arial"/>
              <a:cs typeface="Arial"/>
            </a:rPr>
            <a:t>&lt;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$2.99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7</xdr:col>
      <xdr:colOff>479917</xdr:colOff>
      <xdr:row>9</xdr:row>
      <xdr:rowOff>60960</xdr:rowOff>
    </xdr:from>
    <xdr:ext cx="1089209" cy="331694"/>
    <xdr:sp macro="" textlink="">
      <xdr:nvSpPr>
        <xdr:cNvPr id="46" name="Text Box 50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4836017" y="1546860"/>
          <a:ext cx="1089209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4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$2.85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446897</xdr:colOff>
      <xdr:row>9</xdr:row>
      <xdr:rowOff>67310</xdr:rowOff>
    </xdr:from>
    <xdr:ext cx="1089209" cy="327077"/>
    <xdr:sp macro="" textlink="">
      <xdr:nvSpPr>
        <xdr:cNvPr id="47" name="Text Box 51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>
          <a:spLocks noChangeArrowheads="1"/>
        </xdr:cNvSpPr>
      </xdr:nvSpPr>
      <xdr:spPr bwMode="auto">
        <a:xfrm>
          <a:off x="6047597" y="1553210"/>
          <a:ext cx="1089209" cy="3270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2860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9000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5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11000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$2.80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11</xdr:col>
      <xdr:colOff>445348</xdr:colOff>
      <xdr:row>9</xdr:row>
      <xdr:rowOff>68580</xdr:rowOff>
    </xdr:from>
    <xdr:ext cx="1017907" cy="331694"/>
    <xdr:sp macro="" textlink="">
      <xdr:nvSpPr>
        <xdr:cNvPr id="48" name="Text Box 52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7290648" y="1554480"/>
          <a:ext cx="1017907" cy="331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8000 &lt; y</a:t>
          </a:r>
          <a:r>
            <a:rPr lang="en-US" sz="1000" b="0" i="0" u="none" strike="noStrike" baseline="-25000">
              <a:solidFill>
                <a:srgbClr val="7030A0"/>
              </a:solidFill>
              <a:latin typeface="Arial"/>
              <a:cs typeface="Arial"/>
            </a:rPr>
            <a:t>6 </a:t>
          </a:r>
          <a:r>
            <a:rPr lang="en-US" sz="1000" b="0" i="0" u="none" strike="noStrike" baseline="0">
              <a:solidFill>
                <a:srgbClr val="7030A0"/>
              </a:solidFill>
              <a:latin typeface="Arial"/>
              <a:cs typeface="Arial"/>
            </a:rPr>
            <a:t>&lt; 9000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$2.89</a:t>
          </a:r>
          <a:r>
            <a:rPr lang="en-US" sz="1000" b="0" i="0" baseline="0">
              <a:effectLst/>
              <a:latin typeface="+mn-lt"/>
              <a:ea typeface="+mn-ea"/>
              <a:cs typeface="+mn-cs"/>
            </a:rPr>
            <a:t>/unit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60960</xdr:colOff>
      <xdr:row>12</xdr:row>
      <xdr:rowOff>143510</xdr:rowOff>
    </xdr:from>
    <xdr:ext cx="506614" cy="175176"/>
    <xdr:sp macro="" textlink="">
      <xdr:nvSpPr>
        <xdr:cNvPr id="49" name="Text Box 54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60960" y="2124710"/>
          <a:ext cx="506614" cy="175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r>
            <a:rPr lang="en-US" sz="1000" b="0" i="0" u="none" strike="noStrike" baseline="-25000">
              <a:solidFill>
                <a:srgbClr val="000000"/>
              </a:solidFill>
              <a:latin typeface="Arial"/>
              <a:cs typeface="Arial"/>
            </a:rPr>
            <a:t>0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=2750</a:t>
          </a:r>
        </a:p>
      </xdr:txBody>
    </xdr:sp>
    <xdr:clientData/>
  </xdr:oneCellAnchor>
  <xdr:twoCellAnchor>
    <xdr:from>
      <xdr:col>0</xdr:col>
      <xdr:colOff>567574</xdr:colOff>
      <xdr:row>13</xdr:row>
      <xdr:rowOff>64770</xdr:rowOff>
    </xdr:from>
    <xdr:to>
      <xdr:col>1</xdr:col>
      <xdr:colOff>213360</xdr:colOff>
      <xdr:row>13</xdr:row>
      <xdr:rowOff>65998</xdr:rowOff>
    </xdr:to>
    <xdr:cxnSp macro="">
      <xdr:nvCxnSpPr>
        <xdr:cNvPr id="50" name="AutoShape 55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CxnSpPr>
          <a:cxnSpLocks noChangeShapeType="1"/>
          <a:stCxn id="49" idx="3"/>
          <a:endCxn id="4" idx="2"/>
        </xdr:cNvCxnSpPr>
      </xdr:nvCxnSpPr>
      <xdr:spPr bwMode="auto">
        <a:xfrm flipV="1">
          <a:off x="567574" y="2211070"/>
          <a:ext cx="268086" cy="1228"/>
        </a:xfrm>
        <a:prstGeom prst="straightConnector1">
          <a:avLst/>
        </a:prstGeom>
        <a:noFill/>
        <a:ln w="15875">
          <a:solidFill>
            <a:srgbClr val="00B05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11</xdr:col>
      <xdr:colOff>579120</xdr:colOff>
      <xdr:row>13</xdr:row>
      <xdr:rowOff>54429</xdr:rowOff>
    </xdr:from>
    <xdr:to>
      <xdr:col>13</xdr:col>
      <xdr:colOff>45720</xdr:colOff>
      <xdr:row>13</xdr:row>
      <xdr:rowOff>62049</xdr:rowOff>
    </xdr:to>
    <xdr:sp macro="" textlink="">
      <xdr:nvSpPr>
        <xdr:cNvPr id="51" name="Line 56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>
          <a:off x="7284720" y="2159454"/>
          <a:ext cx="685800" cy="7620"/>
        </a:xfrm>
        <a:prstGeom prst="line">
          <a:avLst/>
        </a:prstGeom>
        <a:noFill/>
        <a:ln w="15875">
          <a:solidFill>
            <a:schemeClr val="accent3">
              <a:lumMod val="75000"/>
            </a:schemeClr>
          </a:solidFill>
          <a:prstDash val="solid"/>
          <a:round/>
          <a:headEnd/>
          <a:tailEnd type="triangle" w="med" len="med"/>
        </a:ln>
      </xdr:spPr>
    </xdr:sp>
    <xdr:clientData/>
  </xdr:twoCellAnchor>
  <xdr:twoCellAnchor>
    <xdr:from>
      <xdr:col>1</xdr:col>
      <xdr:colOff>190500</xdr:colOff>
      <xdr:row>3</xdr:row>
      <xdr:rowOff>152400</xdr:rowOff>
    </xdr:from>
    <xdr:to>
      <xdr:col>2</xdr:col>
      <xdr:colOff>50800</xdr:colOff>
      <xdr:row>6</xdr:row>
      <xdr:rowOff>57150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5DB0657E-012A-4D02-A477-3447CDEC6473}"/>
            </a:ext>
          </a:extLst>
        </xdr:cNvPr>
        <xdr:cNvSpPr/>
      </xdr:nvSpPr>
      <xdr:spPr bwMode="auto">
        <a:xfrm>
          <a:off x="812800" y="6477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1</a:t>
          </a:r>
          <a:endParaRPr lang="en-US" sz="1100"/>
        </a:p>
      </xdr:txBody>
    </xdr:sp>
    <xdr:clientData/>
  </xdr:twoCellAnchor>
  <xdr:twoCellAnchor>
    <xdr:from>
      <xdr:col>3</xdr:col>
      <xdr:colOff>190500</xdr:colOff>
      <xdr:row>4</xdr:row>
      <xdr:rowOff>0</xdr:rowOff>
    </xdr:from>
    <xdr:to>
      <xdr:col>4</xdr:col>
      <xdr:colOff>50800</xdr:colOff>
      <xdr:row>6</xdr:row>
      <xdr:rowOff>69850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F15E50C7-DA5B-4806-A7F4-2DF4D4141667}"/>
            </a:ext>
          </a:extLst>
        </xdr:cNvPr>
        <xdr:cNvSpPr/>
      </xdr:nvSpPr>
      <xdr:spPr bwMode="auto">
        <a:xfrm>
          <a:off x="2057400" y="6604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2</a:t>
          </a:r>
          <a:endParaRPr lang="en-US" sz="1100"/>
        </a:p>
      </xdr:txBody>
    </xdr:sp>
    <xdr:clientData/>
  </xdr:twoCellAnchor>
  <xdr:twoCellAnchor>
    <xdr:from>
      <xdr:col>5</xdr:col>
      <xdr:colOff>158750</xdr:colOff>
      <xdr:row>4</xdr:row>
      <xdr:rowOff>12700</xdr:rowOff>
    </xdr:from>
    <xdr:to>
      <xdr:col>6</xdr:col>
      <xdr:colOff>19050</xdr:colOff>
      <xdr:row>6</xdr:row>
      <xdr:rowOff>82550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99E26E04-CC87-4C01-923C-8C7FDF8F47A3}"/>
            </a:ext>
          </a:extLst>
        </xdr:cNvPr>
        <xdr:cNvSpPr/>
      </xdr:nvSpPr>
      <xdr:spPr bwMode="auto">
        <a:xfrm>
          <a:off x="3270250" y="6731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3</a:t>
          </a:r>
          <a:endParaRPr lang="en-US" sz="1100"/>
        </a:p>
      </xdr:txBody>
    </xdr:sp>
    <xdr:clientData/>
  </xdr:twoCellAnchor>
  <xdr:twoCellAnchor>
    <xdr:from>
      <xdr:col>7</xdr:col>
      <xdr:colOff>120650</xdr:colOff>
      <xdr:row>4</xdr:row>
      <xdr:rowOff>25400</xdr:rowOff>
    </xdr:from>
    <xdr:to>
      <xdr:col>7</xdr:col>
      <xdr:colOff>603250</xdr:colOff>
      <xdr:row>6</xdr:row>
      <xdr:rowOff>95250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583EA7D7-9D58-45A9-925A-8B9C84CB4F34}"/>
            </a:ext>
          </a:extLst>
        </xdr:cNvPr>
        <xdr:cNvSpPr/>
      </xdr:nvSpPr>
      <xdr:spPr bwMode="auto">
        <a:xfrm>
          <a:off x="4476750" y="6858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4</a:t>
          </a:r>
          <a:endParaRPr lang="en-US" sz="1100"/>
        </a:p>
      </xdr:txBody>
    </xdr:sp>
    <xdr:clientData/>
  </xdr:twoCellAnchor>
  <xdr:twoCellAnchor>
    <xdr:from>
      <xdr:col>11</xdr:col>
      <xdr:colOff>120650</xdr:colOff>
      <xdr:row>4</xdr:row>
      <xdr:rowOff>31750</xdr:rowOff>
    </xdr:from>
    <xdr:to>
      <xdr:col>11</xdr:col>
      <xdr:colOff>603250</xdr:colOff>
      <xdr:row>6</xdr:row>
      <xdr:rowOff>101600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293A8A82-20D6-44B5-896E-2AF9D98FFF2F}"/>
            </a:ext>
          </a:extLst>
        </xdr:cNvPr>
        <xdr:cNvSpPr/>
      </xdr:nvSpPr>
      <xdr:spPr bwMode="auto">
        <a:xfrm>
          <a:off x="6965950" y="69215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6</a:t>
          </a:r>
          <a:endParaRPr lang="en-US" sz="1100"/>
        </a:p>
      </xdr:txBody>
    </xdr:sp>
    <xdr:clientData/>
  </xdr:twoCellAnchor>
  <xdr:twoCellAnchor>
    <xdr:from>
      <xdr:col>9</xdr:col>
      <xdr:colOff>127000</xdr:colOff>
      <xdr:row>4</xdr:row>
      <xdr:rowOff>38100</xdr:rowOff>
    </xdr:from>
    <xdr:to>
      <xdr:col>9</xdr:col>
      <xdr:colOff>609600</xdr:colOff>
      <xdr:row>6</xdr:row>
      <xdr:rowOff>107950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1D223FE0-87FA-4D7A-B60E-F3BE29BD336E}"/>
            </a:ext>
          </a:extLst>
        </xdr:cNvPr>
        <xdr:cNvSpPr/>
      </xdr:nvSpPr>
      <xdr:spPr bwMode="auto">
        <a:xfrm>
          <a:off x="5727700" y="698500"/>
          <a:ext cx="482600" cy="4000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en-US" sz="1100"/>
            <a:t>y</a:t>
          </a:r>
          <a:r>
            <a:rPr lang="en-US" sz="1100" baseline="-25000"/>
            <a:t>5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DA/Dropbox/SMDA/SMDA%207ed/SMDA%207ed%20Data%20Files/Chapter%2003/Taco-Viv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co-Viva"/>
    </sheetNames>
    <definedNames>
      <definedName name="Toggl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5"/>
  <sheetViews>
    <sheetView zoomScale="128" workbookViewId="0">
      <selection activeCell="H14" sqref="H14"/>
    </sheetView>
  </sheetViews>
  <sheetFormatPr defaultRowHeight="13.2" x14ac:dyDescent="0.25"/>
  <cols>
    <col min="1" max="1" width="17.44140625" customWidth="1"/>
    <col min="2" max="7" width="6.6640625" customWidth="1"/>
    <col min="8" max="8" width="12.5546875" customWidth="1"/>
    <col min="9" max="9" width="8" customWidth="1"/>
    <col min="10" max="10" width="6.109375" customWidth="1"/>
  </cols>
  <sheetData>
    <row r="1" spans="1:11" x14ac:dyDescent="0.25">
      <c r="A1" s="6" t="s">
        <v>19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1" x14ac:dyDescent="0.25">
      <c r="A2" t="s">
        <v>0</v>
      </c>
      <c r="B2" s="3">
        <v>3000</v>
      </c>
      <c r="C2" s="3">
        <v>0</v>
      </c>
      <c r="D2" s="3">
        <v>550</v>
      </c>
      <c r="E2" s="3">
        <v>1450</v>
      </c>
      <c r="F2" s="3">
        <v>900</v>
      </c>
      <c r="G2" s="3">
        <v>0</v>
      </c>
      <c r="H2" t="s">
        <v>7</v>
      </c>
    </row>
    <row r="3" spans="1:11" x14ac:dyDescent="0.25">
      <c r="A3" t="s">
        <v>20</v>
      </c>
      <c r="B3" s="2">
        <v>50</v>
      </c>
      <c r="C3" s="2">
        <v>61</v>
      </c>
      <c r="D3" s="2">
        <v>83</v>
      </c>
      <c r="E3" s="2">
        <v>97</v>
      </c>
      <c r="F3" s="2">
        <v>130</v>
      </c>
      <c r="G3" s="2">
        <v>145</v>
      </c>
      <c r="H3" s="9">
        <f>SUMPRODUCT(B3:G3, $B$2:$G$2)</f>
        <v>453300</v>
      </c>
      <c r="I3" t="s">
        <v>23</v>
      </c>
    </row>
    <row r="4" spans="1:11" x14ac:dyDescent="0.25">
      <c r="A4" s="6" t="s">
        <v>21</v>
      </c>
      <c r="B4" s="2"/>
      <c r="C4" s="2"/>
      <c r="D4" s="2"/>
      <c r="E4" s="2"/>
      <c r="F4" s="2"/>
      <c r="G4" s="2"/>
      <c r="H4" t="s">
        <v>9</v>
      </c>
      <c r="I4" s="38" t="s">
        <v>56</v>
      </c>
      <c r="J4" t="s">
        <v>10</v>
      </c>
    </row>
    <row r="5" spans="1:11" x14ac:dyDescent="0.25">
      <c r="A5" s="8" t="s">
        <v>8</v>
      </c>
      <c r="B5" s="4">
        <v>1</v>
      </c>
      <c r="C5" s="4">
        <v>1</v>
      </c>
      <c r="D5" s="4"/>
      <c r="E5" s="4"/>
      <c r="F5" s="4"/>
      <c r="G5" s="4"/>
      <c r="H5" s="101">
        <f>SUMPRODUCT(B5:G5, $B$2:$G$2)</f>
        <v>3000</v>
      </c>
      <c r="I5" s="2" t="s">
        <v>11</v>
      </c>
      <c r="J5">
        <v>3000</v>
      </c>
      <c r="K5" t="s">
        <v>17</v>
      </c>
    </row>
    <row r="6" spans="1:11" x14ac:dyDescent="0.25">
      <c r="A6" s="8" t="s">
        <v>12</v>
      </c>
      <c r="B6" s="4"/>
      <c r="C6" s="4"/>
      <c r="D6" s="4">
        <v>1</v>
      </c>
      <c r="E6" s="4">
        <v>1</v>
      </c>
      <c r="F6" s="4"/>
      <c r="G6" s="4"/>
      <c r="H6" s="101">
        <f t="shared" ref="H6:H9" si="0">SUMPRODUCT(B6:G6, $B$2:$G$2)</f>
        <v>2000</v>
      </c>
      <c r="I6" s="2" t="s">
        <v>11</v>
      </c>
      <c r="J6">
        <v>2000</v>
      </c>
      <c r="K6" t="s">
        <v>17</v>
      </c>
    </row>
    <row r="7" spans="1:11" x14ac:dyDescent="0.25">
      <c r="A7" s="8" t="s">
        <v>13</v>
      </c>
      <c r="B7" s="4"/>
      <c r="C7" s="4"/>
      <c r="D7" s="4"/>
      <c r="E7" s="4"/>
      <c r="F7" s="4">
        <v>1</v>
      </c>
      <c r="G7" s="4">
        <v>1</v>
      </c>
      <c r="H7" s="101">
        <f t="shared" si="0"/>
        <v>900</v>
      </c>
      <c r="I7" s="2" t="s">
        <v>11</v>
      </c>
      <c r="J7">
        <v>900</v>
      </c>
      <c r="K7" t="s">
        <v>17</v>
      </c>
    </row>
    <row r="8" spans="1:11" x14ac:dyDescent="0.25">
      <c r="A8" s="8" t="s">
        <v>14</v>
      </c>
      <c r="B8" s="4">
        <v>1</v>
      </c>
      <c r="C8" s="4"/>
      <c r="D8" s="4">
        <v>1.5</v>
      </c>
      <c r="E8" s="4"/>
      <c r="F8" s="4">
        <v>3</v>
      </c>
      <c r="G8" s="4"/>
      <c r="H8" s="101">
        <f t="shared" si="0"/>
        <v>6525</v>
      </c>
      <c r="I8" s="2" t="s">
        <v>15</v>
      </c>
      <c r="J8">
        <v>10000</v>
      </c>
      <c r="K8" t="s">
        <v>16</v>
      </c>
    </row>
    <row r="9" spans="1:11" x14ac:dyDescent="0.25">
      <c r="A9" s="8" t="s">
        <v>18</v>
      </c>
      <c r="B9" s="4">
        <v>1</v>
      </c>
      <c r="C9" s="4"/>
      <c r="D9" s="4">
        <v>2</v>
      </c>
      <c r="E9" s="4"/>
      <c r="F9" s="4">
        <v>1</v>
      </c>
      <c r="G9" s="4"/>
      <c r="H9" s="101">
        <f t="shared" si="0"/>
        <v>5000</v>
      </c>
      <c r="I9" s="2" t="s">
        <v>15</v>
      </c>
      <c r="J9">
        <v>5000</v>
      </c>
      <c r="K9" t="s">
        <v>16</v>
      </c>
    </row>
    <row r="11" spans="1:11" x14ac:dyDescent="0.25">
      <c r="A11" s="5" t="s">
        <v>24</v>
      </c>
    </row>
    <row r="12" spans="1:11" x14ac:dyDescent="0.25">
      <c r="B12" s="7" t="s">
        <v>1</v>
      </c>
      <c r="C12" s="7" t="s">
        <v>2</v>
      </c>
    </row>
    <row r="13" spans="1:11" x14ac:dyDescent="0.25">
      <c r="B13" s="47">
        <v>1500</v>
      </c>
      <c r="C13" s="47">
        <v>2000</v>
      </c>
    </row>
    <row r="14" spans="1:11" x14ac:dyDescent="0.25">
      <c r="A14" t="str">
        <f>A5</f>
        <v>Demand Model 1</v>
      </c>
      <c r="B14">
        <v>1</v>
      </c>
      <c r="C14">
        <v>1</v>
      </c>
    </row>
    <row r="15" spans="1:11" x14ac:dyDescent="0.25">
      <c r="B15">
        <f>B14*B13</f>
        <v>1500</v>
      </c>
      <c r="C15">
        <f>C14*C13</f>
        <v>2000</v>
      </c>
      <c r="D15" s="46">
        <f>SUM(B15:C15)</f>
        <v>3500</v>
      </c>
      <c r="E15" s="48" t="s">
        <v>11</v>
      </c>
      <c r="F15">
        <v>3000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10E3-C873-4DAC-9B1F-E2AC4750D8B7}">
  <dimension ref="A1:M14"/>
  <sheetViews>
    <sheetView zoomScale="115" zoomScaleNormal="115" workbookViewId="0">
      <selection activeCell="A2" sqref="A2"/>
    </sheetView>
  </sheetViews>
  <sheetFormatPr defaultColWidth="9.109375" defaultRowHeight="13.2" x14ac:dyDescent="0.25"/>
  <cols>
    <col min="1" max="1" width="4.33203125" style="12" customWidth="1"/>
    <col min="2" max="2" width="15.33203125" style="29" customWidth="1"/>
    <col min="3" max="3" width="10.109375" style="12" customWidth="1"/>
    <col min="4" max="4" width="10" style="12" customWidth="1"/>
    <col min="5" max="5" width="9.109375" style="29"/>
    <col min="6" max="6" width="9.88671875" style="29" customWidth="1"/>
    <col min="7" max="7" width="10.88671875" style="12" customWidth="1"/>
    <col min="8" max="8" width="12.109375" style="29" customWidth="1"/>
    <col min="9" max="9" width="15.44140625" style="12" customWidth="1"/>
    <col min="10" max="12" width="9.109375" style="12"/>
    <col min="13" max="13" width="9.88671875" style="12" customWidth="1"/>
    <col min="14" max="16384" width="9.109375" style="12"/>
  </cols>
  <sheetData>
    <row r="1" spans="1:13" x14ac:dyDescent="0.25">
      <c r="A1" s="12" t="s">
        <v>103</v>
      </c>
    </row>
    <row r="2" spans="1:13" s="50" customFormat="1" x14ac:dyDescent="0.25">
      <c r="B2" s="49"/>
      <c r="E2" s="51"/>
      <c r="F2" s="49"/>
      <c r="H2" s="49"/>
    </row>
    <row r="3" spans="1:13" x14ac:dyDescent="0.25">
      <c r="G3" s="71">
        <v>10</v>
      </c>
      <c r="H3" s="29" t="s">
        <v>83</v>
      </c>
      <c r="I3" s="72">
        <v>3</v>
      </c>
      <c r="J3" s="12" t="s">
        <v>84</v>
      </c>
    </row>
    <row r="4" spans="1:13" x14ac:dyDescent="0.25">
      <c r="C4" s="52" t="s">
        <v>57</v>
      </c>
      <c r="D4" s="16" t="s">
        <v>59</v>
      </c>
      <c r="F4" s="52" t="s">
        <v>60</v>
      </c>
      <c r="G4" s="52" t="s">
        <v>61</v>
      </c>
      <c r="H4" s="53"/>
      <c r="I4" s="52" t="s">
        <v>62</v>
      </c>
      <c r="K4" s="29"/>
      <c r="L4" s="52" t="s">
        <v>57</v>
      </c>
    </row>
    <row r="5" spans="1:13" ht="13.8" thickBot="1" x14ac:dyDescent="0.3">
      <c r="B5" s="54" t="s">
        <v>63</v>
      </c>
      <c r="C5" s="54" t="s">
        <v>64</v>
      </c>
      <c r="D5" s="67">
        <v>0.25</v>
      </c>
      <c r="E5" s="54" t="s">
        <v>58</v>
      </c>
      <c r="F5" s="54" t="s">
        <v>65</v>
      </c>
      <c r="G5" s="54" t="s">
        <v>66</v>
      </c>
      <c r="H5" s="55" t="s">
        <v>67</v>
      </c>
      <c r="I5" s="54" t="s">
        <v>66</v>
      </c>
      <c r="K5" s="54" t="s">
        <v>63</v>
      </c>
      <c r="L5" s="54" t="s">
        <v>64</v>
      </c>
    </row>
    <row r="6" spans="1:13" x14ac:dyDescent="0.25">
      <c r="B6" s="52" t="s">
        <v>68</v>
      </c>
      <c r="C6" s="56">
        <v>112500</v>
      </c>
      <c r="D6" s="57">
        <f t="shared" ref="D6:D11" si="0">$D$5*$C$14</f>
        <v>187500</v>
      </c>
      <c r="E6" s="69">
        <v>8.6499999999999994E-2</v>
      </c>
      <c r="F6" s="52">
        <v>11</v>
      </c>
      <c r="G6" s="52">
        <f>IF(F6 &gt;= $G$3, 1, 0)</f>
        <v>1</v>
      </c>
      <c r="H6" s="58" t="s">
        <v>69</v>
      </c>
      <c r="I6" s="52">
        <f>IF(VALUE(LEFT(H6,1)) &gt;= $I$3, 1, 0)</f>
        <v>0</v>
      </c>
      <c r="K6" s="52" t="s">
        <v>68</v>
      </c>
      <c r="L6" s="56">
        <v>0</v>
      </c>
    </row>
    <row r="7" spans="1:13" x14ac:dyDescent="0.25">
      <c r="B7" s="52" t="s">
        <v>70</v>
      </c>
      <c r="C7" s="56">
        <v>75000</v>
      </c>
      <c r="D7" s="57">
        <f t="shared" si="0"/>
        <v>187500</v>
      </c>
      <c r="E7" s="69">
        <v>9.5000000000000001E-2</v>
      </c>
      <c r="F7" s="52">
        <v>10</v>
      </c>
      <c r="G7" s="52">
        <f t="shared" ref="G7:G11" si="1">IF(F7 &gt;= $G$3, 1, 0)</f>
        <v>1</v>
      </c>
      <c r="H7" s="58" t="s">
        <v>71</v>
      </c>
      <c r="I7" s="52">
        <f t="shared" ref="I7:I11" si="2">IF(VALUE(LEFT(H7,1)) &gt;= $I$3, 1, 0)</f>
        <v>1</v>
      </c>
      <c r="K7" s="52" t="s">
        <v>70</v>
      </c>
      <c r="L7" s="56">
        <v>0</v>
      </c>
    </row>
    <row r="8" spans="1:13" x14ac:dyDescent="0.25">
      <c r="B8" s="52" t="s">
        <v>72</v>
      </c>
      <c r="C8" s="56">
        <v>187500</v>
      </c>
      <c r="D8" s="57">
        <f t="shared" si="0"/>
        <v>187500</v>
      </c>
      <c r="E8" s="69">
        <v>0.1</v>
      </c>
      <c r="F8" s="52">
        <v>6</v>
      </c>
      <c r="G8" s="52">
        <f t="shared" si="1"/>
        <v>0</v>
      </c>
      <c r="H8" s="58" t="s">
        <v>73</v>
      </c>
      <c r="I8" s="52">
        <f t="shared" si="2"/>
        <v>1</v>
      </c>
      <c r="K8" s="52" t="s">
        <v>72</v>
      </c>
      <c r="L8" s="56">
        <v>262500</v>
      </c>
    </row>
    <row r="9" spans="1:13" x14ac:dyDescent="0.25">
      <c r="B9" s="52" t="s">
        <v>74</v>
      </c>
      <c r="C9" s="56">
        <v>187500</v>
      </c>
      <c r="D9" s="57">
        <f t="shared" si="0"/>
        <v>187500</v>
      </c>
      <c r="E9" s="69">
        <v>8.7499999999999994E-2</v>
      </c>
      <c r="F9" s="52">
        <v>10</v>
      </c>
      <c r="G9" s="52">
        <f t="shared" si="1"/>
        <v>1</v>
      </c>
      <c r="H9" s="58" t="s">
        <v>69</v>
      </c>
      <c r="I9" s="52">
        <f t="shared" si="2"/>
        <v>0</v>
      </c>
      <c r="K9" s="52" t="s">
        <v>74</v>
      </c>
      <c r="L9" s="56">
        <v>0</v>
      </c>
    </row>
    <row r="10" spans="1:13" x14ac:dyDescent="0.25">
      <c r="B10" s="52" t="s">
        <v>75</v>
      </c>
      <c r="C10" s="56">
        <v>0</v>
      </c>
      <c r="D10" s="57">
        <f t="shared" si="0"/>
        <v>187500</v>
      </c>
      <c r="E10" s="69">
        <v>9.2499999999999999E-2</v>
      </c>
      <c r="F10" s="52">
        <v>7</v>
      </c>
      <c r="G10" s="52">
        <f t="shared" si="1"/>
        <v>0</v>
      </c>
      <c r="H10" s="58" t="s">
        <v>71</v>
      </c>
      <c r="I10" s="52">
        <f t="shared" si="2"/>
        <v>1</v>
      </c>
      <c r="K10" s="52" t="s">
        <v>75</v>
      </c>
      <c r="L10" s="56">
        <v>0</v>
      </c>
    </row>
    <row r="11" spans="1:13" ht="13.8" thickBot="1" x14ac:dyDescent="0.3">
      <c r="B11" s="52" t="s">
        <v>76</v>
      </c>
      <c r="C11" s="59">
        <v>187500</v>
      </c>
      <c r="D11" s="60">
        <f t="shared" si="0"/>
        <v>187500</v>
      </c>
      <c r="E11" s="70">
        <v>0.09</v>
      </c>
      <c r="F11" s="54">
        <v>13</v>
      </c>
      <c r="G11" s="52">
        <f t="shared" si="1"/>
        <v>1</v>
      </c>
      <c r="H11" s="61" t="s">
        <v>77</v>
      </c>
      <c r="I11" s="52">
        <f t="shared" si="2"/>
        <v>0</v>
      </c>
      <c r="K11" s="52" t="s">
        <v>76</v>
      </c>
      <c r="L11" s="59">
        <v>487500</v>
      </c>
    </row>
    <row r="12" spans="1:13" ht="13.8" thickBot="1" x14ac:dyDescent="0.3">
      <c r="B12" s="62" t="s">
        <v>78</v>
      </c>
      <c r="C12" s="63">
        <f>SUM(C6:C11)</f>
        <v>750000</v>
      </c>
      <c r="D12" s="64" t="s">
        <v>79</v>
      </c>
      <c r="E12" s="65">
        <f>SUMPRODUCT(E6:E11, C6:C11)</f>
        <v>68887.5</v>
      </c>
      <c r="F12" s="64" t="s">
        <v>79</v>
      </c>
      <c r="G12" s="63">
        <f>SUMPRODUCT(G6:G11,$C$6:$C$11)</f>
        <v>562500</v>
      </c>
      <c r="H12" s="64" t="s">
        <v>79</v>
      </c>
      <c r="I12" s="63">
        <f>SUMPRODUCT(I6:I11,$C$6:$C$11)</f>
        <v>262500</v>
      </c>
      <c r="M12" s="65">
        <f>SUMPRODUCT(E6:E11, L6:L11)</f>
        <v>70125</v>
      </c>
    </row>
    <row r="13" spans="1:13" ht="13.8" thickTop="1" x14ac:dyDescent="0.25">
      <c r="C13" s="25" t="s">
        <v>11</v>
      </c>
      <c r="G13" s="25" t="s">
        <v>22</v>
      </c>
      <c r="I13" s="25" t="s">
        <v>15</v>
      </c>
    </row>
    <row r="14" spans="1:13" x14ac:dyDescent="0.25">
      <c r="B14" s="52" t="s">
        <v>80</v>
      </c>
      <c r="C14" s="68">
        <v>750000</v>
      </c>
      <c r="F14" s="52" t="s">
        <v>81</v>
      </c>
      <c r="G14" s="66">
        <f>C14/2</f>
        <v>375000</v>
      </c>
      <c r="H14" s="52" t="s">
        <v>82</v>
      </c>
      <c r="I14" s="66">
        <f>C14*0.35</f>
        <v>262500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5"/>
  <sheetViews>
    <sheetView tabSelected="1" zoomScale="130" zoomScaleNormal="130" workbookViewId="0">
      <selection activeCell="A2" sqref="A2"/>
    </sheetView>
  </sheetViews>
  <sheetFormatPr defaultRowHeight="13.2" x14ac:dyDescent="0.25"/>
  <cols>
    <col min="1" max="1" width="9.88671875" customWidth="1"/>
    <col min="5" max="5" width="9.88671875" customWidth="1"/>
    <col min="6" max="6" width="2.44140625" customWidth="1"/>
    <col min="7" max="7" width="11.5546875" bestFit="1" customWidth="1"/>
  </cols>
  <sheetData>
    <row r="1" spans="1:7" x14ac:dyDescent="0.25">
      <c r="A1" s="38" t="s">
        <v>102</v>
      </c>
    </row>
    <row r="2" spans="1:7" x14ac:dyDescent="0.25">
      <c r="B2" t="s">
        <v>26</v>
      </c>
    </row>
    <row r="3" spans="1:7" x14ac:dyDescent="0.25">
      <c r="A3" t="s">
        <v>25</v>
      </c>
      <c r="B3" t="s">
        <v>27</v>
      </c>
      <c r="C3" t="s">
        <v>28</v>
      </c>
      <c r="D3" s="38" t="s">
        <v>85</v>
      </c>
      <c r="E3" t="s">
        <v>30</v>
      </c>
    </row>
    <row r="4" spans="1:7" x14ac:dyDescent="0.25">
      <c r="A4" t="s">
        <v>31</v>
      </c>
      <c r="B4" s="10">
        <v>200000</v>
      </c>
      <c r="C4" s="10">
        <v>0</v>
      </c>
      <c r="D4" s="10">
        <v>75000</v>
      </c>
      <c r="E4" s="46">
        <f>SUM(B4:D4)</f>
        <v>275000</v>
      </c>
      <c r="F4" s="11" t="s">
        <v>11</v>
      </c>
      <c r="G4">
        <v>275000</v>
      </c>
    </row>
    <row r="5" spans="1:7" x14ac:dyDescent="0.25">
      <c r="A5" t="s">
        <v>32</v>
      </c>
      <c r="B5" s="10">
        <v>0</v>
      </c>
      <c r="C5" s="10">
        <v>250000</v>
      </c>
      <c r="D5" s="10">
        <v>150000</v>
      </c>
      <c r="E5" s="46">
        <f>SUM(B5:D5)</f>
        <v>400000</v>
      </c>
      <c r="F5" s="11" t="s">
        <v>11</v>
      </c>
      <c r="G5">
        <v>400000</v>
      </c>
    </row>
    <row r="6" spans="1:7" x14ac:dyDescent="0.25">
      <c r="A6" t="s">
        <v>33</v>
      </c>
      <c r="B6" s="10">
        <v>0</v>
      </c>
      <c r="C6" s="10">
        <v>300000</v>
      </c>
      <c r="D6" s="10">
        <v>0</v>
      </c>
      <c r="E6" s="46">
        <f>SUM(B6:D6)</f>
        <v>300000</v>
      </c>
      <c r="F6" s="11" t="s">
        <v>11</v>
      </c>
      <c r="G6">
        <v>300000</v>
      </c>
    </row>
    <row r="7" spans="1:7" x14ac:dyDescent="0.25">
      <c r="A7" t="s">
        <v>34</v>
      </c>
      <c r="B7" s="45">
        <f>SUM(B4:B6)</f>
        <v>200000</v>
      </c>
      <c r="C7" s="45">
        <f>SUM(C4:C6)</f>
        <v>550000</v>
      </c>
      <c r="D7" s="45">
        <f>SUM(D4:D6)</f>
        <v>225000</v>
      </c>
    </row>
    <row r="8" spans="1:7" x14ac:dyDescent="0.25">
      <c r="B8" s="2" t="s">
        <v>15</v>
      </c>
      <c r="C8" s="2" t="s">
        <v>15</v>
      </c>
      <c r="D8" s="2" t="s">
        <v>15</v>
      </c>
    </row>
    <row r="9" spans="1:7" x14ac:dyDescent="0.25">
      <c r="B9" s="2">
        <v>200000</v>
      </c>
      <c r="C9" s="2">
        <v>600000</v>
      </c>
      <c r="D9" s="2">
        <v>225000</v>
      </c>
    </row>
    <row r="11" spans="1:7" x14ac:dyDescent="0.25">
      <c r="A11" t="s">
        <v>35</v>
      </c>
    </row>
    <row r="12" spans="1:7" x14ac:dyDescent="0.25">
      <c r="B12" t="s">
        <v>27</v>
      </c>
      <c r="C12" t="s">
        <v>28</v>
      </c>
      <c r="D12" t="s">
        <v>29</v>
      </c>
      <c r="G12" t="s">
        <v>23</v>
      </c>
    </row>
    <row r="13" spans="1:7" x14ac:dyDescent="0.25">
      <c r="A13" t="s">
        <v>31</v>
      </c>
      <c r="B13" s="1">
        <v>21</v>
      </c>
      <c r="C13" s="1">
        <v>50</v>
      </c>
      <c r="D13" s="1">
        <v>40</v>
      </c>
      <c r="G13" s="73">
        <f>SUMPRODUCT(B13:D15, B4:D6)</f>
        <v>24000000</v>
      </c>
    </row>
    <row r="14" spans="1:7" x14ac:dyDescent="0.25">
      <c r="A14" t="s">
        <v>32</v>
      </c>
      <c r="B14" s="1">
        <v>35</v>
      </c>
      <c r="C14" s="1">
        <v>30</v>
      </c>
      <c r="D14" s="1">
        <v>22</v>
      </c>
    </row>
    <row r="15" spans="1:7" x14ac:dyDescent="0.25">
      <c r="A15" t="s">
        <v>33</v>
      </c>
      <c r="B15" s="1">
        <v>55</v>
      </c>
      <c r="C15" s="1">
        <v>20</v>
      </c>
      <c r="D15" s="1">
        <v>25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3B893-5E34-4ADB-8D9C-3C2392C1C474}">
  <sheetPr syncVertical="1" syncRef="A1" transitionEvaluation="1" codeName="Sheet2"/>
  <dimension ref="A2:O28"/>
  <sheetViews>
    <sheetView zoomScale="120" workbookViewId="0">
      <selection activeCell="A3" sqref="A3"/>
    </sheetView>
  </sheetViews>
  <sheetFormatPr defaultColWidth="9.6640625" defaultRowHeight="13.2" x14ac:dyDescent="0.25"/>
  <cols>
    <col min="1" max="1" width="12.33203125" style="39" customWidth="1"/>
    <col min="2" max="5" width="9" style="39" customWidth="1"/>
    <col min="6" max="6" width="13.44140625" style="39" customWidth="1"/>
    <col min="7" max="7" width="11.6640625" style="39" bestFit="1" customWidth="1"/>
    <col min="8" max="16384" width="9.6640625" style="39"/>
  </cols>
  <sheetData>
    <row r="2" spans="1:15" x14ac:dyDescent="0.25">
      <c r="A2" s="74" t="s">
        <v>101</v>
      </c>
      <c r="B2" s="75"/>
      <c r="C2" s="76"/>
      <c r="E2" s="76"/>
      <c r="F2" s="40"/>
      <c r="G2" s="40"/>
    </row>
    <row r="3" spans="1:15" x14ac:dyDescent="0.25">
      <c r="I3" s="77"/>
      <c r="J3" s="77"/>
    </row>
    <row r="4" spans="1:15" ht="13.8" thickBot="1" x14ac:dyDescent="0.3">
      <c r="A4" s="78"/>
      <c r="B4" s="43" t="s">
        <v>86</v>
      </c>
      <c r="C4" s="43" t="s">
        <v>87</v>
      </c>
      <c r="D4" s="43" t="s">
        <v>88</v>
      </c>
      <c r="E4" s="43" t="s">
        <v>89</v>
      </c>
      <c r="F4" s="79" t="s">
        <v>7</v>
      </c>
      <c r="I4" s="77"/>
      <c r="J4" s="77"/>
    </row>
    <row r="5" spans="1:15" ht="14.4" thickTop="1" thickBot="1" x14ac:dyDescent="0.3">
      <c r="A5" s="78" t="s">
        <v>90</v>
      </c>
      <c r="B5" s="44">
        <f>0.25*1000</f>
        <v>250</v>
      </c>
      <c r="C5" s="44">
        <f>0.3*1000</f>
        <v>300</v>
      </c>
      <c r="D5" s="44">
        <f>0.32*1000</f>
        <v>320</v>
      </c>
      <c r="E5" s="44">
        <f>0.15*1000</f>
        <v>150</v>
      </c>
      <c r="F5" s="80">
        <f>SUMPRODUCT(B5:E5,$B$6:$E$6)</f>
        <v>1950</v>
      </c>
      <c r="G5" s="81" t="s">
        <v>100</v>
      </c>
      <c r="I5" s="77"/>
      <c r="J5" s="77"/>
    </row>
    <row r="6" spans="1:15" ht="13.8" thickTop="1" x14ac:dyDescent="0.25">
      <c r="A6" s="78" t="s">
        <v>91</v>
      </c>
      <c r="B6" s="82">
        <v>4.5000000000000009</v>
      </c>
      <c r="C6" s="82">
        <v>1.9999999999999996</v>
      </c>
      <c r="D6" s="82">
        <v>0</v>
      </c>
      <c r="E6" s="82">
        <v>1.4999999999999996</v>
      </c>
      <c r="F6" s="83">
        <f>SUM(B6:E6)</f>
        <v>8</v>
      </c>
      <c r="G6" s="84">
        <v>8</v>
      </c>
      <c r="I6" s="85"/>
      <c r="J6" s="85"/>
      <c r="K6" s="85"/>
      <c r="L6" s="85"/>
      <c r="M6" s="85"/>
      <c r="N6" s="85"/>
      <c r="O6" s="85"/>
    </row>
    <row r="7" spans="1:15" x14ac:dyDescent="0.25">
      <c r="A7" s="86" t="s">
        <v>92</v>
      </c>
      <c r="B7" s="40"/>
      <c r="C7" s="40"/>
      <c r="D7" s="40"/>
      <c r="E7" s="40"/>
      <c r="F7" s="40"/>
      <c r="G7" s="40"/>
      <c r="I7" s="77"/>
      <c r="J7" s="77"/>
    </row>
    <row r="8" spans="1:15" x14ac:dyDescent="0.25">
      <c r="A8" s="40"/>
      <c r="B8" s="42" t="s">
        <v>93</v>
      </c>
      <c r="C8" s="41"/>
      <c r="D8" s="41"/>
      <c r="E8" s="41"/>
      <c r="F8" s="43" t="s">
        <v>57</v>
      </c>
      <c r="G8" s="43" t="s">
        <v>94</v>
      </c>
      <c r="I8" s="77"/>
      <c r="J8" s="77"/>
    </row>
    <row r="9" spans="1:15" x14ac:dyDescent="0.25">
      <c r="A9" s="78" t="s">
        <v>95</v>
      </c>
      <c r="B9" s="43" t="s">
        <v>86</v>
      </c>
      <c r="C9" s="43" t="s">
        <v>87</v>
      </c>
      <c r="D9" s="43" t="s">
        <v>88</v>
      </c>
      <c r="E9" s="43" t="s">
        <v>89</v>
      </c>
      <c r="F9" s="43" t="s">
        <v>96</v>
      </c>
      <c r="G9" s="43" t="s">
        <v>57</v>
      </c>
      <c r="I9" s="77"/>
      <c r="J9" s="77"/>
    </row>
    <row r="10" spans="1:15" x14ac:dyDescent="0.25">
      <c r="A10" s="78" t="s">
        <v>97</v>
      </c>
      <c r="B10" s="87">
        <v>0.3</v>
      </c>
      <c r="C10" s="88">
        <v>0.05</v>
      </c>
      <c r="D10" s="88">
        <v>0.2</v>
      </c>
      <c r="E10" s="89">
        <v>0.1</v>
      </c>
      <c r="F10" s="90">
        <f>SUMPRODUCT(B10:E10,$B$6:$E$6)/$G$6</f>
        <v>0.2</v>
      </c>
      <c r="G10" s="79">
        <v>0.2</v>
      </c>
      <c r="I10" s="77"/>
      <c r="J10" s="77"/>
    </row>
    <row r="11" spans="1:15" x14ac:dyDescent="0.25">
      <c r="A11" s="78" t="s">
        <v>98</v>
      </c>
      <c r="B11" s="91">
        <v>0.1</v>
      </c>
      <c r="C11" s="92">
        <v>0.3</v>
      </c>
      <c r="D11" s="92">
        <v>0.15</v>
      </c>
      <c r="E11" s="93">
        <v>0.1</v>
      </c>
      <c r="F11" s="90">
        <f>SUMPRODUCT(B11:E11,$B$6:$E$6)/$G$6</f>
        <v>0.15</v>
      </c>
      <c r="G11" s="79">
        <v>0.15</v>
      </c>
    </row>
    <row r="12" spans="1:15" x14ac:dyDescent="0.25">
      <c r="A12" s="78" t="s">
        <v>99</v>
      </c>
      <c r="B12" s="94">
        <v>0.2</v>
      </c>
      <c r="C12" s="95">
        <v>0.2</v>
      </c>
      <c r="D12" s="95">
        <v>0.2</v>
      </c>
      <c r="E12" s="96">
        <v>0.3</v>
      </c>
      <c r="F12" s="90">
        <f>SUMPRODUCT(B12:E12,$B$6:$E$6)/$G$6</f>
        <v>0.21875</v>
      </c>
      <c r="G12" s="79">
        <v>0.15</v>
      </c>
    </row>
    <row r="13" spans="1:15" x14ac:dyDescent="0.25">
      <c r="A13" s="78"/>
      <c r="B13" s="92"/>
      <c r="C13" s="92"/>
      <c r="D13" s="92"/>
      <c r="E13" s="92"/>
      <c r="F13" s="97"/>
      <c r="G13" s="98"/>
    </row>
    <row r="18" spans="2:11" x14ac:dyDescent="0.25">
      <c r="H18" s="85"/>
      <c r="I18" s="85"/>
      <c r="J18" s="85"/>
      <c r="K18" s="85"/>
    </row>
    <row r="19" spans="2:11" x14ac:dyDescent="0.25">
      <c r="B19" s="77"/>
      <c r="C19" s="77"/>
      <c r="D19" s="77"/>
    </row>
    <row r="20" spans="2:11" x14ac:dyDescent="0.25">
      <c r="B20" s="77"/>
      <c r="C20" s="77"/>
      <c r="D20" s="77"/>
    </row>
    <row r="21" spans="2:11" x14ac:dyDescent="0.25">
      <c r="B21" s="77"/>
      <c r="C21" s="77"/>
      <c r="D21" s="77"/>
      <c r="E21" s="77"/>
    </row>
    <row r="22" spans="2:11" x14ac:dyDescent="0.25">
      <c r="B22" s="77"/>
      <c r="C22" s="77"/>
      <c r="D22" s="77"/>
      <c r="E22" s="77"/>
      <c r="F22" s="77"/>
    </row>
    <row r="23" spans="2:11" x14ac:dyDescent="0.25">
      <c r="B23" s="85"/>
      <c r="C23" s="85"/>
      <c r="D23" s="85"/>
      <c r="E23" s="85"/>
      <c r="F23" s="85"/>
      <c r="G23" s="85"/>
      <c r="K23" s="85"/>
    </row>
    <row r="25" spans="2:11" x14ac:dyDescent="0.25">
      <c r="D25" s="77"/>
      <c r="E25" s="77"/>
      <c r="F25" s="77"/>
    </row>
    <row r="26" spans="2:11" x14ac:dyDescent="0.25">
      <c r="D26" s="77"/>
      <c r="E26" s="77"/>
      <c r="F26" s="77"/>
    </row>
    <row r="27" spans="2:11" x14ac:dyDescent="0.25">
      <c r="D27" s="77"/>
      <c r="E27" s="77"/>
      <c r="F27" s="77"/>
    </row>
    <row r="28" spans="2:11" x14ac:dyDescent="0.25">
      <c r="D28" s="85"/>
      <c r="E28" s="85"/>
      <c r="F28" s="85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0"/>
  <sheetViews>
    <sheetView zoomScale="120" zoomScaleNormal="120" workbookViewId="0">
      <selection activeCell="O24" sqref="O24"/>
    </sheetView>
  </sheetViews>
  <sheetFormatPr defaultColWidth="9.109375" defaultRowHeight="13.2" x14ac:dyDescent="0.25"/>
  <cols>
    <col min="1" max="13" width="9.109375" style="12"/>
    <col min="14" max="14" width="9.109375" style="100"/>
    <col min="15" max="16384" width="9.109375" style="12"/>
  </cols>
  <sheetData>
    <row r="1" spans="1:15" x14ac:dyDescent="0.25">
      <c r="A1" s="15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5" x14ac:dyDescent="0.25">
      <c r="A2" s="15" t="s">
        <v>37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O4" s="102"/>
    </row>
    <row r="5" spans="1:15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5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5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5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5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5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5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5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5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5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</sheetData>
  <pageMargins left="0.75" right="0.75" top="1" bottom="1" header="0.5" footer="0.5"/>
  <pageSetup scale="96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CEE7-D197-429B-9685-00D17D2F3521}">
  <dimension ref="A1:G8"/>
  <sheetViews>
    <sheetView showGridLines="0" workbookViewId="0"/>
  </sheetViews>
  <sheetFormatPr defaultRowHeight="13.2" x14ac:dyDescent="0.25"/>
  <cols>
    <col min="1" max="1" width="2.33203125" customWidth="1"/>
    <col min="2" max="2" width="5.21875" bestFit="1" customWidth="1"/>
    <col min="3" max="3" width="22.33203125" bestFit="1" customWidth="1"/>
    <col min="4" max="4" width="9.5546875" bestFit="1" customWidth="1"/>
    <col min="5" max="5" width="11.44140625" bestFit="1" customWidth="1"/>
    <col min="6" max="6" width="7.44140625" bestFit="1" customWidth="1"/>
    <col min="7" max="7" width="5.6640625" bestFit="1" customWidth="1"/>
  </cols>
  <sheetData>
    <row r="1" spans="1:7" x14ac:dyDescent="0.25">
      <c r="A1" s="6" t="s">
        <v>120</v>
      </c>
    </row>
    <row r="2" spans="1:7" x14ac:dyDescent="0.25">
      <c r="A2" s="6" t="s">
        <v>121</v>
      </c>
    </row>
    <row r="3" spans="1:7" x14ac:dyDescent="0.25">
      <c r="A3" s="6" t="s">
        <v>122</v>
      </c>
    </row>
    <row r="6" spans="1:7" ht="13.8" thickBot="1" x14ac:dyDescent="0.3">
      <c r="A6" t="s">
        <v>123</v>
      </c>
    </row>
    <row r="7" spans="1:7" ht="13.8" thickBot="1" x14ac:dyDescent="0.3">
      <c r="B7" s="116" t="s">
        <v>124</v>
      </c>
      <c r="C7" s="116" t="s">
        <v>125</v>
      </c>
      <c r="D7" s="116" t="s">
        <v>126</v>
      </c>
      <c r="E7" s="116" t="s">
        <v>127</v>
      </c>
      <c r="F7" s="116" t="s">
        <v>128</v>
      </c>
      <c r="G7" s="116" t="s">
        <v>129</v>
      </c>
    </row>
    <row r="8" spans="1:7" x14ac:dyDescent="0.25">
      <c r="B8" t="s">
        <v>130</v>
      </c>
      <c r="C8" t="s">
        <v>108</v>
      </c>
      <c r="D8" s="117">
        <v>-1650</v>
      </c>
      <c r="E8" t="s">
        <v>131</v>
      </c>
      <c r="F8" t="s">
        <v>132</v>
      </c>
      <c r="G8">
        <v>-3864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2EE9-9703-4E0E-B411-FEBE79FF4615}">
  <dimension ref="A1:G8"/>
  <sheetViews>
    <sheetView showGridLines="0" workbookViewId="0"/>
  </sheetViews>
  <sheetFormatPr defaultRowHeight="13.2" x14ac:dyDescent="0.25"/>
  <cols>
    <col min="1" max="1" width="2.33203125" customWidth="1"/>
    <col min="2" max="2" width="5.21875" bestFit="1" customWidth="1"/>
    <col min="3" max="3" width="22.33203125" bestFit="1" customWidth="1"/>
    <col min="4" max="4" width="9.5546875" bestFit="1" customWidth="1"/>
    <col min="5" max="5" width="11.44140625" bestFit="1" customWidth="1"/>
    <col min="6" max="6" width="7.44140625" bestFit="1" customWidth="1"/>
    <col min="7" max="7" width="5.6640625" bestFit="1" customWidth="1"/>
  </cols>
  <sheetData>
    <row r="1" spans="1:7" x14ac:dyDescent="0.25">
      <c r="A1" s="6" t="s">
        <v>120</v>
      </c>
    </row>
    <row r="2" spans="1:7" x14ac:dyDescent="0.25">
      <c r="A2" s="6" t="s">
        <v>121</v>
      </c>
    </row>
    <row r="3" spans="1:7" x14ac:dyDescent="0.25">
      <c r="A3" s="6" t="s">
        <v>133</v>
      </c>
    </row>
    <row r="6" spans="1:7" ht="13.8" thickBot="1" x14ac:dyDescent="0.3">
      <c r="A6" t="s">
        <v>123</v>
      </c>
    </row>
    <row r="7" spans="1:7" ht="13.8" thickBot="1" x14ac:dyDescent="0.3">
      <c r="B7" s="116" t="s">
        <v>124</v>
      </c>
      <c r="C7" s="116" t="s">
        <v>125</v>
      </c>
      <c r="D7" s="116" t="s">
        <v>126</v>
      </c>
      <c r="E7" s="116" t="s">
        <v>127</v>
      </c>
      <c r="F7" s="116" t="s">
        <v>128</v>
      </c>
      <c r="G7" s="116" t="s">
        <v>129</v>
      </c>
    </row>
    <row r="8" spans="1:7" x14ac:dyDescent="0.25">
      <c r="B8" t="s">
        <v>130</v>
      </c>
      <c r="C8" t="s">
        <v>108</v>
      </c>
      <c r="D8" s="117">
        <v>600</v>
      </c>
      <c r="E8" t="s">
        <v>131</v>
      </c>
      <c r="F8" t="s">
        <v>132</v>
      </c>
      <c r="G8">
        <v>-507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9"/>
  <sheetViews>
    <sheetView workbookViewId="0">
      <selection activeCell="A14" sqref="A14"/>
    </sheetView>
  </sheetViews>
  <sheetFormatPr defaultColWidth="9.109375" defaultRowHeight="13.2" x14ac:dyDescent="0.25"/>
  <cols>
    <col min="1" max="1" width="37.44140625" style="12" customWidth="1"/>
    <col min="2" max="2" width="7.6640625" style="12" customWidth="1"/>
    <col min="3" max="3" width="11.109375" style="12" customWidth="1"/>
    <col min="4" max="7" width="9.109375" style="12"/>
    <col min="8" max="8" width="9.6640625" style="12" customWidth="1"/>
    <col min="9" max="9" width="5.88671875" style="12" customWidth="1"/>
    <col min="10" max="10" width="11.6640625" style="12" customWidth="1"/>
    <col min="11" max="11" width="11.33203125" style="12" customWidth="1"/>
    <col min="12" max="16384" width="9.109375" style="12"/>
  </cols>
  <sheetData>
    <row r="1" spans="1:12" x14ac:dyDescent="0.25">
      <c r="A1" s="16" t="s">
        <v>117</v>
      </c>
    </row>
    <row r="2" spans="1:12" x14ac:dyDescent="0.25">
      <c r="A2" s="103" t="s">
        <v>38</v>
      </c>
      <c r="B2" s="50"/>
      <c r="C2" s="104">
        <v>1</v>
      </c>
      <c r="D2" s="104">
        <v>2</v>
      </c>
      <c r="E2" s="104">
        <v>3</v>
      </c>
      <c r="F2" s="104">
        <v>4</v>
      </c>
      <c r="G2" s="104">
        <v>5</v>
      </c>
      <c r="H2" s="104">
        <v>6</v>
      </c>
      <c r="I2" s="50"/>
      <c r="J2" s="50"/>
      <c r="K2" s="50"/>
      <c r="L2" s="50"/>
    </row>
    <row r="3" spans="1:12" x14ac:dyDescent="0.25">
      <c r="A3" s="103" t="str">
        <f>data!C3</f>
        <v>beginning Inventory x(0)</v>
      </c>
      <c r="B3" s="50"/>
      <c r="C3" s="104">
        <f>data!D3</f>
        <v>7000</v>
      </c>
      <c r="D3" s="104">
        <f>C6</f>
        <v>3507</v>
      </c>
      <c r="E3" s="104">
        <f>D6</f>
        <v>2007</v>
      </c>
      <c r="F3" s="104">
        <f>E6</f>
        <v>1507</v>
      </c>
      <c r="G3" s="104">
        <f>F6</f>
        <v>2007</v>
      </c>
      <c r="H3" s="104">
        <f>G6</f>
        <v>1907</v>
      </c>
      <c r="I3" s="50"/>
      <c r="J3" s="50"/>
      <c r="K3" s="50"/>
      <c r="L3" s="50"/>
    </row>
    <row r="4" spans="1:12" x14ac:dyDescent="0.25">
      <c r="A4" s="103" t="s">
        <v>107</v>
      </c>
      <c r="B4" s="50"/>
      <c r="C4" s="18">
        <v>9507</v>
      </c>
      <c r="D4" s="18">
        <v>11000</v>
      </c>
      <c r="E4" s="18">
        <v>9000</v>
      </c>
      <c r="F4" s="18">
        <v>11000</v>
      </c>
      <c r="G4" s="18">
        <v>11000</v>
      </c>
      <c r="H4" s="18">
        <v>9000</v>
      </c>
      <c r="I4" s="50"/>
      <c r="J4" s="50"/>
      <c r="K4" s="50"/>
      <c r="L4" s="50"/>
    </row>
    <row r="5" spans="1:12" x14ac:dyDescent="0.25">
      <c r="A5" s="103" t="str">
        <f>data!C4</f>
        <v>demand D(t)</v>
      </c>
      <c r="B5" s="50"/>
      <c r="C5" s="104">
        <f>data!D4</f>
        <v>13000</v>
      </c>
      <c r="D5" s="104">
        <f>data!E4</f>
        <v>12500</v>
      </c>
      <c r="E5" s="104">
        <f>data!F4</f>
        <v>9500</v>
      </c>
      <c r="F5" s="104">
        <f>data!G4</f>
        <v>10500</v>
      </c>
      <c r="G5" s="104">
        <f>data!H4</f>
        <v>11100</v>
      </c>
      <c r="H5" s="104">
        <f>data!I4</f>
        <v>9800</v>
      </c>
      <c r="I5" s="50"/>
      <c r="J5" s="50" t="s">
        <v>113</v>
      </c>
      <c r="K5" s="50"/>
      <c r="L5" s="50" t="s">
        <v>110</v>
      </c>
    </row>
    <row r="6" spans="1:12" x14ac:dyDescent="0.25">
      <c r="A6" s="103" t="s">
        <v>108</v>
      </c>
      <c r="B6" s="50"/>
      <c r="C6" s="105">
        <f t="shared" ref="C6:H6" si="0">C3+C4-C5</f>
        <v>3507</v>
      </c>
      <c r="D6" s="105">
        <f t="shared" si="0"/>
        <v>2007</v>
      </c>
      <c r="E6" s="105">
        <f t="shared" si="0"/>
        <v>1507</v>
      </c>
      <c r="F6" s="105">
        <f t="shared" si="0"/>
        <v>2007</v>
      </c>
      <c r="G6" s="105">
        <f t="shared" si="0"/>
        <v>1907</v>
      </c>
      <c r="H6" s="105">
        <f t="shared" si="0"/>
        <v>1107</v>
      </c>
      <c r="I6" s="50" t="s">
        <v>22</v>
      </c>
      <c r="J6" s="104">
        <f>ROUNDUP(L6 * AVERAGE( C5:H5 ), 0 )</f>
        <v>1107</v>
      </c>
      <c r="K6" s="50" t="s">
        <v>118</v>
      </c>
      <c r="L6" s="106">
        <v>0.1</v>
      </c>
    </row>
    <row r="7" spans="1:12" x14ac:dyDescent="0.25">
      <c r="A7" s="50"/>
      <c r="B7" s="50"/>
      <c r="C7" s="107"/>
      <c r="D7" s="107"/>
      <c r="E7" s="107"/>
      <c r="F7" s="107"/>
      <c r="G7" s="107"/>
      <c r="H7" s="107"/>
      <c r="I7" s="50" t="s">
        <v>15</v>
      </c>
      <c r="J7" s="104">
        <v>6000</v>
      </c>
      <c r="K7" s="50" t="s">
        <v>119</v>
      </c>
      <c r="L7" s="50"/>
    </row>
    <row r="8" spans="1:12" x14ac:dyDescent="0.25">
      <c r="A8" s="108" t="str">
        <f>data!C5</f>
        <v>min production</v>
      </c>
      <c r="B8" s="115"/>
      <c r="C8" s="20">
        <f>data!D5</f>
        <v>8000</v>
      </c>
      <c r="D8" s="20">
        <f>data!E5</f>
        <v>8000</v>
      </c>
      <c r="E8" s="20">
        <f>data!F5</f>
        <v>8000</v>
      </c>
      <c r="F8" s="20">
        <f>data!G5</f>
        <v>9000</v>
      </c>
      <c r="G8" s="20">
        <f>data!H5</f>
        <v>9000</v>
      </c>
      <c r="H8" s="20">
        <f>data!I5</f>
        <v>8000</v>
      </c>
      <c r="I8" s="50"/>
      <c r="J8" s="50" t="s">
        <v>112</v>
      </c>
      <c r="K8" s="50"/>
      <c r="L8" s="50"/>
    </row>
    <row r="9" spans="1:12" x14ac:dyDescent="0.25">
      <c r="A9" s="108" t="str">
        <f>data!C6</f>
        <v>max production</v>
      </c>
      <c r="B9" s="50"/>
      <c r="C9" s="20">
        <f>data!D6</f>
        <v>11000</v>
      </c>
      <c r="D9" s="20">
        <f>data!E6</f>
        <v>11000</v>
      </c>
      <c r="E9" s="20">
        <f>data!F6</f>
        <v>9000</v>
      </c>
      <c r="F9" s="20">
        <f>data!G6</f>
        <v>11000</v>
      </c>
      <c r="G9" s="20">
        <f>data!H6</f>
        <v>11000</v>
      </c>
      <c r="H9" s="20">
        <f>data!I6</f>
        <v>9000</v>
      </c>
      <c r="I9" s="50"/>
      <c r="J9" s="50"/>
      <c r="K9" s="50"/>
      <c r="L9" s="50"/>
    </row>
    <row r="10" spans="1:12" x14ac:dyDescent="0.25">
      <c r="A10" s="103" t="s">
        <v>105</v>
      </c>
      <c r="B10" s="50"/>
      <c r="C10" s="104">
        <f>(C3+C6)/2</f>
        <v>5253.5</v>
      </c>
      <c r="D10" s="104">
        <f t="shared" ref="D10:H10" si="1">(D3+D6)/2</f>
        <v>2757</v>
      </c>
      <c r="E10" s="104">
        <f t="shared" si="1"/>
        <v>1757</v>
      </c>
      <c r="F10" s="104">
        <f t="shared" si="1"/>
        <v>1757</v>
      </c>
      <c r="G10" s="104">
        <f t="shared" si="1"/>
        <v>1957</v>
      </c>
      <c r="H10" s="104">
        <f t="shared" si="1"/>
        <v>1507</v>
      </c>
      <c r="I10" s="50"/>
      <c r="J10" s="50"/>
      <c r="K10" s="50"/>
      <c r="L10" s="50"/>
    </row>
    <row r="11" spans="1:12" x14ac:dyDescent="0.25">
      <c r="A11" s="50"/>
      <c r="B11" s="50"/>
      <c r="C11" s="110"/>
      <c r="D11" s="110"/>
      <c r="E11" s="110"/>
      <c r="F11" s="110"/>
      <c r="G11" s="110"/>
      <c r="H11" s="110"/>
      <c r="I11" s="50"/>
      <c r="J11" s="50" t="s">
        <v>111</v>
      </c>
      <c r="K11" s="50"/>
      <c r="L11" s="50"/>
    </row>
    <row r="12" spans="1:12" x14ac:dyDescent="0.25">
      <c r="A12" s="103" t="str">
        <f>data!C8</f>
        <v>holding cost/unit (%variable)</v>
      </c>
      <c r="B12" s="109">
        <v>0.22500000000000001</v>
      </c>
      <c r="C12" s="111">
        <f t="shared" ref="C12:H12" si="2">C13*$B$12</f>
        <v>0.66375000000000006</v>
      </c>
      <c r="D12" s="111">
        <f t="shared" si="2"/>
        <v>0.66149999999999998</v>
      </c>
      <c r="E12" s="111">
        <f t="shared" si="2"/>
        <v>0.67275000000000007</v>
      </c>
      <c r="F12" s="111">
        <f t="shared" si="2"/>
        <v>0.64124999999999999</v>
      </c>
      <c r="G12" s="111">
        <f t="shared" si="2"/>
        <v>0.63</v>
      </c>
      <c r="H12" s="111">
        <f t="shared" si="2"/>
        <v>0.65024999999999999</v>
      </c>
      <c r="I12" s="50"/>
      <c r="J12" s="112">
        <f>SUMPRODUCT(C10:H10,C12:H12)</f>
        <v>9832.3008750000008</v>
      </c>
      <c r="K12" s="50" t="s">
        <v>114</v>
      </c>
      <c r="L12" s="50"/>
    </row>
    <row r="13" spans="1:12" x14ac:dyDescent="0.25">
      <c r="A13" s="108" t="str">
        <f>data!C7</f>
        <v>variable production cost/unit</v>
      </c>
      <c r="B13" s="50"/>
      <c r="C13" s="111">
        <f>data!D7</f>
        <v>2.95</v>
      </c>
      <c r="D13" s="111">
        <f>data!E7</f>
        <v>2.94</v>
      </c>
      <c r="E13" s="111">
        <f>data!F7</f>
        <v>2.99</v>
      </c>
      <c r="F13" s="111">
        <f>data!G7</f>
        <v>2.85</v>
      </c>
      <c r="G13" s="111">
        <f>data!H7</f>
        <v>2.8</v>
      </c>
      <c r="H13" s="111">
        <f>data!I7</f>
        <v>2.89</v>
      </c>
      <c r="I13" s="50"/>
      <c r="J13" s="113">
        <f>SUMPRODUCT(C4:H4,C13:H13)</f>
        <v>175455.65</v>
      </c>
      <c r="K13" s="50" t="s">
        <v>115</v>
      </c>
      <c r="L13" s="50"/>
    </row>
    <row r="14" spans="1:12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114">
        <f>J13+J12</f>
        <v>185287.95087499998</v>
      </c>
      <c r="K14" s="50" t="s">
        <v>116</v>
      </c>
      <c r="L14" s="50"/>
    </row>
    <row r="16" spans="1:12" ht="15.6" x14ac:dyDescent="0.3">
      <c r="A16" s="24" t="s">
        <v>43</v>
      </c>
      <c r="E16" s="99">
        <f>J6</f>
        <v>1107</v>
      </c>
      <c r="F16" s="12" t="s">
        <v>44</v>
      </c>
    </row>
    <row r="17" spans="1:11" x14ac:dyDescent="0.25">
      <c r="E17" s="99">
        <f>J7</f>
        <v>6000</v>
      </c>
      <c r="F17" s="12" t="s">
        <v>45</v>
      </c>
      <c r="I17" s="12" t="s">
        <v>46</v>
      </c>
      <c r="J17" s="25" t="s">
        <v>47</v>
      </c>
    </row>
    <row r="18" spans="1:11" x14ac:dyDescent="0.25">
      <c r="B18" s="26" t="s">
        <v>39</v>
      </c>
      <c r="C18" s="35" t="s">
        <v>46</v>
      </c>
      <c r="D18" s="26" t="s">
        <v>40</v>
      </c>
      <c r="E18" s="36" t="s">
        <v>48</v>
      </c>
      <c r="F18" s="26" t="s">
        <v>49</v>
      </c>
      <c r="G18" s="23" t="s">
        <v>50</v>
      </c>
      <c r="H18" s="12" t="s">
        <v>51</v>
      </c>
      <c r="I18" s="12" t="s">
        <v>36</v>
      </c>
      <c r="J18" s="99">
        <v>1.4999999999999999E-2</v>
      </c>
      <c r="K18" s="12" t="s">
        <v>52</v>
      </c>
    </row>
    <row r="19" spans="1:11" x14ac:dyDescent="0.25">
      <c r="A19" s="12" t="s">
        <v>38</v>
      </c>
      <c r="B19" s="27"/>
      <c r="C19" s="27"/>
      <c r="D19" s="27"/>
      <c r="E19" s="37" t="s">
        <v>55</v>
      </c>
      <c r="F19" s="28" t="s">
        <v>53</v>
      </c>
      <c r="G19" s="99">
        <v>0.5</v>
      </c>
    </row>
    <row r="20" spans="1:11" x14ac:dyDescent="0.25">
      <c r="A20" s="29">
        <v>1</v>
      </c>
      <c r="B20" s="12">
        <f>C3</f>
        <v>7000</v>
      </c>
      <c r="C20" s="30">
        <v>4000</v>
      </c>
      <c r="D20" s="17">
        <v>1000</v>
      </c>
      <c r="E20" s="19">
        <f t="shared" ref="E20:E25" si="3">B20+C20-D20</f>
        <v>10000</v>
      </c>
      <c r="F20" s="17">
        <f t="shared" ref="F20:F25" si="4">(B20+E20)/2</f>
        <v>8500</v>
      </c>
      <c r="G20" s="17">
        <f t="shared" ref="G20:G25" si="5">$G$19*H20</f>
        <v>2000</v>
      </c>
      <c r="H20" s="20">
        <v>4000</v>
      </c>
      <c r="I20" s="22">
        <v>240</v>
      </c>
      <c r="J20" s="21">
        <f t="shared" ref="J20:J25" si="6">$J$18*I20</f>
        <v>3.5999999999999996</v>
      </c>
      <c r="K20" s="31"/>
    </row>
    <row r="21" spans="1:11" x14ac:dyDescent="0.25">
      <c r="A21" s="29">
        <v>2</v>
      </c>
      <c r="B21" s="12">
        <f>E20</f>
        <v>10000</v>
      </c>
      <c r="C21" s="30">
        <v>3500</v>
      </c>
      <c r="D21" s="17">
        <v>4500</v>
      </c>
      <c r="E21" s="19">
        <f t="shared" si="3"/>
        <v>9000</v>
      </c>
      <c r="F21" s="17">
        <f t="shared" si="4"/>
        <v>9500</v>
      </c>
      <c r="G21" s="17">
        <f t="shared" si="5"/>
        <v>1750</v>
      </c>
      <c r="H21" s="20">
        <v>3500</v>
      </c>
      <c r="I21" s="22">
        <v>250</v>
      </c>
      <c r="J21" s="21">
        <f t="shared" si="6"/>
        <v>3.75</v>
      </c>
      <c r="K21" s="31"/>
    </row>
    <row r="22" spans="1:11" x14ac:dyDescent="0.25">
      <c r="A22" s="29">
        <v>3</v>
      </c>
      <c r="B22" s="12">
        <f>E21</f>
        <v>9000</v>
      </c>
      <c r="C22" s="30">
        <v>4000</v>
      </c>
      <c r="D22" s="17">
        <v>6000</v>
      </c>
      <c r="E22" s="19">
        <f t="shared" si="3"/>
        <v>7000</v>
      </c>
      <c r="F22" s="17">
        <f t="shared" si="4"/>
        <v>8000</v>
      </c>
      <c r="G22" s="17">
        <f t="shared" si="5"/>
        <v>2000</v>
      </c>
      <c r="H22" s="20">
        <v>4000</v>
      </c>
      <c r="I22" s="22">
        <v>265</v>
      </c>
      <c r="J22" s="21">
        <f t="shared" si="6"/>
        <v>3.9749999999999996</v>
      </c>
      <c r="K22" s="31"/>
    </row>
    <row r="23" spans="1:11" x14ac:dyDescent="0.25">
      <c r="A23" s="29">
        <v>4</v>
      </c>
      <c r="B23" s="12">
        <f>E22</f>
        <v>7000</v>
      </c>
      <c r="C23" s="30">
        <v>4250</v>
      </c>
      <c r="D23" s="17">
        <v>5500</v>
      </c>
      <c r="E23" s="19">
        <f t="shared" si="3"/>
        <v>5750</v>
      </c>
      <c r="F23" s="17">
        <f t="shared" si="4"/>
        <v>6375</v>
      </c>
      <c r="G23" s="17">
        <f t="shared" si="5"/>
        <v>2250</v>
      </c>
      <c r="H23" s="20">
        <v>4500</v>
      </c>
      <c r="I23" s="22">
        <v>285</v>
      </c>
      <c r="J23" s="21">
        <f t="shared" si="6"/>
        <v>4.2749999999999995</v>
      </c>
      <c r="K23" s="31"/>
    </row>
    <row r="24" spans="1:11" x14ac:dyDescent="0.25">
      <c r="A24" s="29">
        <v>5</v>
      </c>
      <c r="B24" s="12">
        <f>E23</f>
        <v>5750</v>
      </c>
      <c r="C24" s="30">
        <v>3500</v>
      </c>
      <c r="D24" s="17">
        <v>3500</v>
      </c>
      <c r="E24" s="19">
        <f t="shared" si="3"/>
        <v>5750</v>
      </c>
      <c r="F24" s="17">
        <f t="shared" si="4"/>
        <v>5750</v>
      </c>
      <c r="G24" s="17">
        <f t="shared" si="5"/>
        <v>1750</v>
      </c>
      <c r="H24" s="20">
        <v>3500</v>
      </c>
      <c r="I24" s="22">
        <v>280</v>
      </c>
      <c r="J24" s="21">
        <f t="shared" si="6"/>
        <v>4.2</v>
      </c>
      <c r="K24" s="31"/>
    </row>
    <row r="25" spans="1:11" x14ac:dyDescent="0.25">
      <c r="A25" s="29">
        <v>6</v>
      </c>
      <c r="B25" s="12">
        <f>E24</f>
        <v>5750</v>
      </c>
      <c r="C25" s="30">
        <v>4000</v>
      </c>
      <c r="D25" s="17">
        <v>4000</v>
      </c>
      <c r="E25" s="19">
        <f t="shared" si="3"/>
        <v>5750</v>
      </c>
      <c r="F25" s="17">
        <f t="shared" si="4"/>
        <v>5750</v>
      </c>
      <c r="G25" s="17">
        <f t="shared" si="5"/>
        <v>2000</v>
      </c>
      <c r="H25" s="20">
        <v>4000</v>
      </c>
      <c r="I25" s="22">
        <v>260</v>
      </c>
      <c r="J25" s="21">
        <f t="shared" si="6"/>
        <v>3.9</v>
      </c>
      <c r="K25" s="31"/>
    </row>
    <row r="26" spans="1:11" x14ac:dyDescent="0.25">
      <c r="K26" s="31"/>
    </row>
    <row r="27" spans="1:11" x14ac:dyDescent="0.25">
      <c r="J27" s="32">
        <f>SUMPRODUCT(F20:F25,J20:J25)</f>
        <v>171853.125</v>
      </c>
      <c r="K27" s="12" t="s">
        <v>41</v>
      </c>
    </row>
    <row r="28" spans="1:11" x14ac:dyDescent="0.25">
      <c r="J28" s="33">
        <f>SUMPRODUCT(C20:C25,I20:I25)</f>
        <v>6126250</v>
      </c>
      <c r="K28" s="12" t="s">
        <v>54</v>
      </c>
    </row>
    <row r="29" spans="1:11" x14ac:dyDescent="0.25">
      <c r="J29" s="34">
        <f>J27+J28</f>
        <v>6298103.125</v>
      </c>
      <c r="K29" s="12" t="s">
        <v>42</v>
      </c>
    </row>
  </sheetData>
  <pageMargins left="0.75" right="0.75" top="1" bottom="1" header="0.5" footer="0.5"/>
  <pageSetup orientation="landscape" horizontalDpi="4294967292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A494-0038-447D-9268-1F3720B8108C}">
  <dimension ref="C2:I8"/>
  <sheetViews>
    <sheetView workbookViewId="0">
      <selection activeCell="C4" sqref="C4"/>
    </sheetView>
  </sheetViews>
  <sheetFormatPr defaultRowHeight="13.2" x14ac:dyDescent="0.25"/>
  <sheetData>
    <row r="2" spans="3:9" x14ac:dyDescent="0.25">
      <c r="C2" s="103" t="s">
        <v>38</v>
      </c>
      <c r="D2" s="104">
        <v>1</v>
      </c>
      <c r="E2" s="104">
        <v>2</v>
      </c>
      <c r="F2" s="104">
        <v>3</v>
      </c>
      <c r="G2" s="104">
        <v>4</v>
      </c>
      <c r="H2" s="104">
        <v>5</v>
      </c>
      <c r="I2" s="104">
        <v>6</v>
      </c>
    </row>
    <row r="3" spans="3:9" x14ac:dyDescent="0.25">
      <c r="C3" s="103" t="s">
        <v>136</v>
      </c>
      <c r="D3" s="104">
        <v>7000</v>
      </c>
    </row>
    <row r="4" spans="3:9" x14ac:dyDescent="0.25">
      <c r="C4" s="103" t="s">
        <v>109</v>
      </c>
      <c r="D4" s="104">
        <v>13000</v>
      </c>
      <c r="E4" s="104">
        <v>12500</v>
      </c>
      <c r="F4" s="104">
        <v>9500</v>
      </c>
      <c r="G4" s="104">
        <v>10500</v>
      </c>
      <c r="H4" s="104">
        <v>11100</v>
      </c>
      <c r="I4" s="104">
        <v>9800</v>
      </c>
    </row>
    <row r="5" spans="3:9" x14ac:dyDescent="0.25">
      <c r="C5" s="108" t="s">
        <v>134</v>
      </c>
      <c r="D5" s="20">
        <v>8000</v>
      </c>
      <c r="E5" s="20">
        <v>8000</v>
      </c>
      <c r="F5" s="20">
        <v>8000</v>
      </c>
      <c r="G5" s="20">
        <v>9000</v>
      </c>
      <c r="H5" s="20">
        <v>9000</v>
      </c>
      <c r="I5" s="20">
        <v>8000</v>
      </c>
    </row>
    <row r="6" spans="3:9" x14ac:dyDescent="0.25">
      <c r="C6" s="103" t="s">
        <v>106</v>
      </c>
      <c r="D6" s="20">
        <v>11000</v>
      </c>
      <c r="E6" s="20">
        <v>11000</v>
      </c>
      <c r="F6" s="20">
        <v>9000</v>
      </c>
      <c r="G6" s="20">
        <v>11000</v>
      </c>
      <c r="H6" s="20">
        <v>11000</v>
      </c>
      <c r="I6" s="20">
        <v>9000</v>
      </c>
    </row>
    <row r="7" spans="3:9" x14ac:dyDescent="0.25">
      <c r="C7" s="108" t="s">
        <v>104</v>
      </c>
      <c r="D7" s="111">
        <v>2.95</v>
      </c>
      <c r="E7" s="111">
        <v>2.94</v>
      </c>
      <c r="F7" s="111">
        <v>2.99</v>
      </c>
      <c r="G7" s="111">
        <v>2.85</v>
      </c>
      <c r="H7" s="111">
        <v>2.8</v>
      </c>
      <c r="I7" s="111">
        <v>2.89</v>
      </c>
    </row>
    <row r="8" spans="3:9" x14ac:dyDescent="0.25">
      <c r="C8" s="103" t="s">
        <v>135</v>
      </c>
      <c r="D8" s="109">
        <v>0.22500000000000001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make-buy</vt:lpstr>
      <vt:lpstr>risk-return</vt:lpstr>
      <vt:lpstr>transport</vt:lpstr>
      <vt:lpstr>blending</vt:lpstr>
      <vt:lpstr>production-network</vt:lpstr>
      <vt:lpstr>Feasibility Report 1</vt:lpstr>
      <vt:lpstr>Feasibility Report 2</vt:lpstr>
      <vt:lpstr>multi-period-prod</vt:lpstr>
      <vt:lpstr>data</vt:lpstr>
      <vt:lpstr>blending!DATA</vt:lpstr>
      <vt:lpstr>blending!Print_Area_MI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2019-08-31T17:39:18Z</dcterms:created>
  <dcterms:modified xsi:type="dcterms:W3CDTF">2022-05-01T14:10:05Z</dcterms:modified>
</cp:coreProperties>
</file>