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gfoo\OneDrive\Documents\0-business-statistics\00-22S\lecture5\"/>
    </mc:Choice>
  </mc:AlternateContent>
  <xr:revisionPtr revIDLastSave="0" documentId="13_ncr:1_{83C828F8-DDED-4144-8B5F-196785E05067}" xr6:coauthVersionLast="47" xr6:coauthVersionMax="47" xr10:uidLastSave="{00000000-0000-0000-0000-000000000000}"/>
  <bookViews>
    <workbookView xWindow="-108" yWindow="-108" windowWidth="23256" windowHeight="12576" xr2:uid="{14452018-3CD4-46FC-90BC-11943FF34743}"/>
  </bookViews>
  <sheets>
    <sheet name="poisson-11-grid" sheetId="1" r:id="rId1"/>
  </sheets>
  <definedNames>
    <definedName name="intervals">'poisson-11-grid'!$Q$21</definedName>
    <definedName name="max">'poisson-11-grid'!$Q$19</definedName>
    <definedName name="min">'poisson-11-grid'!$Q$20</definedName>
    <definedName name="sum">'poisson-11-grid'!$K$4</definedName>
    <definedName name="width">'poisson-11-grid'!$Q$22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I5" i="1"/>
  <c r="H5" i="1"/>
  <c r="G5" i="1"/>
  <c r="F5" i="1"/>
  <c r="J5" i="1"/>
  <c r="Q32" i="1"/>
  <c r="P29" i="1"/>
  <c r="P28" i="1"/>
  <c r="P30" i="1" s="1"/>
  <c r="Q27" i="1"/>
  <c r="Q2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D6" i="1"/>
  <c r="J6" i="1" s="1"/>
  <c r="U24" i="1"/>
  <c r="D18" i="1"/>
  <c r="E18" i="1"/>
  <c r="V32" i="1"/>
  <c r="K18" i="1"/>
  <c r="U27" i="1"/>
  <c r="U32" i="1"/>
  <c r="U28" i="1"/>
  <c r="U29" i="1"/>
  <c r="J18" i="1"/>
  <c r="U26" i="1"/>
  <c r="R21" i="1"/>
  <c r="M18" i="1"/>
  <c r="U31" i="1"/>
  <c r="V31" i="1"/>
  <c r="R22" i="1"/>
  <c r="L18" i="1"/>
  <c r="Q21" i="1" l="1"/>
  <c r="Q22" i="1" s="1"/>
  <c r="G6" i="1"/>
  <c r="H6" i="1"/>
  <c r="F6" i="1"/>
  <c r="I6" i="1"/>
  <c r="K6" i="1" l="1"/>
  <c r="D7" i="1"/>
  <c r="I7" i="1" s="1"/>
  <c r="G7" i="1" l="1"/>
  <c r="H7" i="1"/>
  <c r="D8" i="1"/>
  <c r="G8" i="1" s="1"/>
  <c r="J7" i="1"/>
  <c r="F7" i="1"/>
  <c r="J8" i="1" l="1"/>
  <c r="H8" i="1"/>
  <c r="I8" i="1"/>
  <c r="F8" i="1"/>
  <c r="K7" i="1"/>
  <c r="D9" i="1"/>
  <c r="K8" i="1" l="1"/>
  <c r="G9" i="1"/>
  <c r="H9" i="1"/>
  <c r="I9" i="1"/>
  <c r="F9" i="1"/>
  <c r="J9" i="1"/>
  <c r="D10" i="1"/>
  <c r="K9" i="1" l="1"/>
  <c r="G10" i="1"/>
  <c r="H10" i="1"/>
  <c r="D11" i="1"/>
  <c r="J10" i="1"/>
  <c r="F10" i="1"/>
  <c r="I10" i="1"/>
  <c r="K10" i="1" l="1"/>
  <c r="G11" i="1"/>
  <c r="F11" i="1"/>
  <c r="J11" i="1"/>
  <c r="I11" i="1"/>
  <c r="D12" i="1"/>
  <c r="H11" i="1"/>
  <c r="K11" i="1" l="1"/>
  <c r="G12" i="1"/>
  <c r="I12" i="1"/>
  <c r="F12" i="1"/>
  <c r="D13" i="1"/>
  <c r="D14" i="1" s="1"/>
  <c r="J12" i="1"/>
  <c r="H12" i="1"/>
  <c r="F14" i="1" l="1"/>
  <c r="H14" i="1"/>
  <c r="G14" i="1"/>
  <c r="I14" i="1"/>
  <c r="J14" i="1"/>
  <c r="D15" i="1"/>
  <c r="K12" i="1"/>
  <c r="G13" i="1"/>
  <c r="I13" i="1"/>
  <c r="F13" i="1"/>
  <c r="J13" i="1"/>
  <c r="H13" i="1"/>
  <c r="I15" i="1"/>
  <c r="F15" i="1"/>
  <c r="J15" i="1"/>
  <c r="K13" i="1" l="1"/>
  <c r="K14" i="1"/>
  <c r="D16" i="1"/>
  <c r="G16" i="1" s="1"/>
  <c r="G15" i="1"/>
  <c r="K15" i="1" s="1"/>
  <c r="H15" i="1"/>
  <c r="H16" i="1" l="1"/>
  <c r="K16" i="1" s="1"/>
  <c r="K4" i="1" s="1"/>
  <c r="I16" i="1"/>
  <c r="J16" i="1"/>
  <c r="F16" i="1"/>
  <c r="L6" i="1" l="1"/>
  <c r="M6" i="1" s="1"/>
  <c r="L14" i="1"/>
  <c r="L16" i="1"/>
  <c r="L10" i="1"/>
  <c r="L8" i="1"/>
  <c r="L7" i="1"/>
  <c r="L13" i="1"/>
  <c r="L12" i="1"/>
  <c r="L11" i="1"/>
  <c r="L9" i="1"/>
  <c r="L15" i="1"/>
  <c r="Q28" i="1" l="1"/>
  <c r="Q29" i="1" s="1"/>
  <c r="M7" i="1"/>
  <c r="M8" i="1" s="1"/>
  <c r="M9" i="1" s="1"/>
  <c r="M10" i="1" s="1"/>
  <c r="M11" i="1" s="1"/>
  <c r="M12" i="1" s="1"/>
  <c r="M13" i="1" s="1"/>
  <c r="M14" i="1" s="1"/>
  <c r="M15" i="1" s="1"/>
  <c r="M16" i="1" s="1"/>
  <c r="R32" i="1"/>
  <c r="Q31" i="1" l="1"/>
  <c r="R31" i="1"/>
</calcChain>
</file>

<file path=xl/sharedStrings.xml><?xml version="1.0" encoding="utf-8"?>
<sst xmlns="http://schemas.openxmlformats.org/spreadsheetml/2006/main" count="33" uniqueCount="31">
  <si>
    <t>d = data</t>
  </si>
  <si>
    <t>`</t>
  </si>
  <si>
    <t>sum</t>
  </si>
  <si>
    <t>relative frequency</t>
  </si>
  <si>
    <t>cumulative relative frequency</t>
  </si>
  <si>
    <t>Pr( h )</t>
  </si>
  <si>
    <t>Pr(h)Pr(d|h)</t>
  </si>
  <si>
    <t>Pr(h | d}</t>
  </si>
  <si>
    <t>Pr( h&lt;p | d)</t>
  </si>
  <si>
    <t>h = hypotheses</t>
  </si>
  <si>
    <t>J4:</t>
  </si>
  <si>
    <t>J5:</t>
  </si>
  <si>
    <t>max</t>
  </si>
  <si>
    <t>min</t>
  </si>
  <si>
    <t xml:space="preserve"> </t>
  </si>
  <si>
    <t>width</t>
  </si>
  <si>
    <t>title</t>
  </si>
  <si>
    <t>x-axis</t>
  </si>
  <si>
    <t>y1-axis</t>
  </si>
  <si>
    <t>y2-axis</t>
  </si>
  <si>
    <t>a</t>
  </si>
  <si>
    <t>b</t>
  </si>
  <si>
    <t>x</t>
  </si>
  <si>
    <t>y</t>
  </si>
  <si>
    <t>intervals</t>
  </si>
  <si>
    <t>h</t>
  </si>
  <si>
    <t>lambda</t>
  </si>
  <si>
    <t>F6:</t>
  </si>
  <si>
    <t>How many show up?</t>
  </si>
  <si>
    <t>average rate of laborers at 8 am</t>
  </si>
  <si>
    <t>G6: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</si>
</sst>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5" xfId="0" applyNumberFormat="1" applyBorder="1"/>
    <xf numFmtId="2" fontId="0" fillId="0" borderId="6" xfId="0" applyNumberFormat="1" applyBorder="1"/>
    <xf numFmtId="2" fontId="0" fillId="0" borderId="0" xfId="0" applyNumberFormat="1"/>
    <xf numFmtId="2" fontId="0" fillId="0" borderId="7" xfId="0" applyNumberFormat="1" applyBorder="1"/>
    <xf numFmtId="2" fontId="0" fillId="0" borderId="4" xfId="0" applyNumberFormat="1" applyBorder="1"/>
    <xf numFmtId="2" fontId="0" fillId="0" borderId="8" xfId="0" applyNumberFormat="1" applyBorder="1"/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5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8" xfId="0" applyBorder="1"/>
    <xf numFmtId="2" fontId="0" fillId="0" borderId="10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0" fontId="0" fillId="0" borderId="5" xfId="0" applyBorder="1" applyAlignment="1">
      <alignment horizontal="center"/>
    </xf>
    <xf numFmtId="167" fontId="0" fillId="0" borderId="6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/>
    <xf numFmtId="0" fontId="1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vertical="center" textRotation="90"/>
    </xf>
    <xf numFmtId="2" fontId="0" fillId="0" borderId="0" xfId="0" applyNumberFormat="1" applyBorder="1"/>
    <xf numFmtId="2" fontId="0" fillId="0" borderId="11" xfId="0" applyNumberFormat="1" applyBorder="1"/>
    <xf numFmtId="2" fontId="0" fillId="0" borderId="15" xfId="0" applyNumberFormat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'poisson-11-grid'!$Q$24</c:f>
          <c:strCache>
            <c:ptCount val="1"/>
            <c:pt idx="0">
              <c:v>How many show up?</c:v>
            </c:pt>
          </c:strCache>
        </c:strRef>
      </c:tx>
      <c:layout>
        <c:manualLayout>
          <c:xMode val="edge"/>
          <c:yMode val="edge"/>
          <c:x val="0.1226581937594707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'poisson-11-grid'!$P$30</c:f>
              <c:strCache>
                <c:ptCount val="1"/>
                <c:pt idx="0">
                  <c:v>max( Pr(h | d} 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'poisson-11-grid'!$Q$31:$R$31</c:f>
              <c:numCache>
                <c:formatCode>0.00</c:formatCode>
                <c:ptCount val="2"/>
                <c:pt idx="0">
                  <c:v>6.1999999999999993</c:v>
                </c:pt>
                <c:pt idx="1">
                  <c:v>6.1999999999999993</c:v>
                </c:pt>
              </c:numCache>
            </c:numRef>
          </c:xVal>
          <c:yVal>
            <c:numRef>
              <c:f>'poisson-11-grid'!$Q$32:$R$32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0.46445541783674571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53-448E-AA99-D4FC0E9A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755504"/>
        <c:axId val="1113814256"/>
      </c:scatterChart>
      <c:scatterChart>
        <c:scatterStyle val="lineMarker"/>
        <c:varyColors val="0"/>
        <c:ser>
          <c:idx val="0"/>
          <c:order val="0"/>
          <c:tx>
            <c:strRef>
              <c:f>'poisson-11-grid'!$L$5</c:f>
              <c:strCache>
                <c:ptCount val="1"/>
                <c:pt idx="0">
                  <c:v>Pr(h | d}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'poisson-11-grid'!$D$6:$D$16</c:f>
              <c:numCache>
                <c:formatCode>0.00</c:formatCode>
                <c:ptCount val="11"/>
                <c:pt idx="0">
                  <c:v>1</c:v>
                </c:pt>
                <c:pt idx="1">
                  <c:v>2.2999999999999998</c:v>
                </c:pt>
                <c:pt idx="2">
                  <c:v>3.5999999999999996</c:v>
                </c:pt>
                <c:pt idx="3">
                  <c:v>4.8999999999999995</c:v>
                </c:pt>
                <c:pt idx="4">
                  <c:v>6.1999999999999993</c:v>
                </c:pt>
                <c:pt idx="5">
                  <c:v>7.4999999999999991</c:v>
                </c:pt>
                <c:pt idx="6">
                  <c:v>8.7999999999999989</c:v>
                </c:pt>
                <c:pt idx="7">
                  <c:v>10.1</c:v>
                </c:pt>
                <c:pt idx="8">
                  <c:v>11.4</c:v>
                </c:pt>
                <c:pt idx="9">
                  <c:v>12.700000000000001</c:v>
                </c:pt>
                <c:pt idx="10">
                  <c:v>14.000000000000002</c:v>
                </c:pt>
              </c:numCache>
            </c:numRef>
          </c:xVal>
          <c:yVal>
            <c:numRef>
              <c:f>'poisson-11-grid'!$L$6:$L$16</c:f>
              <c:numCache>
                <c:formatCode>0.00</c:formatCode>
                <c:ptCount val="11"/>
                <c:pt idx="0">
                  <c:v>1.5376230395708252E-13</c:v>
                </c:pt>
                <c:pt idx="1">
                  <c:v>1.6435042290800044E-5</c:v>
                </c:pt>
                <c:pt idx="2">
                  <c:v>1.6986215754101395E-2</c:v>
                </c:pt>
                <c:pt idx="3">
                  <c:v>0.26545437140316819</c:v>
                </c:pt>
                <c:pt idx="4">
                  <c:v>0.46445541783674571</c:v>
                </c:pt>
                <c:pt idx="5">
                  <c:v>0.21091968676272824</c:v>
                </c:pt>
                <c:pt idx="6">
                  <c:v>3.8357054364421848E-2</c:v>
                </c:pt>
                <c:pt idx="7">
                  <c:v>3.5982568818363437E-3</c:v>
                </c:pt>
                <c:pt idx="8">
                  <c:v>2.0449484233088725E-4</c:v>
                </c:pt>
                <c:pt idx="9">
                  <c:v>7.847554041820983E-6</c:v>
                </c:pt>
                <c:pt idx="10">
                  <c:v>2.1955818117988312E-7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48E-AA99-D4FC0E9A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755504"/>
        <c:axId val="1113814256"/>
      </c:scatterChart>
      <c:scatterChart>
        <c:scatterStyle val="smoothMarker"/>
        <c:varyColors val="0"/>
        <c:ser>
          <c:idx val="1"/>
          <c:order val="1"/>
          <c:tx>
            <c:strRef>
              <c:f>'poisson-11-grid'!$M$5</c:f>
              <c:strCache>
                <c:ptCount val="1"/>
                <c:pt idx="0">
                  <c:v>Pr( h&lt;p | 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'poisson-11-grid'!$D$6:$D$16</c:f>
              <c:numCache>
                <c:formatCode>0.00</c:formatCode>
                <c:ptCount val="11"/>
                <c:pt idx="0">
                  <c:v>1</c:v>
                </c:pt>
                <c:pt idx="1">
                  <c:v>2.2999999999999998</c:v>
                </c:pt>
                <c:pt idx="2">
                  <c:v>3.5999999999999996</c:v>
                </c:pt>
                <c:pt idx="3">
                  <c:v>4.8999999999999995</c:v>
                </c:pt>
                <c:pt idx="4">
                  <c:v>6.1999999999999993</c:v>
                </c:pt>
                <c:pt idx="5">
                  <c:v>7.4999999999999991</c:v>
                </c:pt>
                <c:pt idx="6">
                  <c:v>8.7999999999999989</c:v>
                </c:pt>
                <c:pt idx="7">
                  <c:v>10.1</c:v>
                </c:pt>
                <c:pt idx="8">
                  <c:v>11.4</c:v>
                </c:pt>
                <c:pt idx="9">
                  <c:v>12.700000000000001</c:v>
                </c:pt>
                <c:pt idx="10">
                  <c:v>14.000000000000002</c:v>
                </c:pt>
              </c:numCache>
            </c:numRef>
          </c:xVal>
          <c:yVal>
            <c:numRef>
              <c:f>'poisson-11-grid'!$M$6:$M$16</c:f>
              <c:numCache>
                <c:formatCode>0.00</c:formatCode>
                <c:ptCount val="11"/>
                <c:pt idx="0">
                  <c:v>1.5376230395708252E-13</c:v>
                </c:pt>
                <c:pt idx="1">
                  <c:v>1.6435042444562348E-5</c:v>
                </c:pt>
                <c:pt idx="2">
                  <c:v>1.7002650796545959E-2</c:v>
                </c:pt>
                <c:pt idx="3">
                  <c:v>0.28245702219971414</c:v>
                </c:pt>
                <c:pt idx="4">
                  <c:v>0.74691244003645985</c:v>
                </c:pt>
                <c:pt idx="5">
                  <c:v>0.95783212679918805</c:v>
                </c:pt>
                <c:pt idx="6">
                  <c:v>0.99618918116360988</c:v>
                </c:pt>
                <c:pt idx="7">
                  <c:v>0.99978743804544623</c:v>
                </c:pt>
                <c:pt idx="8">
                  <c:v>0.9999919328877771</c:v>
                </c:pt>
                <c:pt idx="9">
                  <c:v>0.99999978044181892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53-448E-AA99-D4FC0E9A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192336"/>
        <c:axId val="1009190672"/>
      </c:scatterChart>
      <c:valAx>
        <c:axId val="111775550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'poisson-11-grid'!$Q$25</c:f>
              <c:strCache>
                <c:ptCount val="1"/>
                <c:pt idx="0">
                  <c:v>average rate of laborers at 8 am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14256"/>
        <c:crosses val="autoZero"/>
        <c:crossBetween val="midCat"/>
      </c:valAx>
      <c:valAx>
        <c:axId val="11138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'poisson-11-grid'!$Q$26</c:f>
              <c:strCache>
                <c:ptCount val="1"/>
                <c:pt idx="0">
                  <c:v>relative frequency: Pr(h | d}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755504"/>
        <c:crosses val="autoZero"/>
        <c:crossBetween val="midCat"/>
      </c:valAx>
      <c:valAx>
        <c:axId val="1009190672"/>
        <c:scaling>
          <c:orientation val="minMax"/>
          <c:max val="1"/>
          <c:min val="0"/>
        </c:scaling>
        <c:delete val="0"/>
        <c:axPos val="r"/>
        <c:title>
          <c:tx>
            <c:strRef>
              <c:f>'poisson-11-grid'!$Q$27</c:f>
              <c:strCache>
                <c:ptCount val="1"/>
                <c:pt idx="0">
                  <c:v>cumulative relative frequency: Pr( h&lt;p | d)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192336"/>
        <c:crosses val="max"/>
        <c:crossBetween val="midCat"/>
      </c:valAx>
      <c:valAx>
        <c:axId val="10091923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00919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482080</xdr:colOff>
      <xdr:row>2</xdr:row>
      <xdr:rowOff>10807</xdr:rowOff>
    </xdr:from>
    <xdr:to>
      <xdr:col>22</xdr:col>
      <xdr:colOff>192988</xdr:colOff>
      <xdr:row>17</xdr:row>
      <xdr:rowOff>470960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256B8-4F1E-4C4B-B788-F7B5DF1BE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7BCF-F6C1-45D9-B536-87D570A86C8C}">
  <dimension ref="A2:Y32"/>
  <sheetViews>
    <sheetView tabSelected="1" zoomScale="98" zoomScaleNormal="160" workbookViewId="0">
      <selection activeCell="B21" sqref="B21"/>
    </sheetView>
  </sheetViews>
  <sheetFormatPr defaultRowHeight="14.4" x14ac:dyDescent="0.3"/>
  <cols>
    <col min="4" max="4" width="12.109375" customWidth="1"/>
    <col min="5" max="9" width="11.33203125" customWidth="1"/>
    <col min="10" max="10" width="11.77734375" customWidth="1"/>
    <col min="11" max="11" width="11" customWidth="1"/>
    <col min="12" max="12" width="9.77734375" customWidth="1"/>
    <col min="13" max="13" width="10.88671875" customWidth="1"/>
    <col min="16" max="16" width="14.77734375" style="18" customWidth="1"/>
    <col min="28" max="28" width="11" customWidth="1"/>
    <col min="30" max="30" width="21.77734375" customWidth="1"/>
  </cols>
  <sheetData>
    <row r="2" spans="1:13" x14ac:dyDescent="0.3">
      <c r="E2" s="40"/>
      <c r="F2" s="40"/>
      <c r="G2" s="40"/>
      <c r="H2" s="40"/>
      <c r="I2" s="40"/>
      <c r="J2" s="40"/>
    </row>
    <row r="3" spans="1:13" x14ac:dyDescent="0.3">
      <c r="A3" t="s">
        <v>1</v>
      </c>
      <c r="C3" s="1"/>
      <c r="E3" s="40"/>
      <c r="F3" s="44" t="s">
        <v>0</v>
      </c>
      <c r="G3" s="43"/>
      <c r="H3" s="43"/>
      <c r="I3" s="43"/>
      <c r="J3" s="42"/>
      <c r="K3" s="2" t="s">
        <v>2</v>
      </c>
    </row>
    <row r="4" spans="1:13" ht="30.6" x14ac:dyDescent="0.3">
      <c r="C4" s="1"/>
      <c r="E4" s="41"/>
      <c r="F4" s="3">
        <v>2</v>
      </c>
      <c r="G4" s="3">
        <v>8</v>
      </c>
      <c r="H4" s="3">
        <v>4</v>
      </c>
      <c r="I4" s="3">
        <v>10</v>
      </c>
      <c r="J4" s="3">
        <v>6</v>
      </c>
      <c r="K4" s="4">
        <f>SUM(K6:K16)</f>
        <v>7.8782133435506149E-7</v>
      </c>
      <c r="L4" s="5" t="s">
        <v>3</v>
      </c>
      <c r="M4" s="5" t="s">
        <v>4</v>
      </c>
    </row>
    <row r="5" spans="1:13" x14ac:dyDescent="0.3">
      <c r="B5" s="1"/>
      <c r="C5" s="2" t="s">
        <v>25</v>
      </c>
      <c r="D5" s="6" t="s">
        <v>26</v>
      </c>
      <c r="E5" s="36" t="s">
        <v>5</v>
      </c>
      <c r="F5" s="36" t="str">
        <f t="shared" ref="F5:I5" si="0">"Pr(d = "&amp;F4&amp;" | h )"</f>
        <v>Pr(d = 2 | h )</v>
      </c>
      <c r="G5" s="36" t="str">
        <f t="shared" si="0"/>
        <v>Pr(d = 8 | h )</v>
      </c>
      <c r="H5" s="36" t="str">
        <f t="shared" si="0"/>
        <v>Pr(d = 4 | h )</v>
      </c>
      <c r="I5" s="36" t="str">
        <f t="shared" si="0"/>
        <v>Pr(d = 10 | h )</v>
      </c>
      <c r="J5" s="36" t="str">
        <f>"Pr(d = "&amp;J4&amp;" | h )"</f>
        <v>Pr(d = 6 | h )</v>
      </c>
      <c r="K5" s="2" t="s">
        <v>6</v>
      </c>
      <c r="L5" s="7" t="s">
        <v>7</v>
      </c>
      <c r="M5" s="2" t="s">
        <v>8</v>
      </c>
    </row>
    <row r="6" spans="1:13" ht="14.4" customHeight="1" x14ac:dyDescent="0.3">
      <c r="B6" s="45" t="s">
        <v>9</v>
      </c>
      <c r="C6" s="8">
        <v>1</v>
      </c>
      <c r="D6" s="33">
        <f>Q20</f>
        <v>1</v>
      </c>
      <c r="E6" s="9">
        <f>1/(intervals + 1)</f>
        <v>9.0909090909090912E-2</v>
      </c>
      <c r="F6" s="47">
        <f t="shared" ref="F6:I16" si="1">_xlfn.POISSON.DIST( F$4, $D6, FALSE )</f>
        <v>0.18393972058572114</v>
      </c>
      <c r="G6" s="47">
        <f t="shared" si="1"/>
        <v>9.1239940766726546E-6</v>
      </c>
      <c r="H6" s="47">
        <f t="shared" si="1"/>
        <v>1.5328310048810094E-2</v>
      </c>
      <c r="I6" s="47">
        <f t="shared" si="1"/>
        <v>1.013777119630295E-7</v>
      </c>
      <c r="J6" s="34">
        <f>_xlfn.POISSON.DIST( J$4, $D6, FALSE )</f>
        <v>5.1094366829366978E-4</v>
      </c>
      <c r="K6" s="37">
        <f>PRODUCT( E6:J6 )</f>
        <v>1.211372234769773E-19</v>
      </c>
      <c r="L6" s="11">
        <f t="shared" ref="L6:L16" si="2">K6 / sum</f>
        <v>1.5376230395708252E-13</v>
      </c>
      <c r="M6" s="12">
        <f>L6</f>
        <v>1.5376230395708252E-13</v>
      </c>
    </row>
    <row r="7" spans="1:13" x14ac:dyDescent="0.3">
      <c r="B7" s="45"/>
      <c r="C7" s="2">
        <f t="shared" ref="C7:C16" si="3">C6+1</f>
        <v>2</v>
      </c>
      <c r="D7" s="35">
        <f>D6+width</f>
        <v>2.2999999999999998</v>
      </c>
      <c r="E7" s="12">
        <f>1/(intervals + 1)</f>
        <v>9.0909090909090912E-2</v>
      </c>
      <c r="F7" s="46">
        <f t="shared" si="1"/>
        <v>0.26518464164681593</v>
      </c>
      <c r="G7" s="46">
        <f t="shared" si="1"/>
        <v>1.9472640959986515E-3</v>
      </c>
      <c r="H7" s="46">
        <f t="shared" si="1"/>
        <v>0.11690222952597135</v>
      </c>
      <c r="I7" s="46">
        <f t="shared" si="1"/>
        <v>1.1445585630925376E-4</v>
      </c>
      <c r="J7" s="10">
        <f t="shared" ref="J7:J16" si="4">_xlfn.POISSON.DIST( J$4, $D7, FALSE )</f>
        <v>2.0613759806412946E-2</v>
      </c>
      <c r="K7" s="37">
        <f>PRODUCT( E7:J7 )</f>
        <v>1.2947876947719956E-11</v>
      </c>
      <c r="L7" s="11">
        <f t="shared" si="2"/>
        <v>1.6435042290800044E-5</v>
      </c>
      <c r="M7" s="12">
        <f t="shared" ref="M7:M16" si="5">M6 + L7</f>
        <v>1.6435042444562348E-5</v>
      </c>
    </row>
    <row r="8" spans="1:13" x14ac:dyDescent="0.3">
      <c r="B8" s="45"/>
      <c r="C8" s="2">
        <f t="shared" si="3"/>
        <v>3</v>
      </c>
      <c r="D8" s="35">
        <f>D7+width</f>
        <v>3.5999999999999996</v>
      </c>
      <c r="E8" s="12">
        <f>1/(intervals + 1)</f>
        <v>9.0909090909090912E-2</v>
      </c>
      <c r="F8" s="46">
        <f t="shared" si="1"/>
        <v>0.17705772145845586</v>
      </c>
      <c r="G8" s="46">
        <f t="shared" si="1"/>
        <v>1.9117863121189228E-2</v>
      </c>
      <c r="H8" s="46">
        <f t="shared" si="1"/>
        <v>0.19122233917513229</v>
      </c>
      <c r="I8" s="46">
        <f t="shared" si="1"/>
        <v>2.7529722894512488E-3</v>
      </c>
      <c r="J8" s="10">
        <f t="shared" si="4"/>
        <v>8.2608050523657148E-2</v>
      </c>
      <c r="K8" s="37">
        <f>PRODUCT( E8:J8 )</f>
        <v>1.3382103161039127E-8</v>
      </c>
      <c r="L8" s="11">
        <f t="shared" si="2"/>
        <v>1.6986215754101395E-2</v>
      </c>
      <c r="M8" s="12">
        <f t="shared" si="5"/>
        <v>1.7002650796545959E-2</v>
      </c>
    </row>
    <row r="9" spans="1:13" x14ac:dyDescent="0.3">
      <c r="B9" s="45"/>
      <c r="C9" s="2">
        <f t="shared" si="3"/>
        <v>4</v>
      </c>
      <c r="D9" s="35">
        <f>D8+width</f>
        <v>4.8999999999999995</v>
      </c>
      <c r="E9" s="12">
        <f>1/(intervals + 1)</f>
        <v>9.0909090909090912E-2</v>
      </c>
      <c r="F9" s="46">
        <f t="shared" si="1"/>
        <v>8.9396229766446747E-2</v>
      </c>
      <c r="G9" s="46">
        <f t="shared" si="1"/>
        <v>6.1376929111308189E-2</v>
      </c>
      <c r="H9" s="46">
        <f t="shared" si="1"/>
        <v>0.17886695639103217</v>
      </c>
      <c r="I9" s="46">
        <f t="shared" si="1"/>
        <v>1.6374000755139007E-2</v>
      </c>
      <c r="J9" s="10">
        <f t="shared" si="4"/>
        <v>0.1431531874316227</v>
      </c>
      <c r="K9" s="37">
        <f>PRODUCT( E9:J9 )</f>
        <v>2.0913061708922802E-7</v>
      </c>
      <c r="L9" s="11">
        <f t="shared" si="2"/>
        <v>0.26545437140316819</v>
      </c>
      <c r="M9" s="12">
        <f t="shared" si="5"/>
        <v>0.28245702219971414</v>
      </c>
    </row>
    <row r="10" spans="1:13" x14ac:dyDescent="0.3">
      <c r="B10" s="45"/>
      <c r="C10" s="2">
        <f t="shared" si="3"/>
        <v>5</v>
      </c>
      <c r="D10" s="35">
        <f>D9+width</f>
        <v>6.1999999999999993</v>
      </c>
      <c r="E10" s="12">
        <f>1/(intervals + 1)</f>
        <v>9.0909090909090912E-2</v>
      </c>
      <c r="F10" s="46">
        <f t="shared" si="1"/>
        <v>3.9005656829604038E-2</v>
      </c>
      <c r="G10" s="46">
        <f t="shared" si="1"/>
        <v>0.10989734608284557</v>
      </c>
      <c r="H10" s="46">
        <f t="shared" si="1"/>
        <v>0.12494812071083157</v>
      </c>
      <c r="I10" s="46">
        <f t="shared" si="1"/>
        <v>4.6938377593606445E-2</v>
      </c>
      <c r="J10" s="10">
        <f t="shared" si="4"/>
        <v>0.16010019200414546</v>
      </c>
      <c r="K10" s="37">
        <f>PRODUCT( E10:J10 )</f>
        <v>3.6590788702858263E-7</v>
      </c>
      <c r="L10" s="11">
        <f t="shared" si="2"/>
        <v>0.46445541783674571</v>
      </c>
      <c r="M10" s="12">
        <f t="shared" si="5"/>
        <v>0.74691244003645985</v>
      </c>
    </row>
    <row r="11" spans="1:13" x14ac:dyDescent="0.3">
      <c r="B11" s="45"/>
      <c r="C11" s="2">
        <f t="shared" si="3"/>
        <v>6</v>
      </c>
      <c r="D11" s="35">
        <f>D10+width</f>
        <v>7.4999999999999991</v>
      </c>
      <c r="E11" s="12">
        <f>1/(intervals + 1)</f>
        <v>9.0909090909090912E-2</v>
      </c>
      <c r="F11" s="46">
        <f t="shared" si="1"/>
        <v>1.555549791040783E-2</v>
      </c>
      <c r="G11" s="46">
        <f t="shared" si="1"/>
        <v>0.13732859265387762</v>
      </c>
      <c r="H11" s="46">
        <f t="shared" si="1"/>
        <v>7.2916396455036697E-2</v>
      </c>
      <c r="I11" s="46">
        <f t="shared" si="1"/>
        <v>8.5830370408673515E-2</v>
      </c>
      <c r="J11" s="10">
        <f t="shared" si="4"/>
        <v>0.13671824335319377</v>
      </c>
      <c r="K11" s="37">
        <f>PRODUCT( E11:J11 )</f>
        <v>1.6616702906716416E-7</v>
      </c>
      <c r="L11" s="11">
        <f t="shared" si="2"/>
        <v>0.21091968676272824</v>
      </c>
      <c r="M11" s="12">
        <f t="shared" si="5"/>
        <v>0.95783212679918805</v>
      </c>
    </row>
    <row r="12" spans="1:13" x14ac:dyDescent="0.3">
      <c r="B12" s="45"/>
      <c r="C12" s="2">
        <f t="shared" si="3"/>
        <v>7</v>
      </c>
      <c r="D12" s="35">
        <f>D11+width</f>
        <v>8.7999999999999989</v>
      </c>
      <c r="E12" s="12">
        <f>1/(intervals + 1)</f>
        <v>9.0909090909090912E-2</v>
      </c>
      <c r="F12" s="46">
        <f t="shared" si="1"/>
        <v>5.8363846676968596E-3</v>
      </c>
      <c r="G12" s="46">
        <f t="shared" si="1"/>
        <v>0.13444647280366553</v>
      </c>
      <c r="H12" s="46">
        <f t="shared" si="1"/>
        <v>3.7664135722203729E-2</v>
      </c>
      <c r="I12" s="46">
        <f t="shared" si="1"/>
        <v>0.11568372059906508</v>
      </c>
      <c r="J12" s="10">
        <f t="shared" si="4"/>
        <v>9.7223689010915201E-2</v>
      </c>
      <c r="K12" s="37">
        <f>PRODUCT( E12:J12 )</f>
        <v>3.0218505751308455E-8</v>
      </c>
      <c r="L12" s="11">
        <f t="shared" si="2"/>
        <v>3.8357054364421848E-2</v>
      </c>
      <c r="M12" s="12">
        <f t="shared" si="5"/>
        <v>0.99618918116360988</v>
      </c>
    </row>
    <row r="13" spans="1:13" x14ac:dyDescent="0.3">
      <c r="B13" s="45"/>
      <c r="C13" s="2">
        <f t="shared" si="3"/>
        <v>8</v>
      </c>
      <c r="D13" s="35">
        <f>D12+width</f>
        <v>10.1</v>
      </c>
      <c r="E13" s="12">
        <f>1/(intervals + 1)</f>
        <v>9.0909090909090912E-2</v>
      </c>
      <c r="F13" s="46">
        <f t="shared" si="1"/>
        <v>2.0952627142664642E-3</v>
      </c>
      <c r="G13" s="46">
        <f t="shared" si="1"/>
        <v>0.11032557499984107</v>
      </c>
      <c r="H13" s="46">
        <f t="shared" si="1"/>
        <v>1.7811479123526826E-2</v>
      </c>
      <c r="I13" s="46">
        <f t="shared" si="1"/>
        <v>0.12504791006370872</v>
      </c>
      <c r="J13" s="10">
        <f t="shared" si="4"/>
        <v>6.056496617969908E-2</v>
      </c>
      <c r="K13" s="37">
        <f>PRODUCT( E13:J13 )</f>
        <v>2.8347835380005912E-9</v>
      </c>
      <c r="L13" s="11">
        <f t="shared" si="2"/>
        <v>3.5982568818363437E-3</v>
      </c>
      <c r="M13" s="12">
        <f t="shared" si="5"/>
        <v>0.99978743804544623</v>
      </c>
    </row>
    <row r="14" spans="1:13" x14ac:dyDescent="0.3">
      <c r="B14" s="45"/>
      <c r="C14" s="2">
        <f t="shared" si="3"/>
        <v>9</v>
      </c>
      <c r="D14" s="35">
        <f>D13+width</f>
        <v>11.4</v>
      </c>
      <c r="E14" s="12">
        <f>1/(intervals + 1)</f>
        <v>9.0909090909090912E-2</v>
      </c>
      <c r="F14" s="46">
        <f t="shared" si="1"/>
        <v>7.2748260507155948E-4</v>
      </c>
      <c r="G14" s="46">
        <f t="shared" si="1"/>
        <v>7.9206567585402662E-2</v>
      </c>
      <c r="H14" s="46">
        <f t="shared" si="1"/>
        <v>7.8786366129249899E-3</v>
      </c>
      <c r="I14" s="46">
        <f t="shared" si="1"/>
        <v>0.11437428359332145</v>
      </c>
      <c r="J14" s="10">
        <f t="shared" si="4"/>
        <v>3.4130253807191049E-2</v>
      </c>
      <c r="K14" s="37">
        <f>PRODUCT( E14:J14 )</f>
        <v>1.611053995538475E-10</v>
      </c>
      <c r="L14" s="11">
        <f t="shared" si="2"/>
        <v>2.0449484233088725E-4</v>
      </c>
      <c r="M14" s="12">
        <f t="shared" si="5"/>
        <v>0.9999919328877771</v>
      </c>
    </row>
    <row r="15" spans="1:13" x14ac:dyDescent="0.3">
      <c r="B15" s="45"/>
      <c r="C15" s="2">
        <f>C14+1</f>
        <v>10</v>
      </c>
      <c r="D15" s="35">
        <f>D14+width</f>
        <v>12.700000000000001</v>
      </c>
      <c r="E15" s="12">
        <f>1/(intervals + 1)</f>
        <v>9.0909090909090912E-2</v>
      </c>
      <c r="F15" s="46">
        <f t="shared" si="1"/>
        <v>2.4605802062784699E-4</v>
      </c>
      <c r="G15" s="46">
        <f t="shared" si="1"/>
        <v>5.1211715485831845E-2</v>
      </c>
      <c r="H15" s="46">
        <f t="shared" si="1"/>
        <v>3.3072248455887836E-3</v>
      </c>
      <c r="I15" s="46">
        <f t="shared" si="1"/>
        <v>9.1777084341220255E-2</v>
      </c>
      <c r="J15" s="10">
        <f t="shared" si="4"/>
        <v>1.7780743178167177E-2</v>
      </c>
      <c r="K15" s="37">
        <f>PRODUCT( E15:J15 )</f>
        <v>6.1824704966508631E-12</v>
      </c>
      <c r="L15" s="11">
        <f t="shared" si="2"/>
        <v>7.847554041820983E-6</v>
      </c>
      <c r="M15" s="12">
        <f>M14 + L15</f>
        <v>0.99999978044181892</v>
      </c>
    </row>
    <row r="16" spans="1:13" x14ac:dyDescent="0.3">
      <c r="B16" s="45"/>
      <c r="C16" s="2">
        <f t="shared" si="3"/>
        <v>11</v>
      </c>
      <c r="D16" s="35">
        <f>D15+width</f>
        <v>14.000000000000002</v>
      </c>
      <c r="E16" s="13">
        <f>1/(intervals + 1)</f>
        <v>9.0909090909090912E-2</v>
      </c>
      <c r="F16" s="48">
        <f t="shared" si="1"/>
        <v>8.1489814472149574E-5</v>
      </c>
      <c r="G16" s="48">
        <f t="shared" si="1"/>
        <v>3.0435540262964838E-2</v>
      </c>
      <c r="H16" s="48">
        <f t="shared" si="1"/>
        <v>1.3310003030451087E-3</v>
      </c>
      <c r="I16" s="48">
        <f t="shared" si="1"/>
        <v>6.6281843239345661E-2</v>
      </c>
      <c r="J16" s="14">
        <f t="shared" si="4"/>
        <v>8.6958686465613833E-3</v>
      </c>
      <c r="K16" s="37">
        <f>PRODUCT( E16:J16 )</f>
        <v>1.7297261926570588E-13</v>
      </c>
      <c r="L16" s="11">
        <f t="shared" si="2"/>
        <v>2.1955818117988312E-7</v>
      </c>
      <c r="M16" s="13">
        <f t="shared" si="5"/>
        <v>1</v>
      </c>
    </row>
    <row r="17" spans="3:25" x14ac:dyDescent="0.3">
      <c r="C17" s="1"/>
      <c r="D17" s="15" t="s">
        <v>27</v>
      </c>
      <c r="E17" s="49" t="s">
        <v>30</v>
      </c>
      <c r="F17" s="32"/>
      <c r="G17" s="32"/>
      <c r="H17" s="32"/>
      <c r="I17" s="32"/>
      <c r="J17" s="32" t="s">
        <v>27</v>
      </c>
      <c r="K17" s="16" t="s">
        <v>30</v>
      </c>
      <c r="L17" s="16" t="s">
        <v>10</v>
      </c>
      <c r="M17" s="16" t="s">
        <v>11</v>
      </c>
    </row>
    <row r="18" spans="3:25" ht="43.2" x14ac:dyDescent="0.3">
      <c r="C18" s="1"/>
      <c r="D18" s="19" t="str">
        <f t="shared" ref="D18:L18" ca="1" si="6">_xlfn.FORMULATEXT(D6)</f>
        <v>=Q20</v>
      </c>
      <c r="E18" s="20" t="str">
        <f t="shared" ca="1" si="6"/>
        <v>=1/(intervals + 1)</v>
      </c>
      <c r="F18" s="39"/>
      <c r="G18" s="39"/>
      <c r="H18" s="39"/>
      <c r="I18" s="39"/>
      <c r="J18" s="21" t="str">
        <f t="shared" ca="1" si="6"/>
        <v>=POISSON.DIST( J$4, $D6, FALSE )</v>
      </c>
      <c r="K18" s="38" t="str">
        <f t="shared" ca="1" si="6"/>
        <v>=PRODUCT( E6:J6 )</v>
      </c>
      <c r="L18" s="20" t="str">
        <f t="shared" ca="1" si="6"/>
        <v>=K6 / sum</v>
      </c>
      <c r="M18" s="20" t="str">
        <f ca="1">_xlfn.FORMULATEXT(M7)</f>
        <v>=M6 + L7</v>
      </c>
    </row>
    <row r="19" spans="3:25" x14ac:dyDescent="0.3">
      <c r="P19" s="22" t="s">
        <v>12</v>
      </c>
      <c r="Q19" s="2">
        <v>14</v>
      </c>
    </row>
    <row r="20" spans="3:25" x14ac:dyDescent="0.3">
      <c r="E20" s="1"/>
      <c r="F20" s="1"/>
      <c r="G20" s="1"/>
      <c r="H20" s="1"/>
      <c r="I20" s="1"/>
      <c r="P20" s="22" t="s">
        <v>13</v>
      </c>
      <c r="Q20" s="2">
        <v>1</v>
      </c>
      <c r="R20" t="s">
        <v>14</v>
      </c>
    </row>
    <row r="21" spans="3:25" x14ac:dyDescent="0.3">
      <c r="P21" s="22" t="s">
        <v>24</v>
      </c>
      <c r="Q21" s="2">
        <f>C16 -1</f>
        <v>10</v>
      </c>
      <c r="R21" s="16" t="str">
        <f ca="1">_xlfn.FORMULATEXT(intervals)</f>
        <v>=C16 -1</v>
      </c>
    </row>
    <row r="22" spans="3:25" x14ac:dyDescent="0.3">
      <c r="P22" s="22" t="s">
        <v>15</v>
      </c>
      <c r="Q22" s="2">
        <f>( max - min ) / intervals</f>
        <v>1.3</v>
      </c>
      <c r="R22" s="16" t="str">
        <f ca="1">_xlfn.FORMULATEXT(width)</f>
        <v>=( max - min ) / intervals</v>
      </c>
    </row>
    <row r="24" spans="3:25" x14ac:dyDescent="0.3">
      <c r="P24" s="22" t="s">
        <v>16</v>
      </c>
      <c r="Q24" s="16" t="s">
        <v>28</v>
      </c>
      <c r="R24" s="23"/>
      <c r="S24" s="23"/>
      <c r="T24" s="23"/>
      <c r="U24" s="15" t="e">
        <f ca="1">_xlfn.FORMULATEXT(Q24)</f>
        <v>#N/A</v>
      </c>
      <c r="V24" s="23"/>
      <c r="W24" s="23"/>
      <c r="X24" s="23"/>
      <c r="Y24" s="17"/>
    </row>
    <row r="25" spans="3:25" x14ac:dyDescent="0.3">
      <c r="P25" s="22" t="s">
        <v>17</v>
      </c>
      <c r="Q25" s="16" t="s">
        <v>29</v>
      </c>
      <c r="R25" s="23"/>
      <c r="S25" s="23"/>
      <c r="T25" s="17"/>
    </row>
    <row r="26" spans="3:25" x14ac:dyDescent="0.3">
      <c r="P26" s="22" t="s">
        <v>18</v>
      </c>
      <c r="Q26" s="16" t="str">
        <f>L4&amp;": "&amp;L5</f>
        <v>relative frequency: Pr(h | d}</v>
      </c>
      <c r="R26" s="23"/>
      <c r="S26" s="23"/>
      <c r="T26" s="23"/>
      <c r="U26" s="24" t="str">
        <f ca="1">_xlfn.FORMULATEXT(Q26)</f>
        <v>=L4&amp;": "&amp;L5</v>
      </c>
      <c r="W26" s="25"/>
      <c r="X26" s="25"/>
      <c r="Y26" s="26"/>
    </row>
    <row r="27" spans="3:25" x14ac:dyDescent="0.3">
      <c r="P27" s="22" t="s">
        <v>19</v>
      </c>
      <c r="Q27" s="16" t="str">
        <f>M4&amp;": "&amp;M5</f>
        <v>cumulative relative frequency: Pr( h&lt;p | d)</v>
      </c>
      <c r="R27" s="23"/>
      <c r="S27" s="23"/>
      <c r="T27" s="23"/>
      <c r="U27" s="27" t="str">
        <f ca="1">_xlfn.FORMULATEXT(Q27)</f>
        <v>=M4&amp;": "&amp;M5</v>
      </c>
      <c r="Y27" s="28"/>
    </row>
    <row r="28" spans="3:25" x14ac:dyDescent="0.3">
      <c r="P28" s="22" t="str">
        <f>"max( "&amp;L5&amp;" )"</f>
        <v>max( Pr(h | d} )</v>
      </c>
      <c r="Q28" s="13">
        <f>MAX(L6:L16)</f>
        <v>0.46445541783674571</v>
      </c>
      <c r="U28" s="27" t="str">
        <f ca="1">_xlfn.FORMULATEXT(Q28)</f>
        <v>=MAX(L6:L16)</v>
      </c>
      <c r="Y28" s="28"/>
    </row>
    <row r="29" spans="3:25" x14ac:dyDescent="0.3">
      <c r="P29" s="29" t="str">
        <f>"optimal "&amp;D5</f>
        <v>optimal lambda</v>
      </c>
      <c r="Q29" s="9">
        <f>INDEX( D6:D16, MATCH( Q28, L6:L16, 0))</f>
        <v>6.1999999999999993</v>
      </c>
      <c r="U29" s="30" t="str">
        <f ca="1">_xlfn.FORMULATEXT(Q29)</f>
        <v>=INDEX( D6:D16, MATCH( Q28, L6:L16, 0))</v>
      </c>
      <c r="W29" s="31"/>
      <c r="X29" s="31"/>
      <c r="Y29" s="32"/>
    </row>
    <row r="30" spans="3:25" x14ac:dyDescent="0.3">
      <c r="P30" s="22" t="str">
        <f>P28</f>
        <v>max( Pr(h | d} )</v>
      </c>
      <c r="Q30" s="2" t="s">
        <v>20</v>
      </c>
      <c r="R30" s="2" t="s">
        <v>21</v>
      </c>
    </row>
    <row r="31" spans="3:25" x14ac:dyDescent="0.3">
      <c r="P31" s="22" t="s">
        <v>22</v>
      </c>
      <c r="Q31" s="33">
        <f>Q29</f>
        <v>6.1999999999999993</v>
      </c>
      <c r="R31" s="34">
        <f>Q29</f>
        <v>6.1999999999999993</v>
      </c>
      <c r="U31" s="24" t="str">
        <f ca="1">_xlfn.FORMULATEXT(Q31)</f>
        <v>=Q29</v>
      </c>
      <c r="V31" s="26" t="str">
        <f ca="1">_xlfn.FORMULATEXT(R31)</f>
        <v>=Q29</v>
      </c>
    </row>
    <row r="32" spans="3:25" x14ac:dyDescent="0.3">
      <c r="P32" s="22" t="s">
        <v>23</v>
      </c>
      <c r="Q32" s="30">
        <f>0</f>
        <v>0</v>
      </c>
      <c r="R32" s="14">
        <f>Q28</f>
        <v>0.46445541783674571</v>
      </c>
      <c r="U32" s="30" t="str">
        <f ca="1">_xlfn.FORMULATEXT(Q32)</f>
        <v>=0</v>
      </c>
      <c r="V32" s="32" t="str">
        <f ca="1">_xlfn.FORMULATEXT(R32)</f>
        <v>=Q28</v>
      </c>
    </row>
  </sheetData>
  <mergeCells count="1">
    <mergeCell ref="F3:J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poisson-11-grid</vt:lpstr>
      <vt:lpstr>intervals</vt:lpstr>
      <vt:lpstr>max</vt:lpstr>
      <vt:lpstr>min</vt:lpstr>
      <vt:lpstr>sum</vt:lpstr>
      <vt:lpstr>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Foote</dc:creator>
  <cp:lastModifiedBy>Bill Foote</cp:lastModifiedBy>
  <dcterms:created xsi:type="dcterms:W3CDTF">2022-02-14T13:30:47Z</dcterms:created>
  <dcterms:modified xsi:type="dcterms:W3CDTF">2022-02-15T19:46:55Z</dcterms:modified>
</cp:coreProperties>
</file>