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business-statistics\00-22S\lecture6\"/>
    </mc:Choice>
  </mc:AlternateContent>
  <xr:revisionPtr revIDLastSave="0" documentId="13_ncr:1_{2CEED058-BB4D-48CD-A452-C8BAB1304227}" xr6:coauthVersionLast="47" xr6:coauthVersionMax="47" xr10:uidLastSave="{00000000-0000-0000-0000-000000000000}"/>
  <bookViews>
    <workbookView xWindow="-108" yWindow="-108" windowWidth="23256" windowHeight="12576" xr2:uid="{14452018-3CD4-46FC-90BC-11943FF34743}"/>
  </bookViews>
  <sheets>
    <sheet name="poisson-11-grid" sheetId="1" r:id="rId1"/>
  </sheets>
  <definedNames>
    <definedName name="intervals">'poisson-11-grid'!$Q$20</definedName>
    <definedName name="max">'poisson-11-grid'!$Q$18</definedName>
    <definedName name="min">'poisson-11-grid'!$Q$19</definedName>
    <definedName name="sum">'poisson-11-grid'!$K$4</definedName>
    <definedName name="width">'poisson-11-grid'!$Q$21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" i="1" l="1"/>
  <c r="AE10" i="1" s="1"/>
  <c r="AD9" i="1"/>
  <c r="AE9" i="1" s="1"/>
  <c r="AD8" i="1"/>
  <c r="AE8" i="1" s="1"/>
  <c r="AD11" i="1"/>
  <c r="AC11" i="1"/>
  <c r="AC10" i="1"/>
  <c r="AC9" i="1"/>
  <c r="AC8" i="1"/>
  <c r="AC7" i="1"/>
  <c r="AC6" i="1"/>
  <c r="AB10" i="1"/>
  <c r="AB9" i="1"/>
  <c r="AB8" i="1"/>
  <c r="AB7" i="1"/>
  <c r="AB6" i="1"/>
  <c r="AA10" i="1"/>
  <c r="AA9" i="1"/>
  <c r="AA8" i="1"/>
  <c r="AA7" i="1"/>
  <c r="AA6" i="1"/>
  <c r="Y11" i="1"/>
  <c r="X11" i="1"/>
  <c r="W11" i="1"/>
  <c r="X10" i="1"/>
  <c r="W10" i="1"/>
  <c r="X9" i="1"/>
  <c r="Y9" i="1" s="1"/>
  <c r="W9" i="1"/>
  <c r="X8" i="1"/>
  <c r="W8" i="1"/>
  <c r="Y8" i="1" s="1"/>
  <c r="X7" i="1"/>
  <c r="W7" i="1"/>
  <c r="Y7" i="1" s="1"/>
  <c r="X6" i="1"/>
  <c r="W6" i="1"/>
  <c r="Y6" i="1" s="1"/>
  <c r="Y10" i="1"/>
  <c r="I15" i="1"/>
  <c r="I14" i="1"/>
  <c r="I13" i="1"/>
  <c r="I12" i="1"/>
  <c r="I11" i="1"/>
  <c r="I10" i="1"/>
  <c r="I9" i="1"/>
  <c r="I8" i="1"/>
  <c r="I7" i="1"/>
  <c r="I6" i="1"/>
  <c r="I5" i="1"/>
  <c r="AE11" i="1" l="1"/>
  <c r="K19" i="1"/>
  <c r="G5" i="1" l="1"/>
  <c r="H5" i="1"/>
  <c r="Q5" i="1"/>
  <c r="P5" i="1"/>
  <c r="F15" i="1"/>
  <c r="F14" i="1"/>
  <c r="F13" i="1"/>
  <c r="F12" i="1"/>
  <c r="F11" i="1"/>
  <c r="F10" i="1"/>
  <c r="F9" i="1"/>
  <c r="F8" i="1"/>
  <c r="F7" i="1"/>
  <c r="F6" i="1"/>
  <c r="D11" i="1"/>
  <c r="J11" i="1" s="1"/>
  <c r="J5" i="1"/>
  <c r="Q31" i="1"/>
  <c r="P28" i="1"/>
  <c r="P27" i="1"/>
  <c r="P29" i="1" s="1"/>
  <c r="Q26" i="1"/>
  <c r="Q25" i="1"/>
  <c r="C7" i="1"/>
  <c r="C8" i="1" s="1"/>
  <c r="C9" i="1" s="1"/>
  <c r="C10" i="1" s="1"/>
  <c r="C11" i="1" s="1"/>
  <c r="C12" i="1" s="1"/>
  <c r="C13" i="1" s="1"/>
  <c r="C14" i="1" s="1"/>
  <c r="C15" i="1" s="1"/>
  <c r="D6" i="1"/>
  <c r="O6" i="1" s="1"/>
  <c r="T6" i="1" s="1"/>
  <c r="G19" i="1"/>
  <c r="G17" i="1"/>
  <c r="U23" i="1"/>
  <c r="D17" i="1"/>
  <c r="F17" i="1"/>
  <c r="V31" i="1"/>
  <c r="K17" i="1"/>
  <c r="U26" i="1"/>
  <c r="U31" i="1"/>
  <c r="U27" i="1"/>
  <c r="U28" i="1"/>
  <c r="U25" i="1"/>
  <c r="R20" i="1"/>
  <c r="M17" i="1"/>
  <c r="U30" i="1"/>
  <c r="V30" i="1"/>
  <c r="R21" i="1"/>
  <c r="L17" i="1"/>
  <c r="H6" i="1" l="1"/>
  <c r="G6" i="1"/>
  <c r="G11" i="1"/>
  <c r="H11" i="1"/>
  <c r="J6" i="1"/>
  <c r="G18" i="1"/>
  <c r="Q21" i="1"/>
  <c r="K6" i="1" l="1"/>
  <c r="D7" i="1"/>
  <c r="H7" i="1" l="1"/>
  <c r="G7" i="1"/>
  <c r="O7" i="1"/>
  <c r="T7" i="1" s="1"/>
  <c r="J7" i="1"/>
  <c r="D8" i="1"/>
  <c r="H8" i="1" l="1"/>
  <c r="G8" i="1"/>
  <c r="O8" i="1"/>
  <c r="T8" i="1" s="1"/>
  <c r="J8" i="1"/>
  <c r="K7" i="1"/>
  <c r="D9" i="1"/>
  <c r="H9" i="1" l="1"/>
  <c r="G9" i="1"/>
  <c r="O9" i="1"/>
  <c r="T9" i="1" s="1"/>
  <c r="J9" i="1"/>
  <c r="K8" i="1"/>
  <c r="D10" i="1"/>
  <c r="H10" i="1" l="1"/>
  <c r="G10" i="1"/>
  <c r="O10" i="1"/>
  <c r="T10" i="1" s="1"/>
  <c r="J10" i="1"/>
  <c r="K9" i="1"/>
  <c r="K10" i="1" l="1"/>
  <c r="D12" i="1"/>
  <c r="G12" i="1" s="1"/>
  <c r="J12" i="1" l="1"/>
  <c r="H12" i="1"/>
  <c r="K11" i="1"/>
  <c r="D13" i="1"/>
  <c r="H13" i="1" l="1"/>
  <c r="G13" i="1"/>
  <c r="D14" i="1"/>
  <c r="J13" i="1"/>
  <c r="K12" i="1"/>
  <c r="H14" i="1" l="1"/>
  <c r="G14" i="1"/>
  <c r="D15" i="1"/>
  <c r="G15" i="1" s="1"/>
  <c r="J14" i="1"/>
  <c r="K13" i="1"/>
  <c r="J15" i="1" l="1"/>
  <c r="H15" i="1"/>
  <c r="K14" i="1"/>
  <c r="K15" i="1" l="1"/>
  <c r="K4" i="1" s="1"/>
  <c r="L6" i="1" s="1"/>
  <c r="M6" i="1" l="1"/>
  <c r="P6" i="1"/>
  <c r="L11" i="1"/>
  <c r="Q6" i="1" s="1"/>
  <c r="L14" i="1"/>
  <c r="Q9" i="1" s="1"/>
  <c r="L9" i="1"/>
  <c r="P9" i="1" s="1"/>
  <c r="L12" i="1"/>
  <c r="Q7" i="1" s="1"/>
  <c r="L13" i="1"/>
  <c r="Q8" i="1" s="1"/>
  <c r="L7" i="1"/>
  <c r="L8" i="1"/>
  <c r="P8" i="1" s="1"/>
  <c r="L10" i="1"/>
  <c r="P10" i="1" s="1"/>
  <c r="L15" i="1"/>
  <c r="Q10" i="1" s="1"/>
  <c r="R9" i="1" l="1"/>
  <c r="S9" i="1" s="1"/>
  <c r="R8" i="1"/>
  <c r="S8" i="1" s="1"/>
  <c r="Q11" i="1"/>
  <c r="Q12" i="1" s="1"/>
  <c r="Q4" i="1" s="1"/>
  <c r="R10" i="1"/>
  <c r="S10" i="1" s="1"/>
  <c r="R6" i="1"/>
  <c r="S6" i="1" s="1"/>
  <c r="M7" i="1"/>
  <c r="M8" i="1" s="1"/>
  <c r="M9" i="1" s="1"/>
  <c r="M10" i="1" s="1"/>
  <c r="M11" i="1" s="1"/>
  <c r="M12" i="1" s="1"/>
  <c r="M13" i="1" s="1"/>
  <c r="M14" i="1" s="1"/>
  <c r="M15" i="1" s="1"/>
  <c r="P7" i="1"/>
  <c r="R7" i="1" s="1"/>
  <c r="S7" i="1" s="1"/>
  <c r="Q27" i="1"/>
  <c r="Q28" i="1" s="1"/>
  <c r="Q30" i="1" s="1"/>
  <c r="R11" i="1" l="1"/>
  <c r="P11" i="1"/>
  <c r="P12" i="1" s="1"/>
  <c r="P4" i="1" s="1"/>
  <c r="R30" i="1"/>
  <c r="R31" i="1"/>
</calcChain>
</file>

<file path=xl/sharedStrings.xml><?xml version="1.0" encoding="utf-8"?>
<sst xmlns="http://schemas.openxmlformats.org/spreadsheetml/2006/main" count="36" uniqueCount="34">
  <si>
    <t>d = data</t>
  </si>
  <si>
    <t>`</t>
  </si>
  <si>
    <t>sum</t>
  </si>
  <si>
    <t>relative frequency</t>
  </si>
  <si>
    <t>cumulative relative frequency</t>
  </si>
  <si>
    <t>Pr( h )</t>
  </si>
  <si>
    <t>Pr(h)Pr(d|h)</t>
  </si>
  <si>
    <t>Pr(h | d}</t>
  </si>
  <si>
    <t>Pr( h&lt;p | d)</t>
  </si>
  <si>
    <t>h = hypotheses</t>
  </si>
  <si>
    <t>J4:</t>
  </si>
  <si>
    <t>J5:</t>
  </si>
  <si>
    <t>max</t>
  </si>
  <si>
    <t>min</t>
  </si>
  <si>
    <t xml:space="preserve"> </t>
  </si>
  <si>
    <t>width</t>
  </si>
  <si>
    <t>title</t>
  </si>
  <si>
    <t>x-axis</t>
  </si>
  <si>
    <t>y1-axis</t>
  </si>
  <si>
    <t>y2-axis</t>
  </si>
  <si>
    <t>a</t>
  </si>
  <si>
    <t>b</t>
  </si>
  <si>
    <t>x</t>
  </si>
  <si>
    <t>y</t>
  </si>
  <si>
    <t>intervals</t>
  </si>
  <si>
    <t>h</t>
  </si>
  <si>
    <t>F6:</t>
  </si>
  <si>
    <t>How many show up?</t>
  </si>
  <si>
    <t>average rate of laborers at 8 am</t>
  </si>
  <si>
    <t>G6:</t>
  </si>
  <si>
    <t>mu</t>
  </si>
  <si>
    <t>sigma</t>
  </si>
  <si>
    <t>Pr( mu )</t>
  </si>
  <si>
    <t>Pr(sigma)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</si>
</sst>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8" xfId="0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6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/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11" xfId="0" applyNumberFormat="1" applyBorder="1"/>
    <xf numFmtId="2" fontId="0" fillId="0" borderId="15" xfId="0" applyNumberFormat="1" applyBorder="1"/>
    <xf numFmtId="0" fontId="0" fillId="0" borderId="0" xfId="0" applyBorder="1" applyAlignment="1">
      <alignment vertical="center" textRotation="90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/>
    <xf numFmtId="0" fontId="0" fillId="0" borderId="1" xfId="0" applyFill="1" applyBorder="1"/>
    <xf numFmtId="2" fontId="3" fillId="0" borderId="0" xfId="0" applyNumberFormat="1" applyFont="1"/>
    <xf numFmtId="2" fontId="0" fillId="0" borderId="0" xfId="0" applyNumberFormat="1" applyAlignment="1">
      <alignment horizontal="right" textRotation="255"/>
    </xf>
    <xf numFmtId="166" fontId="0" fillId="0" borderId="12" xfId="0" applyNumberFormat="1" applyBorder="1"/>
    <xf numFmtId="166" fontId="0" fillId="0" borderId="8" xfId="0" applyNumberFormat="1" applyBorder="1"/>
    <xf numFmtId="165" fontId="0" fillId="0" borderId="10" xfId="0" applyNumberFormat="1" applyFill="1" applyBorder="1" applyAlignment="1">
      <alignment horizontal="right"/>
    </xf>
    <xf numFmtId="165" fontId="0" fillId="0" borderId="12" xfId="0" applyNumberFormat="1" applyFill="1" applyBorder="1"/>
    <xf numFmtId="165" fontId="0" fillId="0" borderId="1" xfId="0" applyNumberFormat="1" applyFill="1" applyBorder="1"/>
    <xf numFmtId="165" fontId="0" fillId="0" borderId="13" xfId="0" applyNumberFormat="1" applyFill="1" applyBorder="1" applyAlignment="1">
      <alignment horizontal="right"/>
    </xf>
    <xf numFmtId="165" fontId="0" fillId="0" borderId="6" xfId="0" applyNumberFormat="1" applyFill="1" applyBorder="1"/>
    <xf numFmtId="165" fontId="0" fillId="0" borderId="14" xfId="0" applyNumberFormat="1" applyFill="1" applyBorder="1" applyAlignment="1">
      <alignment horizontal="right"/>
    </xf>
    <xf numFmtId="165" fontId="0" fillId="0" borderId="8" xfId="0" applyNumberFormat="1" applyFill="1" applyBorder="1"/>
    <xf numFmtId="165" fontId="0" fillId="0" borderId="1" xfId="0" applyNumberForma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'poisson-11-grid'!$Q$23</c:f>
          <c:strCache>
            <c:ptCount val="1"/>
            <c:pt idx="0">
              <c:v>How many show up?</c:v>
            </c:pt>
          </c:strCache>
        </c:strRef>
      </c:tx>
      <c:layout>
        <c:manualLayout>
          <c:xMode val="edge"/>
          <c:yMode val="edge"/>
          <c:x val="0.122658193759470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'poisson-11-grid'!$P$29</c:f>
              <c:strCache>
                <c:ptCount val="1"/>
                <c:pt idx="0">
                  <c:v>max( Pr(h | d}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'poisson-11-grid'!$Q$30:$R$30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'poisson-11-grid'!$Q$31:$R$31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0.3672658502797248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lineMarker"/>
        <c:varyColors val="0"/>
        <c:ser>
          <c:idx val="0"/>
          <c:order val="0"/>
          <c:tx>
            <c:strRef>
              <c:f>'poisson-11-grid'!$L$5</c:f>
              <c:strCache>
                <c:ptCount val="1"/>
                <c:pt idx="0">
                  <c:v>Pr(h | d}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'poisson-11-grid'!$D$6:$D$15</c:f>
              <c:numCache>
                <c:formatCode>0.00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</c:numCache>
            </c:numRef>
          </c:xVal>
          <c:yVal>
            <c:numRef>
              <c:f>'poisson-11-grid'!$L$6:$L$15</c:f>
              <c:numCache>
                <c:formatCode>0.00</c:formatCode>
                <c:ptCount val="10"/>
                <c:pt idx="0">
                  <c:v>1.6587859402458422E-3</c:v>
                </c:pt>
                <c:pt idx="1">
                  <c:v>0.18237882383336745</c:v>
                </c:pt>
                <c:pt idx="2">
                  <c:v>0.3672658502797248</c:v>
                </c:pt>
                <c:pt idx="3">
                  <c:v>1.3545927836625841E-2</c:v>
                </c:pt>
                <c:pt idx="4">
                  <c:v>9.150799499618421E-6</c:v>
                </c:pt>
                <c:pt idx="5">
                  <c:v>4.3260814625089912E-2</c:v>
                </c:pt>
                <c:pt idx="6">
                  <c:v>0.14008470162291697</c:v>
                </c:pt>
                <c:pt idx="7">
                  <c:v>0.16687537081357093</c:v>
                </c:pt>
                <c:pt idx="8">
                  <c:v>7.3130626871070886E-2</c:v>
                </c:pt>
                <c:pt idx="9">
                  <c:v>1.1789947377887796E-2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smoothMarker"/>
        <c:varyColors val="0"/>
        <c:ser>
          <c:idx val="1"/>
          <c:order val="1"/>
          <c:tx>
            <c:strRef>
              <c:f>'poisson-11-grid'!$M$5</c:f>
              <c:strCache>
                <c:ptCount val="1"/>
                <c:pt idx="0">
                  <c:v>Pr( h&lt;p | 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'poisson-11-grid'!$D$6:$D$15</c:f>
              <c:numCache>
                <c:formatCode>0.00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</c:numCache>
            </c:numRef>
          </c:xVal>
          <c:yVal>
            <c:numRef>
              <c:f>'poisson-11-grid'!$M$6:$M$15</c:f>
              <c:numCache>
                <c:formatCode>0.00</c:formatCode>
                <c:ptCount val="10"/>
                <c:pt idx="0">
                  <c:v>1.6587859402458422E-3</c:v>
                </c:pt>
                <c:pt idx="1">
                  <c:v>0.1840376097736133</c:v>
                </c:pt>
                <c:pt idx="2">
                  <c:v>0.55130346005333808</c:v>
                </c:pt>
                <c:pt idx="3">
                  <c:v>0.56484938788996397</c:v>
                </c:pt>
                <c:pt idx="4">
                  <c:v>0.56485853868946356</c:v>
                </c:pt>
                <c:pt idx="5">
                  <c:v>0.60811935331455347</c:v>
                </c:pt>
                <c:pt idx="6">
                  <c:v>0.74820405493747044</c:v>
                </c:pt>
                <c:pt idx="7">
                  <c:v>0.9150794257510414</c:v>
                </c:pt>
                <c:pt idx="8">
                  <c:v>0.98821005262211226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92336"/>
        <c:axId val="1009190672"/>
      </c:scatterChart>
      <c:valAx>
        <c:axId val="1117755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'poisson-11-grid'!$Q$24</c:f>
              <c:strCache>
                <c:ptCount val="1"/>
                <c:pt idx="0">
                  <c:v>average rate of laborers at 8 am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4256"/>
        <c:crosses val="autoZero"/>
        <c:crossBetween val="midCat"/>
      </c:valAx>
      <c:valAx>
        <c:axId val="1113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'poisson-11-grid'!$Q$25</c:f>
              <c:strCache>
                <c:ptCount val="1"/>
                <c:pt idx="0">
                  <c:v>relative frequency: Pr(h | d}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5504"/>
        <c:crosses val="autoZero"/>
        <c:crossBetween val="midCat"/>
      </c:valAx>
      <c:valAx>
        <c:axId val="1009190672"/>
        <c:scaling>
          <c:orientation val="minMax"/>
          <c:max val="1"/>
          <c:min val="0"/>
        </c:scaling>
        <c:delete val="0"/>
        <c:axPos val="r"/>
        <c:title>
          <c:tx>
            <c:strRef>
              <c:f>'poisson-11-grid'!$Q$26</c:f>
              <c:strCache>
                <c:ptCount val="1"/>
                <c:pt idx="0">
                  <c:v>cumulative relative frequency: Pr( h&lt;p | 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92336"/>
        <c:crosses val="max"/>
        <c:crossBetween val="midCat"/>
      </c:valAx>
      <c:valAx>
        <c:axId val="1009192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091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496328</xdr:colOff>
      <xdr:row>3</xdr:row>
      <xdr:rowOff>170883</xdr:rowOff>
    </xdr:from>
    <xdr:to>
      <xdr:col>45</xdr:col>
      <xdr:colOff>606396</xdr:colOff>
      <xdr:row>18</xdr:row>
      <xdr:rowOff>78974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256B8-4F1E-4C4B-B788-F7B5DF1B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F-F6C1-45D9-B536-87D570A86C8C}">
  <dimension ref="A2:AE31"/>
  <sheetViews>
    <sheetView tabSelected="1" topLeftCell="J1" zoomScale="85" zoomScaleNormal="85" workbookViewId="0">
      <selection activeCell="X18" sqref="X18"/>
    </sheetView>
  </sheetViews>
  <sheetFormatPr defaultRowHeight="14.4" x14ac:dyDescent="0.3"/>
  <cols>
    <col min="4" max="5" width="12.109375" customWidth="1"/>
    <col min="6" max="6" width="11.33203125" customWidth="1"/>
    <col min="7" max="7" width="14.21875" customWidth="1"/>
    <col min="8" max="8" width="13.33203125" customWidth="1"/>
    <col min="9" max="9" width="13.109375" customWidth="1"/>
    <col min="10" max="10" width="13.88671875" customWidth="1"/>
    <col min="11" max="11" width="19.44140625" customWidth="1"/>
    <col min="12" max="12" width="9.77734375" customWidth="1"/>
    <col min="13" max="13" width="10.88671875" customWidth="1"/>
    <col min="16" max="16" width="8.88671875" style="17" customWidth="1"/>
    <col min="28" max="28" width="11" customWidth="1"/>
    <col min="30" max="30" width="9.33203125" customWidth="1"/>
  </cols>
  <sheetData>
    <row r="2" spans="1:31" x14ac:dyDescent="0.3">
      <c r="F2" s="41"/>
      <c r="G2" s="41"/>
      <c r="H2" s="41"/>
      <c r="I2" s="41"/>
      <c r="J2" s="41"/>
    </row>
    <row r="3" spans="1:31" x14ac:dyDescent="0.3">
      <c r="A3" t="s">
        <v>1</v>
      </c>
      <c r="C3" s="1"/>
      <c r="F3" s="41"/>
      <c r="G3" s="37" t="s">
        <v>0</v>
      </c>
      <c r="H3" s="37"/>
      <c r="I3" s="37"/>
      <c r="J3" s="37"/>
      <c r="K3" s="2" t="s">
        <v>2</v>
      </c>
    </row>
    <row r="4" spans="1:31" ht="30.6" x14ac:dyDescent="0.3">
      <c r="C4" s="1"/>
      <c r="F4" s="42"/>
      <c r="G4" s="3">
        <v>2.75</v>
      </c>
      <c r="H4" s="3">
        <v>3.5</v>
      </c>
      <c r="I4" s="3">
        <v>3.1</v>
      </c>
      <c r="J4" s="3">
        <v>2</v>
      </c>
      <c r="K4" s="4">
        <f>SUM(K6:K15)</f>
        <v>7.8355735828565653E-3</v>
      </c>
      <c r="L4" s="5" t="s">
        <v>3</v>
      </c>
      <c r="M4" s="5" t="s">
        <v>4</v>
      </c>
      <c r="P4" s="48">
        <f>P12</f>
        <v>0.56485853868946356</v>
      </c>
      <c r="Q4" s="48">
        <f>Q12</f>
        <v>0.43514146131053649</v>
      </c>
    </row>
    <row r="5" spans="1:31" x14ac:dyDescent="0.3">
      <c r="B5" s="1"/>
      <c r="C5" s="36" t="s">
        <v>25</v>
      </c>
      <c r="D5" s="2" t="s">
        <v>30</v>
      </c>
      <c r="E5" s="2" t="s">
        <v>31</v>
      </c>
      <c r="F5" s="2" t="s">
        <v>5</v>
      </c>
      <c r="G5" s="2" t="str">
        <f t="shared" ref="G5:J5" si="0">"Pr(d = "&amp;G4&amp;" | h )"</f>
        <v>Pr(d = 2.75 | h )</v>
      </c>
      <c r="H5" s="2" t="str">
        <f t="shared" si="0"/>
        <v>Pr(d = 3.5 | h )</v>
      </c>
      <c r="I5" s="2" t="str">
        <f t="shared" si="0"/>
        <v>Pr(d = 3.1 | h )</v>
      </c>
      <c r="J5" s="2" t="str">
        <f t="shared" si="0"/>
        <v>Pr(d = 2 | h )</v>
      </c>
      <c r="K5" s="2" t="s">
        <v>6</v>
      </c>
      <c r="L5" s="6" t="s">
        <v>7</v>
      </c>
      <c r="M5" s="2" t="s">
        <v>8</v>
      </c>
      <c r="O5" s="49" t="s">
        <v>30</v>
      </c>
      <c r="P5" s="50">
        <f>E6</f>
        <v>0.5</v>
      </c>
      <c r="Q5" s="51">
        <f>E11</f>
        <v>1</v>
      </c>
      <c r="R5" s="52" t="s">
        <v>32</v>
      </c>
    </row>
    <row r="6" spans="1:31" ht="14.4" customHeight="1" x14ac:dyDescent="0.3">
      <c r="B6" s="46" t="s">
        <v>9</v>
      </c>
      <c r="C6" s="36">
        <v>1</v>
      </c>
      <c r="D6" s="32">
        <f>Q19</f>
        <v>2</v>
      </c>
      <c r="E6" s="44">
        <v>0.5</v>
      </c>
      <c r="F6" s="44">
        <f>1/( 2*intervals + 2 )</f>
        <v>0.1</v>
      </c>
      <c r="G6" s="32">
        <f t="shared" ref="G6:I15" si="1">_xlfn.NORM.DIST( G$4, $D6, $E6, FALSE )</f>
        <v>0.25903519133178349</v>
      </c>
      <c r="H6" s="44">
        <f t="shared" si="1"/>
        <v>8.8636968238760151E-3</v>
      </c>
      <c r="I6" s="44">
        <f t="shared" si="1"/>
        <v>7.0949185692462849E-2</v>
      </c>
      <c r="J6" s="33">
        <f>_xlfn.NORM.DIST( J$4, $D6, $E6, FALSE )</f>
        <v>0.79788456080286541</v>
      </c>
      <c r="K6" s="55">
        <f>PRODUCT( F6:J6 )</f>
        <v>1.299753929300421E-5</v>
      </c>
      <c r="L6" s="44">
        <f t="shared" ref="L6:L15" si="2">K6 / sum</f>
        <v>1.6587859402458422E-3</v>
      </c>
      <c r="M6" s="8">
        <f>L6</f>
        <v>1.6587859402458422E-3</v>
      </c>
      <c r="O6" s="51">
        <f>D6</f>
        <v>2</v>
      </c>
      <c r="P6" s="57">
        <f>L6</f>
        <v>1.6587859402458422E-3</v>
      </c>
      <c r="Q6" s="58">
        <f>L11</f>
        <v>4.3260814625089912E-2</v>
      </c>
      <c r="R6" s="59">
        <f>P6 + Q6</f>
        <v>4.4919600565335754E-2</v>
      </c>
      <c r="S6" s="53">
        <f>R6</f>
        <v>4.4919600565335754E-2</v>
      </c>
      <c r="T6" t="str">
        <f>"Pr( mu = "&amp;O6&amp;" )"</f>
        <v>Pr( mu = 2 )</v>
      </c>
      <c r="W6" s="65">
        <f>ROUND( P6, 3 )</f>
        <v>2E-3</v>
      </c>
      <c r="X6" s="65">
        <f t="shared" ref="X6:X10" si="3">ROUND( Q6, 3 )</f>
        <v>4.2999999999999997E-2</v>
      </c>
      <c r="Y6" s="10">
        <f>W6+X6</f>
        <v>4.4999999999999998E-2</v>
      </c>
      <c r="AA6" s="10">
        <f>O6</f>
        <v>2</v>
      </c>
      <c r="AB6" s="10">
        <f>Y6</f>
        <v>4.4999999999999998E-2</v>
      </c>
      <c r="AC6">
        <f>AB6 * AA6</f>
        <v>0.09</v>
      </c>
    </row>
    <row r="7" spans="1:31" x14ac:dyDescent="0.3">
      <c r="B7" s="46"/>
      <c r="C7" s="47">
        <f t="shared" ref="C7:C15" si="4">C6+1</f>
        <v>2</v>
      </c>
      <c r="D7" s="34">
        <f>D6+width</f>
        <v>2.5</v>
      </c>
      <c r="E7" s="43">
        <v>0.5</v>
      </c>
      <c r="F7" s="43">
        <f>1/( 2*intervals + 2 )</f>
        <v>0.1</v>
      </c>
      <c r="G7" s="34">
        <f t="shared" si="1"/>
        <v>0.70413065352859905</v>
      </c>
      <c r="H7" s="43">
        <f t="shared" si="1"/>
        <v>0.10798193302637613</v>
      </c>
      <c r="I7" s="43">
        <f t="shared" si="1"/>
        <v>0.38837210996642585</v>
      </c>
      <c r="J7" s="9">
        <f t="shared" ref="J7:J15" si="5">_xlfn.NORM.DIST( J$4, $D7, $E7, FALSE )</f>
        <v>0.48394144903828673</v>
      </c>
      <c r="K7" s="38">
        <f>PRODUCT( F7:J7 )</f>
        <v>1.4290426941011853E-3</v>
      </c>
      <c r="L7" s="43">
        <f t="shared" si="2"/>
        <v>0.18237882383336745</v>
      </c>
      <c r="M7" s="11">
        <f t="shared" ref="M7:M15" si="6">M6 + L7</f>
        <v>0.1840376097736133</v>
      </c>
      <c r="O7" s="51">
        <f t="shared" ref="O7:O10" si="7">D7</f>
        <v>2.5</v>
      </c>
      <c r="P7" s="60">
        <f t="shared" ref="P7:P10" si="8">L7</f>
        <v>0.18237882383336745</v>
      </c>
      <c r="Q7" s="61">
        <f t="shared" ref="Q7:Q10" si="9">L12</f>
        <v>0.14008470162291697</v>
      </c>
      <c r="R7" s="59">
        <f t="shared" ref="R7:R10" si="10">P7 + Q7</f>
        <v>0.32246352545628443</v>
      </c>
      <c r="S7" s="53">
        <f t="shared" ref="S7:S10" si="11">R7</f>
        <v>0.32246352545628443</v>
      </c>
      <c r="T7" t="str">
        <f>"Pr( mu = "&amp;O7&amp;" )"</f>
        <v>Pr( mu = 2.5 )</v>
      </c>
      <c r="W7" s="65">
        <f t="shared" ref="W7:W10" si="12">ROUND( P7, 3 )</f>
        <v>0.182</v>
      </c>
      <c r="X7" s="65">
        <f t="shared" si="3"/>
        <v>0.14000000000000001</v>
      </c>
      <c r="Y7" s="10">
        <f t="shared" ref="Y7:Y10" si="13">W7+X7</f>
        <v>0.32200000000000001</v>
      </c>
      <c r="AA7" s="10">
        <f t="shared" ref="AA7:AA10" si="14">O7</f>
        <v>2.5</v>
      </c>
      <c r="AB7" s="10">
        <f t="shared" ref="AB7:AB10" si="15">Y7</f>
        <v>0.32200000000000001</v>
      </c>
      <c r="AC7">
        <f t="shared" ref="AC7:AC10" si="16">AB7 * AA7</f>
        <v>0.80500000000000005</v>
      </c>
    </row>
    <row r="8" spans="1:31" x14ac:dyDescent="0.3">
      <c r="B8" s="46"/>
      <c r="C8" s="47">
        <f t="shared" si="4"/>
        <v>3</v>
      </c>
      <c r="D8" s="34">
        <f>D7+width</f>
        <v>3</v>
      </c>
      <c r="E8" s="43">
        <v>0.5</v>
      </c>
      <c r="F8" s="43">
        <f>1/( 2*intervals + 2 )</f>
        <v>0.1</v>
      </c>
      <c r="G8" s="34">
        <f t="shared" si="1"/>
        <v>0.70413065352859905</v>
      </c>
      <c r="H8" s="43">
        <f t="shared" si="1"/>
        <v>0.48394144903828673</v>
      </c>
      <c r="I8" s="43">
        <f t="shared" si="1"/>
        <v>0.78208538795091176</v>
      </c>
      <c r="J8" s="9">
        <f t="shared" si="5"/>
        <v>0.10798193302637613</v>
      </c>
      <c r="K8" s="38">
        <f>PRODUCT( F8:J8 )</f>
        <v>2.8777385943371662E-3</v>
      </c>
      <c r="L8" s="43">
        <f t="shared" si="2"/>
        <v>0.3672658502797248</v>
      </c>
      <c r="M8" s="11">
        <f t="shared" si="6"/>
        <v>0.55130346005333808</v>
      </c>
      <c r="O8" s="51">
        <f t="shared" si="7"/>
        <v>3</v>
      </c>
      <c r="P8" s="60">
        <f t="shared" si="8"/>
        <v>0.3672658502797248</v>
      </c>
      <c r="Q8" s="61">
        <f t="shared" si="9"/>
        <v>0.16687537081357093</v>
      </c>
      <c r="R8" s="59">
        <f t="shared" si="10"/>
        <v>0.53414122109329576</v>
      </c>
      <c r="S8" s="53">
        <f t="shared" si="11"/>
        <v>0.53414122109329576</v>
      </c>
      <c r="T8" t="str">
        <f>"Pr( mu = "&amp;O8&amp;" )"</f>
        <v>Pr( mu = 3 )</v>
      </c>
      <c r="W8" s="65">
        <f t="shared" si="12"/>
        <v>0.36699999999999999</v>
      </c>
      <c r="X8" s="65">
        <f t="shared" si="3"/>
        <v>0.16700000000000001</v>
      </c>
      <c r="Y8" s="10">
        <f t="shared" si="13"/>
        <v>0.53400000000000003</v>
      </c>
      <c r="AA8" s="10">
        <f t="shared" si="14"/>
        <v>3</v>
      </c>
      <c r="AB8" s="10">
        <f t="shared" si="15"/>
        <v>0.53400000000000003</v>
      </c>
      <c r="AC8">
        <f t="shared" si="16"/>
        <v>1.6020000000000001</v>
      </c>
      <c r="AD8">
        <f>AB8 / $AD$11</f>
        <v>0.84360189573459721</v>
      </c>
      <c r="AE8">
        <f>AD8*AA8</f>
        <v>2.5308056872037916</v>
      </c>
    </row>
    <row r="9" spans="1:31" x14ac:dyDescent="0.3">
      <c r="B9" s="46"/>
      <c r="C9" s="47">
        <f t="shared" si="4"/>
        <v>4</v>
      </c>
      <c r="D9" s="34">
        <f>D8+width</f>
        <v>3.5</v>
      </c>
      <c r="E9" s="43">
        <v>0.5</v>
      </c>
      <c r="F9" s="43">
        <f>1/( 2*intervals + 2 )</f>
        <v>0.1</v>
      </c>
      <c r="G9" s="34">
        <f t="shared" si="1"/>
        <v>0.25903519133178349</v>
      </c>
      <c r="H9" s="43">
        <f t="shared" si="1"/>
        <v>0.79788456080286541</v>
      </c>
      <c r="I9" s="43">
        <f t="shared" si="1"/>
        <v>0.57938310552296557</v>
      </c>
      <c r="J9" s="9">
        <f t="shared" si="5"/>
        <v>8.8636968238760151E-3</v>
      </c>
      <c r="K9" s="38">
        <f>PRODUCT( F9:J9 )</f>
        <v>1.0614011431194683E-4</v>
      </c>
      <c r="L9" s="43">
        <f t="shared" si="2"/>
        <v>1.3545927836625841E-2</v>
      </c>
      <c r="M9" s="11">
        <f t="shared" si="6"/>
        <v>0.56484938788996397</v>
      </c>
      <c r="O9" s="51">
        <f t="shared" si="7"/>
        <v>3.5</v>
      </c>
      <c r="P9" s="60">
        <f t="shared" si="8"/>
        <v>1.3545927836625841E-2</v>
      </c>
      <c r="Q9" s="61">
        <f t="shared" si="9"/>
        <v>7.3130626871070886E-2</v>
      </c>
      <c r="R9" s="59">
        <f t="shared" si="10"/>
        <v>8.6676554707696724E-2</v>
      </c>
      <c r="S9" s="53">
        <f t="shared" si="11"/>
        <v>8.6676554707696724E-2</v>
      </c>
      <c r="T9" t="str">
        <f>"Pr( mu = "&amp;O9&amp;" )"</f>
        <v>Pr( mu = 3.5 )</v>
      </c>
      <c r="W9" s="65">
        <f t="shared" si="12"/>
        <v>1.4E-2</v>
      </c>
      <c r="X9" s="65">
        <f t="shared" si="3"/>
        <v>7.2999999999999995E-2</v>
      </c>
      <c r="Y9" s="10">
        <f t="shared" si="13"/>
        <v>8.6999999999999994E-2</v>
      </c>
      <c r="AA9" s="10">
        <f t="shared" si="14"/>
        <v>3.5</v>
      </c>
      <c r="AB9" s="10">
        <f t="shared" si="15"/>
        <v>8.6999999999999994E-2</v>
      </c>
      <c r="AC9">
        <f t="shared" si="16"/>
        <v>0.30449999999999999</v>
      </c>
      <c r="AD9">
        <f t="shared" ref="AD9:AD10" si="17">AB9 / $AD$11</f>
        <v>0.13744075829383884</v>
      </c>
      <c r="AE9">
        <f t="shared" ref="AE9:AE10" si="18">AD9*AA9</f>
        <v>0.48104265402843593</v>
      </c>
    </row>
    <row r="10" spans="1:31" x14ac:dyDescent="0.3">
      <c r="B10" s="46"/>
      <c r="C10" s="7">
        <f t="shared" si="4"/>
        <v>5</v>
      </c>
      <c r="D10" s="35">
        <f>D9+width</f>
        <v>4</v>
      </c>
      <c r="E10" s="45">
        <v>0.5</v>
      </c>
      <c r="F10" s="45">
        <f>1/( 2*intervals + 2 )</f>
        <v>0.1</v>
      </c>
      <c r="G10" s="35">
        <f t="shared" si="1"/>
        <v>3.5056600987137081E-2</v>
      </c>
      <c r="H10" s="45">
        <f t="shared" si="1"/>
        <v>0.48394144903828673</v>
      </c>
      <c r="I10" s="45">
        <f t="shared" si="1"/>
        <v>0.15790031660178835</v>
      </c>
      <c r="J10" s="13">
        <f t="shared" si="5"/>
        <v>2.6766045152977074E-4</v>
      </c>
      <c r="K10" s="56">
        <f>PRODUCT( F10:J10 )</f>
        <v>7.1701762821227175E-8</v>
      </c>
      <c r="L10" s="45">
        <f t="shared" si="2"/>
        <v>9.150799499618421E-6</v>
      </c>
      <c r="M10" s="12">
        <f t="shared" si="6"/>
        <v>0.56485853868946356</v>
      </c>
      <c r="O10" s="51">
        <f t="shared" si="7"/>
        <v>4</v>
      </c>
      <c r="P10" s="62">
        <f t="shared" si="8"/>
        <v>9.150799499618421E-6</v>
      </c>
      <c r="Q10" s="63">
        <f t="shared" si="9"/>
        <v>1.1789947377887796E-2</v>
      </c>
      <c r="R10" s="59">
        <f t="shared" si="10"/>
        <v>1.1799098177387415E-2</v>
      </c>
      <c r="S10" s="53">
        <f t="shared" si="11"/>
        <v>1.1799098177387415E-2</v>
      </c>
      <c r="T10" t="str">
        <f>"Pr( mu = "&amp;O10&amp;" )"</f>
        <v>Pr( mu = 4 )</v>
      </c>
      <c r="W10" s="65">
        <f t="shared" si="12"/>
        <v>0</v>
      </c>
      <c r="X10" s="65">
        <f t="shared" si="3"/>
        <v>1.2E-2</v>
      </c>
      <c r="Y10" s="10">
        <f t="shared" si="13"/>
        <v>1.2E-2</v>
      </c>
      <c r="AA10" s="10">
        <f t="shared" si="14"/>
        <v>4</v>
      </c>
      <c r="AB10" s="10">
        <f t="shared" si="15"/>
        <v>1.2E-2</v>
      </c>
      <c r="AC10">
        <f t="shared" si="16"/>
        <v>4.8000000000000001E-2</v>
      </c>
      <c r="AD10">
        <f t="shared" si="17"/>
        <v>1.8957345971563982E-2</v>
      </c>
      <c r="AE10">
        <f t="shared" si="18"/>
        <v>7.582938388625593E-2</v>
      </c>
    </row>
    <row r="11" spans="1:31" x14ac:dyDescent="0.3">
      <c r="B11" s="46"/>
      <c r="C11" s="47">
        <f t="shared" si="4"/>
        <v>6</v>
      </c>
      <c r="D11" s="34">
        <f>min</f>
        <v>2</v>
      </c>
      <c r="E11" s="43">
        <v>1</v>
      </c>
      <c r="F11" s="43">
        <f>1/( 2*intervals + 2 )</f>
        <v>0.1</v>
      </c>
      <c r="G11" s="34">
        <f t="shared" si="1"/>
        <v>0.30113743215480443</v>
      </c>
      <c r="H11" s="43">
        <f t="shared" si="1"/>
        <v>0.12951759566589174</v>
      </c>
      <c r="I11" s="43">
        <f t="shared" si="1"/>
        <v>0.21785217703255053</v>
      </c>
      <c r="J11" s="9">
        <f t="shared" si="5"/>
        <v>0.3989422804014327</v>
      </c>
      <c r="K11" s="38">
        <f>PRODUCT( F11:J11 )</f>
        <v>3.3897329624920947E-4</v>
      </c>
      <c r="L11" s="10">
        <f t="shared" si="2"/>
        <v>4.3260814625089912E-2</v>
      </c>
      <c r="M11" s="11">
        <f t="shared" si="6"/>
        <v>0.60811935331455347</v>
      </c>
      <c r="O11" s="52" t="s">
        <v>33</v>
      </c>
      <c r="P11" s="64">
        <f>SUM(P6:P10)</f>
        <v>0.56485853868946356</v>
      </c>
      <c r="Q11" s="64">
        <f t="shared" ref="Q11" si="19">SUM(Q6:Q10)</f>
        <v>0.43514146131053649</v>
      </c>
      <c r="R11" s="59">
        <f>SUM(R6:R10)</f>
        <v>1</v>
      </c>
      <c r="W11" s="65">
        <f>SUM(W6:W10)</f>
        <v>0.56499999999999995</v>
      </c>
      <c r="X11" s="65">
        <f t="shared" ref="X11" si="20">SUM(X6:X10)</f>
        <v>0.435</v>
      </c>
      <c r="Y11" s="65">
        <f>W11+X11</f>
        <v>1</v>
      </c>
      <c r="AC11">
        <f>SUM(AC6:AC10)</f>
        <v>2.8494999999999999</v>
      </c>
      <c r="AD11" s="10">
        <f>SUM(AB8:AB10)</f>
        <v>0.63300000000000001</v>
      </c>
      <c r="AE11">
        <f>SUM(AE8:AE10)</f>
        <v>3.0876777251184833</v>
      </c>
    </row>
    <row r="12" spans="1:31" ht="14.4" customHeight="1" x14ac:dyDescent="0.3">
      <c r="B12" s="46"/>
      <c r="C12" s="47">
        <f t="shared" si="4"/>
        <v>7</v>
      </c>
      <c r="D12" s="34">
        <f>D11+width</f>
        <v>2.5</v>
      </c>
      <c r="E12" s="43">
        <v>1</v>
      </c>
      <c r="F12" s="43">
        <f>1/( 2*intervals + 2 )</f>
        <v>0.1</v>
      </c>
      <c r="G12" s="34">
        <f t="shared" si="1"/>
        <v>0.38666811680284924</v>
      </c>
      <c r="H12" s="43">
        <f t="shared" si="1"/>
        <v>0.24197072451914337</v>
      </c>
      <c r="I12" s="43">
        <f t="shared" si="1"/>
        <v>0.33322460289179967</v>
      </c>
      <c r="J12" s="9">
        <f t="shared" si="5"/>
        <v>0.35206532676429952</v>
      </c>
      <c r="K12" s="38">
        <f>PRODUCT( F12:J12 )</f>
        <v>1.0976439873988724E-3</v>
      </c>
      <c r="L12" s="10">
        <f t="shared" si="2"/>
        <v>0.14008470162291697</v>
      </c>
      <c r="M12" s="11">
        <f t="shared" si="6"/>
        <v>0.74820405493747044</v>
      </c>
      <c r="P12" s="54">
        <f>P11</f>
        <v>0.56485853868946356</v>
      </c>
      <c r="Q12" s="54">
        <f>Q11</f>
        <v>0.43514146131053649</v>
      </c>
    </row>
    <row r="13" spans="1:31" x14ac:dyDescent="0.3">
      <c r="B13" s="46"/>
      <c r="C13" s="47">
        <f t="shared" si="4"/>
        <v>8</v>
      </c>
      <c r="D13" s="34">
        <f>D12+width</f>
        <v>3</v>
      </c>
      <c r="E13" s="43">
        <v>1</v>
      </c>
      <c r="F13" s="43">
        <f>1/( 2*intervals + 2 )</f>
        <v>0.1</v>
      </c>
      <c r="G13" s="34">
        <f t="shared" si="1"/>
        <v>0.38666811680284924</v>
      </c>
      <c r="H13" s="43">
        <f t="shared" si="1"/>
        <v>0.35206532676429952</v>
      </c>
      <c r="I13" s="43">
        <f t="shared" si="1"/>
        <v>0.39695254747701181</v>
      </c>
      <c r="J13" s="9">
        <f t="shared" si="5"/>
        <v>0.24197072451914337</v>
      </c>
      <c r="K13" s="38">
        <f>PRODUCT( F13:J13 )</f>
        <v>1.3075642471762098E-3</v>
      </c>
      <c r="L13" s="10">
        <f t="shared" si="2"/>
        <v>0.16687537081357093</v>
      </c>
      <c r="M13" s="11">
        <f t="shared" si="6"/>
        <v>0.9150794257510414</v>
      </c>
    </row>
    <row r="14" spans="1:31" x14ac:dyDescent="0.3">
      <c r="B14" s="46"/>
      <c r="C14" s="47">
        <f t="shared" si="4"/>
        <v>9</v>
      </c>
      <c r="D14" s="34">
        <f>D13+width</f>
        <v>3.5</v>
      </c>
      <c r="E14" s="43">
        <v>1</v>
      </c>
      <c r="F14" s="43">
        <f>1/( 2*intervals + 2 )</f>
        <v>0.1</v>
      </c>
      <c r="G14" s="34">
        <f t="shared" si="1"/>
        <v>0.30113743215480443</v>
      </c>
      <c r="H14" s="43">
        <f t="shared" si="1"/>
        <v>0.3989422804014327</v>
      </c>
      <c r="I14" s="43">
        <f t="shared" si="1"/>
        <v>0.36827014030332339</v>
      </c>
      <c r="J14" s="9">
        <f t="shared" si="5"/>
        <v>0.12951759566589174</v>
      </c>
      <c r="K14" s="38">
        <f>PRODUCT( F14:J14 )</f>
        <v>5.7302040800870347E-4</v>
      </c>
      <c r="L14" s="10">
        <f t="shared" si="2"/>
        <v>7.3130626871070886E-2</v>
      </c>
      <c r="M14" s="11">
        <f t="shared" si="6"/>
        <v>0.98821005262211226</v>
      </c>
    </row>
    <row r="15" spans="1:31" x14ac:dyDescent="0.3">
      <c r="B15" s="46"/>
      <c r="C15" s="7">
        <f t="shared" si="4"/>
        <v>10</v>
      </c>
      <c r="D15" s="35">
        <f>D14+width</f>
        <v>4</v>
      </c>
      <c r="E15" s="45">
        <v>1</v>
      </c>
      <c r="F15" s="45">
        <f>1/( 2*intervals + 2 )</f>
        <v>0.1</v>
      </c>
      <c r="G15" s="35">
        <f t="shared" si="1"/>
        <v>0.18264908538902191</v>
      </c>
      <c r="H15" s="45">
        <f t="shared" si="1"/>
        <v>0.35206532676429952</v>
      </c>
      <c r="I15" s="45">
        <f t="shared" si="1"/>
        <v>0.26608524989875487</v>
      </c>
      <c r="J15" s="13">
        <f t="shared" si="5"/>
        <v>5.3990966513188063E-2</v>
      </c>
      <c r="K15" s="38">
        <f>PRODUCT( F15:J15 )</f>
        <v>9.2381000217446648E-5</v>
      </c>
      <c r="L15" s="10">
        <f t="shared" si="2"/>
        <v>1.1789947377887796E-2</v>
      </c>
      <c r="M15" s="11">
        <f t="shared" si="6"/>
        <v>1</v>
      </c>
    </row>
    <row r="16" spans="1:31" x14ac:dyDescent="0.3">
      <c r="C16" s="1"/>
      <c r="D16" s="14" t="s">
        <v>26</v>
      </c>
      <c r="E16" s="14"/>
      <c r="F16" s="15" t="s">
        <v>29</v>
      </c>
      <c r="G16" s="31"/>
      <c r="H16" s="31"/>
      <c r="I16" s="31"/>
      <c r="J16" s="31"/>
      <c r="K16" s="15" t="s">
        <v>29</v>
      </c>
      <c r="L16" s="15" t="s">
        <v>10</v>
      </c>
      <c r="M16" s="15" t="s">
        <v>11</v>
      </c>
    </row>
    <row r="17" spans="3:25" ht="43.2" x14ac:dyDescent="0.3">
      <c r="C17" s="1"/>
      <c r="D17" s="18" t="str">
        <f t="shared" ref="D17:L17" ca="1" si="21">_xlfn.FORMULATEXT(D6)</f>
        <v>=Q19</v>
      </c>
      <c r="E17" s="18"/>
      <c r="F17" s="39" t="str">
        <f t="shared" ca="1" si="21"/>
        <v>=1/( 2*intervals + 2 )</v>
      </c>
      <c r="G17" s="20" t="str">
        <f ca="1">_xlfn.FORMULATEXT(G6)</f>
        <v>=NORM.DIST( G$4, $D6, $E6, FALSE )</v>
      </c>
      <c r="H17" s="20"/>
      <c r="I17" s="20"/>
      <c r="J17" s="40"/>
      <c r="K17" s="39" t="str">
        <f t="shared" ca="1" si="21"/>
        <v>=PRODUCT( F6:J6 )</v>
      </c>
      <c r="L17" s="19" t="str">
        <f t="shared" ca="1" si="21"/>
        <v>=K6 / sum</v>
      </c>
      <c r="M17" s="19" t="str">
        <f ca="1">_xlfn.FORMULATEXT(M7)</f>
        <v>=M6 + L7</v>
      </c>
    </row>
    <row r="18" spans="3:25" x14ac:dyDescent="0.3">
      <c r="G18">
        <f>1/(E6*SQRT(2*PI())) * EXP(-0.5*((J4 - D6 ) / E6)^2)</f>
        <v>0.79788456080286541</v>
      </c>
      <c r="P18" s="21" t="s">
        <v>12</v>
      </c>
      <c r="Q18" s="2">
        <v>4</v>
      </c>
    </row>
    <row r="19" spans="3:25" x14ac:dyDescent="0.3">
      <c r="F19" s="1"/>
      <c r="G19" s="1" t="str">
        <f ca="1">_xlfn.FORMULATEXT(G18)</f>
        <v>=1/(E6*SQRT(2*PI())) * EXP(-0.5*((J4 - D6 ) / E6)^2)</v>
      </c>
      <c r="H19" s="1"/>
      <c r="I19" s="1"/>
      <c r="J19" s="1"/>
      <c r="K19">
        <f>_xlfn.NORM.DIST( 3.5, 3, 0.5, FALSE )</f>
        <v>0.48394144903828673</v>
      </c>
      <c r="P19" s="21" t="s">
        <v>13</v>
      </c>
      <c r="Q19" s="2">
        <v>2</v>
      </c>
      <c r="R19" t="s">
        <v>14</v>
      </c>
    </row>
    <row r="20" spans="3:25" x14ac:dyDescent="0.3">
      <c r="P20" s="21" t="s">
        <v>24</v>
      </c>
      <c r="Q20" s="2">
        <v>4</v>
      </c>
      <c r="R20" s="15" t="e">
        <f ca="1">_xlfn.FORMULATEXT(intervals)</f>
        <v>#N/A</v>
      </c>
    </row>
    <row r="21" spans="3:25" x14ac:dyDescent="0.3">
      <c r="P21" s="21" t="s">
        <v>15</v>
      </c>
      <c r="Q21" s="2">
        <f>( max - min ) / intervals</f>
        <v>0.5</v>
      </c>
      <c r="R21" s="15" t="str">
        <f ca="1">_xlfn.FORMULATEXT(width)</f>
        <v>=( max - min ) / intervals</v>
      </c>
    </row>
    <row r="23" spans="3:25" x14ac:dyDescent="0.3">
      <c r="P23" s="21" t="s">
        <v>16</v>
      </c>
      <c r="Q23" s="15" t="s">
        <v>27</v>
      </c>
      <c r="R23" s="22"/>
      <c r="S23" s="22"/>
      <c r="T23" s="22"/>
      <c r="U23" s="14" t="e">
        <f ca="1">_xlfn.FORMULATEXT(Q23)</f>
        <v>#N/A</v>
      </c>
      <c r="V23" s="22"/>
      <c r="W23" s="22"/>
      <c r="X23" s="22"/>
      <c r="Y23" s="16"/>
    </row>
    <row r="24" spans="3:25" x14ac:dyDescent="0.3">
      <c r="P24" s="21" t="s">
        <v>17</v>
      </c>
      <c r="Q24" s="15" t="s">
        <v>28</v>
      </c>
      <c r="R24" s="22"/>
      <c r="S24" s="22"/>
      <c r="T24" s="16"/>
    </row>
    <row r="25" spans="3:25" x14ac:dyDescent="0.3">
      <c r="P25" s="21" t="s">
        <v>18</v>
      </c>
      <c r="Q25" s="15" t="str">
        <f>L4&amp;": "&amp;L5</f>
        <v>relative frequency: Pr(h | d}</v>
      </c>
      <c r="R25" s="22"/>
      <c r="S25" s="22"/>
      <c r="T25" s="22"/>
      <c r="U25" s="23" t="str">
        <f ca="1">_xlfn.FORMULATEXT(Q25)</f>
        <v>=L4&amp;": "&amp;L5</v>
      </c>
      <c r="W25" s="24"/>
      <c r="X25" s="24"/>
      <c r="Y25" s="25"/>
    </row>
    <row r="26" spans="3:25" x14ac:dyDescent="0.3">
      <c r="P26" s="21" t="s">
        <v>19</v>
      </c>
      <c r="Q26" s="15" t="str">
        <f>M4&amp;": "&amp;M5</f>
        <v>cumulative relative frequency: Pr( h&lt;p | d)</v>
      </c>
      <c r="R26" s="22"/>
      <c r="S26" s="22"/>
      <c r="T26" s="22"/>
      <c r="U26" s="26" t="str">
        <f ca="1">_xlfn.FORMULATEXT(Q26)</f>
        <v>=M4&amp;": "&amp;M5</v>
      </c>
      <c r="Y26" s="27"/>
    </row>
    <row r="27" spans="3:25" x14ac:dyDescent="0.3">
      <c r="P27" s="21" t="str">
        <f>"max( "&amp;L5&amp;" )"</f>
        <v>max( Pr(h | d} )</v>
      </c>
      <c r="Q27" s="12">
        <f>MAX(L6:L15)</f>
        <v>0.3672658502797248</v>
      </c>
      <c r="U27" s="26" t="str">
        <f ca="1">_xlfn.FORMULATEXT(Q27)</f>
        <v>=MAX(L6:L15)</v>
      </c>
      <c r="Y27" s="27"/>
    </row>
    <row r="28" spans="3:25" x14ac:dyDescent="0.3">
      <c r="P28" s="28" t="str">
        <f>"optimal "&amp;D5</f>
        <v>optimal mu</v>
      </c>
      <c r="Q28" s="8">
        <f>INDEX( D6:D15, MATCH( Q27, L6:L15, 0))</f>
        <v>3</v>
      </c>
      <c r="U28" s="29" t="str">
        <f ca="1">_xlfn.FORMULATEXT(Q28)</f>
        <v>=INDEX( D6:D15, MATCH( Q27, L6:L15, 0))</v>
      </c>
      <c r="W28" s="30"/>
      <c r="X28" s="30"/>
      <c r="Y28" s="31"/>
    </row>
    <row r="29" spans="3:25" x14ac:dyDescent="0.3">
      <c r="P29" s="21" t="str">
        <f>P27</f>
        <v>max( Pr(h | d} )</v>
      </c>
      <c r="Q29" s="2" t="s">
        <v>20</v>
      </c>
      <c r="R29" s="2" t="s">
        <v>21</v>
      </c>
    </row>
    <row r="30" spans="3:25" x14ac:dyDescent="0.3">
      <c r="P30" s="21" t="s">
        <v>22</v>
      </c>
      <c r="Q30" s="32">
        <f>Q28</f>
        <v>3</v>
      </c>
      <c r="R30" s="33">
        <f>Q28</f>
        <v>3</v>
      </c>
      <c r="U30" s="23" t="str">
        <f ca="1">_xlfn.FORMULATEXT(Q30)</f>
        <v>=Q28</v>
      </c>
      <c r="V30" s="25" t="str">
        <f ca="1">_xlfn.FORMULATEXT(R30)</f>
        <v>=Q28</v>
      </c>
    </row>
    <row r="31" spans="3:25" x14ac:dyDescent="0.3">
      <c r="P31" s="21" t="s">
        <v>23</v>
      </c>
      <c r="Q31" s="29">
        <f>0</f>
        <v>0</v>
      </c>
      <c r="R31" s="13">
        <f>Q27</f>
        <v>0.3672658502797248</v>
      </c>
      <c r="U31" s="29" t="str">
        <f ca="1">_xlfn.FORMULATEXT(Q31)</f>
        <v>=0</v>
      </c>
      <c r="V31" s="31" t="str">
        <f ca="1">_xlfn.FORMULATEXT(R31)</f>
        <v>=Q27</v>
      </c>
    </row>
  </sheetData>
  <mergeCells count="1">
    <mergeCell ref="G3:J3"/>
  </mergeCells>
  <conditionalFormatting sqref="S6:S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{56B38A9B-6BC7-4E75-9EC6-A604D5D88B9A}</x14:id>
        </ext>
      </extLst>
    </cfRule>
  </conditionalFormatting>
  <conditionalFormatting sqref="P12:Q1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{ACEB529E-E82A-42B3-AF99-13397D892CB7}</x14:id>
        </ext>
      </extLst>
    </cfRule>
  </conditionalFormatting>
  <conditionalFormatting sqref="P6:Q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38A9B-6BC7-4E75-9EC6-A604D5D88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S6:S10</xm:sqref>
        </x14:conditionalFormatting>
        <x14:conditionalFormatting xmlns:xm="http://schemas.microsoft.com/office/excel/2006/main">
          <x14:cfRule type="dataBar" id="{ACEB529E-E82A-42B3-AF99-13397D892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P12:Q12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poisson-11-grid</vt:lpstr>
      <vt:lpstr>intervals</vt:lpstr>
      <vt:lpstr>max</vt:lpstr>
      <vt:lpstr>min</vt:lpstr>
      <vt:lpstr>sum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2022-02-14T13:30:47Z</dcterms:created>
  <dcterms:modified xsi:type="dcterms:W3CDTF">2022-02-20T22:06:23Z</dcterms:modified>
</cp:coreProperties>
</file>