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gfoo\OneDrive\Documents\0-business-statistics\00-22S\week3\"/>
    </mc:Choice>
  </mc:AlternateContent>
  <xr:revisionPtr revIDLastSave="0" documentId="13_ncr:1_{D12325DB-5FB7-4927-B8EC-6B0B579D685A}" xr6:coauthVersionLast="47" xr6:coauthVersionMax="47" xr10:uidLastSave="{00000000-0000-0000-0000-000000000000}"/>
  <bookViews>
    <workbookView xWindow="-108" yWindow="-108" windowWidth="23256" windowHeight="12576" activeTab="2" xr2:uid="{83C4627F-E992-4A70-A605-258BD0CE6D04}"/>
  </bookViews>
  <sheets>
    <sheet name="ways-5-grid" sheetId="2" r:id="rId1"/>
    <sheet name="binom-5-grid" sheetId="1" r:id="rId2"/>
    <sheet name="binom-11-grid" sheetId="3" r:id="rId3"/>
  </sheets>
  <externalReferences>
    <externalReference r:id="rId4"/>
    <externalReference r:id="rId5"/>
  </externalReferences>
  <definedNames>
    <definedName name="bag">'ways-5-grid'!$D$3</definedName>
    <definedName name="E_up_n_p">'[1]binom-expected'!$H$2</definedName>
    <definedName name="gender">[2]data!$C$2:$C$93</definedName>
    <definedName name="intervals" localSheetId="2">'[1]binom-5-grid'!$K$6</definedName>
    <definedName name="intervals">'binom-5-grid'!$K$6</definedName>
    <definedName name="intervals_11">'[1]binom-11-grid'!$M$21</definedName>
    <definedName name="land">'ways-5-grid'!$I$6</definedName>
    <definedName name="locales">'binom-11-grid'!$C$5</definedName>
    <definedName name="max" localSheetId="2">'[1]binom-5-grid'!$K$4</definedName>
    <definedName name="max">'binom-5-grid'!$K$4</definedName>
    <definedName name="min" localSheetId="2">'[1]binom-5-grid'!$K$5</definedName>
    <definedName name="min">'binom-5-grid'!$K$5</definedName>
    <definedName name="n" localSheetId="2">'[1]binom-5-grid'!$D$3</definedName>
    <definedName name="n" localSheetId="0">'ways-5-grid'!$G$4</definedName>
    <definedName name="n">'binom-5-grid'!$D$3</definedName>
    <definedName name="n_11">'[1]binom-11-grid'!$E$4</definedName>
    <definedName name="n_sample">'[1]binom-expected'!$C$6</definedName>
    <definedName name="p">[2]mcmc!$C$4:$C$103</definedName>
    <definedName name="p___hypotheses">'[2]grid-0'!$B$3:$B$23</definedName>
    <definedName name="p_opt">'[1]binom-expected'!$C$5</definedName>
    <definedName name="posterior">'[2]grid-0'!$K$3:$K$23</definedName>
    <definedName name="SD_up_n_p">'[1]binom-expected'!$H$4</definedName>
    <definedName name="smokes">[2]data!$B$2:$B$93</definedName>
    <definedName name="sum" localSheetId="1">'binom-5-grid'!$G$3</definedName>
    <definedName name="sum" localSheetId="0">'ways-5-grid'!$J$12</definedName>
    <definedName name="sum">'[1]binom-11-grid'!$G$4</definedName>
    <definedName name="sum_5_grid">'ways-5-grid'!$N$5</definedName>
    <definedName name="up" localSheetId="2">'[1]binom-5-grid'!$E$3</definedName>
    <definedName name="up">'binom-5-grid'!$E$3</definedName>
    <definedName name="Var_up_n_p">'[1]binom-expected'!$H$3</definedName>
    <definedName name="water">'ways-5-grid'!$H$6</definedName>
    <definedName name="width" localSheetId="2">'[1]binom-5-grid'!$K$7</definedName>
    <definedName name="width">'binom-5-grid'!$K$7</definedName>
    <definedName name="x">'ways-5-grid'!$H$4</definedName>
    <definedName name="x_11">'[1]binom-11-grid'!$F$4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1" i="2" l="1"/>
  <c r="N11" i="2" s="1"/>
  <c r="M10" i="2"/>
  <c r="N10" i="2" s="1"/>
  <c r="M9" i="2"/>
  <c r="N9" i="2" s="1"/>
  <c r="M8" i="2"/>
  <c r="N8" i="2" s="1"/>
  <c r="M7" i="2"/>
  <c r="N7" i="2" s="1"/>
  <c r="N6" i="2"/>
  <c r="I6" i="2"/>
  <c r="I4" i="2"/>
  <c r="H6" i="2"/>
  <c r="M32" i="3"/>
  <c r="L30" i="3"/>
  <c r="L29" i="3"/>
  <c r="L28" i="3"/>
  <c r="M27" i="3"/>
  <c r="M26" i="3"/>
  <c r="M24" i="3"/>
  <c r="M22" i="3"/>
  <c r="E16" i="3"/>
  <c r="E15" i="3"/>
  <c r="E14" i="3"/>
  <c r="E13" i="3"/>
  <c r="E12" i="3"/>
  <c r="E11" i="3"/>
  <c r="E10" i="3"/>
  <c r="E9" i="3"/>
  <c r="E8" i="3"/>
  <c r="C8" i="3"/>
  <c r="C9" i="3" s="1"/>
  <c r="C10" i="3" s="1"/>
  <c r="C11" i="3" s="1"/>
  <c r="C12" i="3" s="1"/>
  <c r="C13" i="3" s="1"/>
  <c r="C14" i="3" s="1"/>
  <c r="C15" i="3" s="1"/>
  <c r="C16" i="3" s="1"/>
  <c r="M21" i="3" s="1"/>
  <c r="E7" i="3"/>
  <c r="C7" i="3"/>
  <c r="E6" i="3"/>
  <c r="D6" i="3"/>
  <c r="D7" i="3" s="1"/>
  <c r="H11" i="2"/>
  <c r="F11" i="2"/>
  <c r="E11" i="2"/>
  <c r="I11" i="2" s="1"/>
  <c r="H10" i="2"/>
  <c r="F10" i="2"/>
  <c r="E10" i="2"/>
  <c r="I10" i="2" s="1"/>
  <c r="H9" i="2"/>
  <c r="F9" i="2"/>
  <c r="E9" i="2"/>
  <c r="I9" i="2" s="1"/>
  <c r="H8" i="2"/>
  <c r="F8" i="2"/>
  <c r="E8" i="2"/>
  <c r="I8" i="2" s="1"/>
  <c r="E9" i="1"/>
  <c r="E8" i="1"/>
  <c r="E7" i="1"/>
  <c r="E6" i="1"/>
  <c r="C6" i="1"/>
  <c r="C7" i="1" s="1"/>
  <c r="C8" i="1" s="1"/>
  <c r="C9" i="1" s="1"/>
  <c r="K6" i="1" s="1"/>
  <c r="K7" i="1" s="1"/>
  <c r="E5" i="1"/>
  <c r="D5" i="1"/>
  <c r="D6" i="1" s="1"/>
  <c r="B4" i="1"/>
  <c r="R32" i="3"/>
  <c r="I18" i="3"/>
  <c r="Q24" i="3"/>
  <c r="G18" i="3"/>
  <c r="Q31" i="3"/>
  <c r="N22" i="3"/>
  <c r="E18" i="3"/>
  <c r="Q29" i="3"/>
  <c r="Q26" i="3"/>
  <c r="R31" i="3"/>
  <c r="Q28" i="3"/>
  <c r="F18" i="3"/>
  <c r="D18" i="3"/>
  <c r="Q27" i="3"/>
  <c r="N21" i="3"/>
  <c r="Q32" i="3"/>
  <c r="H18" i="3"/>
  <c r="F14" i="2"/>
  <c r="F13" i="1"/>
  <c r="E11" i="1"/>
  <c r="D13" i="1"/>
  <c r="H11" i="1"/>
  <c r="G11" i="1"/>
  <c r="L7" i="1"/>
  <c r="L6" i="1"/>
  <c r="D11" i="1"/>
  <c r="F11" i="1"/>
  <c r="N5" i="2" l="1"/>
  <c r="D7" i="2"/>
  <c r="C8" i="2"/>
  <c r="C9" i="2" s="1"/>
  <c r="C10" i="2" s="1"/>
  <c r="C11" i="2" s="1"/>
  <c r="F7" i="3"/>
  <c r="G7" i="3" s="1"/>
  <c r="H7" i="3" s="1"/>
  <c r="D8" i="3"/>
  <c r="F6" i="3"/>
  <c r="G6" i="3" s="1"/>
  <c r="F5" i="1"/>
  <c r="G5" i="1" s="1"/>
  <c r="F6" i="1"/>
  <c r="G6" i="1" s="1"/>
  <c r="F12" i="1"/>
  <c r="D7" i="1"/>
  <c r="O11" i="2" l="1"/>
  <c r="O9" i="2"/>
  <c r="O8" i="2"/>
  <c r="O10" i="2"/>
  <c r="O7" i="2"/>
  <c r="P7" i="2" s="1"/>
  <c r="G11" i="2"/>
  <c r="J11" i="2" s="1"/>
  <c r="G10" i="2"/>
  <c r="J10" i="2" s="1"/>
  <c r="G9" i="2"/>
  <c r="J9" i="2" s="1"/>
  <c r="G8" i="2"/>
  <c r="J8" i="2" s="1"/>
  <c r="G7" i="2"/>
  <c r="E7" i="2"/>
  <c r="I7" i="2" s="1"/>
  <c r="H7" i="2"/>
  <c r="F7" i="2"/>
  <c r="H6" i="3"/>
  <c r="D9" i="3"/>
  <c r="F8" i="3"/>
  <c r="G8" i="3" s="1"/>
  <c r="H8" i="3" s="1"/>
  <c r="F7" i="1"/>
  <c r="G7" i="1" s="1"/>
  <c r="D8" i="1"/>
  <c r="P8" i="2" l="1"/>
  <c r="P9" i="2" s="1"/>
  <c r="P10" i="2" s="1"/>
  <c r="P11" i="2" s="1"/>
  <c r="J7" i="2"/>
  <c r="J12" i="2" s="1"/>
  <c r="K10" i="2" s="1"/>
  <c r="F9" i="3"/>
  <c r="G9" i="3" s="1"/>
  <c r="H9" i="3" s="1"/>
  <c r="D10" i="3"/>
  <c r="I6" i="3"/>
  <c r="I7" i="3" s="1"/>
  <c r="I8" i="3" s="1"/>
  <c r="I9" i="3" s="1"/>
  <c r="F8" i="1"/>
  <c r="G8" i="1" s="1"/>
  <c r="D9" i="1"/>
  <c r="F9" i="1" s="1"/>
  <c r="G9" i="1" s="1"/>
  <c r="K9" i="2" l="1"/>
  <c r="K8" i="2"/>
  <c r="K7" i="2"/>
  <c r="K11" i="2"/>
  <c r="F10" i="3"/>
  <c r="G10" i="3" s="1"/>
  <c r="H10" i="3" s="1"/>
  <c r="I10" i="3" s="1"/>
  <c r="D11" i="3"/>
  <c r="G3" i="1"/>
  <c r="H9" i="1" s="1"/>
  <c r="I11" i="3" l="1"/>
  <c r="F11" i="3"/>
  <c r="G11" i="3" s="1"/>
  <c r="H11" i="3" s="1"/>
  <c r="D12" i="3"/>
  <c r="H8" i="1"/>
  <c r="H5" i="1"/>
  <c r="H6" i="1"/>
  <c r="H7" i="1"/>
  <c r="F12" i="3" l="1"/>
  <c r="G12" i="3" s="1"/>
  <c r="H12" i="3" s="1"/>
  <c r="I12" i="3" s="1"/>
  <c r="D13" i="3"/>
  <c r="D14" i="3" l="1"/>
  <c r="F13" i="3"/>
  <c r="G13" i="3" s="1"/>
  <c r="H13" i="3" s="1"/>
  <c r="I13" i="3" s="1"/>
  <c r="F14" i="3" l="1"/>
  <c r="G14" i="3" s="1"/>
  <c r="H14" i="3" s="1"/>
  <c r="I14" i="3" s="1"/>
  <c r="D15" i="3"/>
  <c r="F15" i="3" l="1"/>
  <c r="G15" i="3" s="1"/>
  <c r="H15" i="3" s="1"/>
  <c r="I15" i="3" s="1"/>
  <c r="D16" i="3"/>
  <c r="F16" i="3" s="1"/>
  <c r="G16" i="3" s="1"/>
  <c r="H16" i="3" l="1"/>
  <c r="M28" i="3" s="1"/>
  <c r="G4" i="3"/>
  <c r="N32" i="3" l="1"/>
  <c r="M29" i="3"/>
  <c r="I16" i="3"/>
  <c r="N31" i="3" l="1"/>
  <c r="M31" i="3"/>
</calcChain>
</file>

<file path=xl/sharedStrings.xml><?xml version="1.0" encoding="utf-8"?>
<sst xmlns="http://schemas.openxmlformats.org/spreadsheetml/2006/main" count="77" uniqueCount="59">
  <si>
    <t>d = data</t>
  </si>
  <si>
    <t>n</t>
  </si>
  <si>
    <t>up</t>
  </si>
  <si>
    <t>down</t>
  </si>
  <si>
    <t>sum</t>
  </si>
  <si>
    <t>p</t>
  </si>
  <si>
    <t>Pr( h )</t>
  </si>
  <si>
    <t>Pr(d | h )</t>
  </si>
  <si>
    <t>Pr(h)Pr(d|h)</t>
  </si>
  <si>
    <t>Pr(h | d}</t>
  </si>
  <si>
    <t>max</t>
  </si>
  <si>
    <t>h = hypotheses</t>
  </si>
  <si>
    <t>min</t>
  </si>
  <si>
    <t xml:space="preserve"> </t>
  </si>
  <si>
    <t>intervals</t>
  </si>
  <si>
    <t>width</t>
  </si>
  <si>
    <t>D5</t>
  </si>
  <si>
    <t>E5</t>
  </si>
  <si>
    <t>F5</t>
  </si>
  <si>
    <t>G5</t>
  </si>
  <si>
    <t>H5</t>
  </si>
  <si>
    <t>D6:D9</t>
  </si>
  <si>
    <t>check F6</t>
  </si>
  <si>
    <t>bag</t>
  </si>
  <si>
    <t>water</t>
  </si>
  <si>
    <t>land</t>
  </si>
  <si>
    <t>h</t>
  </si>
  <si>
    <t>ways</t>
  </si>
  <si>
    <t>plausibility</t>
  </si>
  <si>
    <t>F7:</t>
  </si>
  <si>
    <t>`</t>
  </si>
  <si>
    <t>n_11</t>
  </si>
  <si>
    <t>x_11</t>
  </si>
  <si>
    <t>relative frequency</t>
  </si>
  <si>
    <t>cumulative relative frequency</t>
  </si>
  <si>
    <t>Pr( h&lt;p | d)</t>
  </si>
  <si>
    <t>F4:</t>
  </si>
  <si>
    <t>G4:</t>
  </si>
  <si>
    <t>H4:</t>
  </si>
  <si>
    <t>I4:</t>
  </si>
  <si>
    <t>J4:</t>
  </si>
  <si>
    <t>J5:</t>
  </si>
  <si>
    <t>intervals_11</t>
  </si>
  <si>
    <t>title</t>
  </si>
  <si>
    <t>x-axis</t>
  </si>
  <si>
    <t>proportion of up events in the population</t>
  </si>
  <si>
    <t>y1-axis</t>
  </si>
  <si>
    <t>y2-axis</t>
  </si>
  <si>
    <t>a</t>
  </si>
  <si>
    <t>b</t>
  </si>
  <si>
    <t>x</t>
  </si>
  <si>
    <t>y</t>
  </si>
  <si>
    <t>n-x</t>
  </si>
  <si>
    <t>Pr( x | n, p )</t>
  </si>
  <si>
    <t xml:space="preserve">Pr( h ) </t>
  </si>
  <si>
    <t>sum_5_grid</t>
  </si>
  <si>
    <t>Pr( h | d )</t>
  </si>
  <si>
    <t>Cusum( Pr( h | d )</t>
  </si>
  <si>
    <t>N7: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</si>
</sst>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3" xfId="0" applyNumberFormat="1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center" vertical="center" textRotation="90"/>
    </xf>
    <xf numFmtId="2" fontId="0" fillId="0" borderId="5" xfId="0" applyNumberFormat="1" applyBorder="1"/>
    <xf numFmtId="0" fontId="0" fillId="0" borderId="4" xfId="0" applyBorder="1"/>
    <xf numFmtId="2" fontId="0" fillId="0" borderId="4" xfId="0" applyNumberFormat="1" applyBorder="1"/>
    <xf numFmtId="0" fontId="0" fillId="0" borderId="6" xfId="0" applyBorder="1" applyAlignment="1">
      <alignment horizontal="center" vertical="center" textRotation="90"/>
    </xf>
    <xf numFmtId="2" fontId="0" fillId="0" borderId="7" xfId="0" applyNumberFormat="1" applyBorder="1"/>
    <xf numFmtId="0" fontId="0" fillId="0" borderId="6" xfId="0" applyBorder="1"/>
    <xf numFmtId="2" fontId="0" fillId="0" borderId="6" xfId="0" applyNumberFormat="1" applyBorder="1"/>
    <xf numFmtId="0" fontId="0" fillId="0" borderId="3" xfId="0" applyBorder="1"/>
    <xf numFmtId="0" fontId="0" fillId="0" borderId="8" xfId="0" applyBorder="1" applyAlignment="1">
      <alignment horizontal="center" vertical="center" textRotation="90"/>
    </xf>
    <xf numFmtId="2" fontId="0" fillId="0" borderId="9" xfId="0" applyNumberFormat="1" applyBorder="1"/>
    <xf numFmtId="0" fontId="0" fillId="0" borderId="8" xfId="0" applyBorder="1"/>
    <xf numFmtId="2" fontId="0" fillId="0" borderId="8" xfId="0" applyNumberFormat="1" applyBorder="1"/>
    <xf numFmtId="2" fontId="0" fillId="0" borderId="3" xfId="0" applyNumberFormat="1" applyBorder="1" applyAlignment="1">
      <alignment vertical="top" wrapText="1"/>
    </xf>
    <xf numFmtId="2" fontId="0" fillId="0" borderId="3" xfId="0" applyNumberFormat="1" applyBorder="1" applyAlignment="1">
      <alignment vertical="top"/>
    </xf>
    <xf numFmtId="0" fontId="0" fillId="0" borderId="8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5" xfId="0" applyBorder="1"/>
    <xf numFmtId="0" fontId="0" fillId="0" borderId="10" xfId="0" applyBorder="1"/>
    <xf numFmtId="2" fontId="0" fillId="0" borderId="10" xfId="0" applyNumberFormat="1" applyBorder="1"/>
    <xf numFmtId="2" fontId="0" fillId="0" borderId="11" xfId="0" applyNumberFormat="1" applyBorder="1"/>
    <xf numFmtId="0" fontId="0" fillId="0" borderId="11" xfId="0" applyBorder="1"/>
    <xf numFmtId="0" fontId="0" fillId="0" borderId="7" xfId="0" applyBorder="1"/>
    <xf numFmtId="2" fontId="0" fillId="0" borderId="0" xfId="0" applyNumberFormat="1"/>
    <xf numFmtId="2" fontId="0" fillId="0" borderId="12" xfId="0" applyNumberFormat="1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4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  <xf numFmtId="0" fontId="1" fillId="2" borderId="3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5" xfId="0" applyBorder="1"/>
    <xf numFmtId="0" fontId="0" fillId="0" borderId="4" xfId="0" applyBorder="1" applyAlignment="1">
      <alignment horizontal="right"/>
    </xf>
    <xf numFmtId="167" fontId="0" fillId="0" borderId="0" xfId="0" applyNumberFormat="1"/>
    <xf numFmtId="167" fontId="0" fillId="0" borderId="4" xfId="0" applyNumberFormat="1" applyBorder="1" applyAlignment="1">
      <alignment horizontal="center"/>
    </xf>
    <xf numFmtId="167" fontId="0" fillId="0" borderId="13" xfId="0" applyNumberFormat="1" applyBorder="1"/>
    <xf numFmtId="2" fontId="0" fillId="0" borderId="1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'binom-11-grid'!$M$24</c:f>
          <c:strCache>
            <c:ptCount val="1"/>
            <c:pt idx="0">
              <c:v>x = 6 up events in 9 samples</c:v>
            </c:pt>
          </c:strCache>
        </c:strRef>
      </c:tx>
      <c:layout>
        <c:manualLayout>
          <c:xMode val="edge"/>
          <c:yMode val="edge"/>
          <c:x val="0.122658193759470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'binom-11-grid'!$L$30</c:f>
              <c:strCache>
                <c:ptCount val="1"/>
                <c:pt idx="0">
                  <c:v>max( Pr(h | d} 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'binom-11-grid'!$M$31:$N$31</c:f>
              <c:numCache>
                <c:formatCode>0.00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xVal>
          <c:yVal>
            <c:numRef>
              <c:f>'binom-11-grid'!$M$32:$N$32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0.26665449458363288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0-44ED-98EA-FBCD7F5F9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55504"/>
        <c:axId val="1113814256"/>
      </c:scatterChart>
      <c:scatterChart>
        <c:scatterStyle val="lineMarker"/>
        <c:varyColors val="0"/>
        <c:ser>
          <c:idx val="0"/>
          <c:order val="0"/>
          <c:tx>
            <c:strRef>
              <c:f>'binom-11-grid'!$H$5</c:f>
              <c:strCache>
                <c:ptCount val="1"/>
                <c:pt idx="0">
                  <c:v>Pr(h | d}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'binom-11-grid'!$D$6:$D$16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'binom-11-grid'!$H$6:$H$16</c:f>
              <c:numCache>
                <c:formatCode>0.00</c:formatCode>
                <c:ptCount val="11"/>
                <c:pt idx="0">
                  <c:v>0</c:v>
                </c:pt>
                <c:pt idx="1">
                  <c:v>6.1196196769696987E-5</c:v>
                </c:pt>
                <c:pt idx="2">
                  <c:v>2.7507228748277551E-3</c:v>
                </c:pt>
                <c:pt idx="3">
                  <c:v>2.0990295492006105E-2</c:v>
                </c:pt>
                <c:pt idx="4">
                  <c:v>7.426951762034939E-2</c:v>
                </c:pt>
                <c:pt idx="5">
                  <c:v>0.16395585982964953</c:v>
                </c:pt>
                <c:pt idx="6">
                  <c:v>0.25065962196867908</c:v>
                </c:pt>
                <c:pt idx="7">
                  <c:v>0.26665449458363288</c:v>
                </c:pt>
                <c:pt idx="8">
                  <c:v>0.17604626398897635</c:v>
                </c:pt>
                <c:pt idx="9">
                  <c:v>4.461202744510924E-2</c:v>
                </c:pt>
                <c:pt idx="10">
                  <c:v>1.1487554729817066E-46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70-44ED-98EA-FBCD7F5F9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755504"/>
        <c:axId val="1113814256"/>
      </c:scatterChart>
      <c:scatterChart>
        <c:scatterStyle val="smoothMarker"/>
        <c:varyColors val="0"/>
        <c:ser>
          <c:idx val="1"/>
          <c:order val="1"/>
          <c:tx>
            <c:strRef>
              <c:f>'binom-11-grid'!$I$5</c:f>
              <c:strCache>
                <c:ptCount val="1"/>
                <c:pt idx="0">
                  <c:v>Pr( h&lt;p | 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'binom-11-grid'!$D$6:$D$16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'binom-11-grid'!$I$6:$I$16</c:f>
              <c:numCache>
                <c:formatCode>0.00</c:formatCode>
                <c:ptCount val="11"/>
                <c:pt idx="0">
                  <c:v>0</c:v>
                </c:pt>
                <c:pt idx="1">
                  <c:v>6.1196196769696987E-5</c:v>
                </c:pt>
                <c:pt idx="2">
                  <c:v>2.8119190715974519E-3</c:v>
                </c:pt>
                <c:pt idx="3">
                  <c:v>2.3802214563603558E-2</c:v>
                </c:pt>
                <c:pt idx="4">
                  <c:v>9.8071732183952945E-2</c:v>
                </c:pt>
                <c:pt idx="5">
                  <c:v>0.26202759201360248</c:v>
                </c:pt>
                <c:pt idx="6">
                  <c:v>0.51268721398228156</c:v>
                </c:pt>
                <c:pt idx="7">
                  <c:v>0.77934170856591445</c:v>
                </c:pt>
                <c:pt idx="8">
                  <c:v>0.95538797255489083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70-44ED-98EA-FBCD7F5F9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192336"/>
        <c:axId val="1009190672"/>
      </c:scatterChart>
      <c:valAx>
        <c:axId val="1117755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'binom-11-grid'!$M$25</c:f>
              <c:strCache>
                <c:ptCount val="1"/>
                <c:pt idx="0">
                  <c:v>proportion of up events in the population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814256"/>
        <c:crosses val="autoZero"/>
        <c:crossBetween val="midCat"/>
      </c:valAx>
      <c:valAx>
        <c:axId val="111381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'binom-11-grid'!$M$26</c:f>
              <c:strCache>
                <c:ptCount val="1"/>
                <c:pt idx="0">
                  <c:v>relative frequency: Pr(h | d}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755504"/>
        <c:crosses val="autoZero"/>
        <c:crossBetween val="midCat"/>
      </c:valAx>
      <c:valAx>
        <c:axId val="1009190672"/>
        <c:scaling>
          <c:orientation val="minMax"/>
          <c:max val="1"/>
          <c:min val="0"/>
        </c:scaling>
        <c:delete val="0"/>
        <c:axPos val="r"/>
        <c:title>
          <c:tx>
            <c:strRef>
              <c:f>'binom-11-grid'!$M$27</c:f>
              <c:strCache>
                <c:ptCount val="1"/>
                <c:pt idx="0">
                  <c:v>cumulative relative frequency: Pr( h&lt;p | d)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92336"/>
        <c:crosses val="max"/>
        <c:crossBetween val="midCat"/>
      </c:valAx>
      <c:valAx>
        <c:axId val="1009192336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0919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61074</xdr:colOff>
      <xdr:row>6</xdr:row>
      <xdr:rowOff>110433</xdr:rowOff>
    </xdr:from>
    <xdr:to>
      <xdr:col>9</xdr:col>
      <xdr:colOff>555354</xdr:colOff>
      <xdr:row>13</xdr:row>
      <xdr:rowOff>17871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20A01F00-2CCC-4D99-B537-96C3F79F4B88}"/>
                </a:ext>
              </a:extLst>
            </xdr14:cNvPr>
            <xdr14:cNvContentPartPr/>
          </xdr14:nvContentPartPr>
          <xdr14:nvPr macro=""/>
          <xdr14:xfrm>
            <a:off x="5529545" y="1216080"/>
            <a:ext cx="494280" cy="119736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20A01F00-2CCC-4D99-B537-96C3F79F4B8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20905" y="1207080"/>
              <a:ext cx="511920" cy="121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56827</xdr:colOff>
      <xdr:row>6</xdr:row>
      <xdr:rowOff>157953</xdr:rowOff>
    </xdr:from>
    <xdr:to>
      <xdr:col>10</xdr:col>
      <xdr:colOff>310987</xdr:colOff>
      <xdr:row>10</xdr:row>
      <xdr:rowOff>10895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6C091DB3-EB5A-49BA-8E9C-2BD6F321607A}"/>
                </a:ext>
              </a:extLst>
            </xdr14:cNvPr>
            <xdr14:cNvContentPartPr/>
          </xdr14:nvContentPartPr>
          <xdr14:nvPr macro=""/>
          <xdr14:xfrm>
            <a:off x="6132905" y="1263600"/>
            <a:ext cx="254160" cy="59004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6C091DB3-EB5A-49BA-8E9C-2BD6F321607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123918" y="1254600"/>
              <a:ext cx="271775" cy="60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317040</xdr:colOff>
      <xdr:row>14</xdr:row>
      <xdr:rowOff>40659</xdr:rowOff>
    </xdr:from>
    <xdr:to>
      <xdr:col>15</xdr:col>
      <xdr:colOff>26233</xdr:colOff>
      <xdr:row>16</xdr:row>
      <xdr:rowOff>75670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8BFB358-A508-43ED-A808-89A0F720DB37}"/>
                </a:ext>
              </a:extLst>
            </xdr14:cNvPr>
            <xdr14:cNvContentPartPr/>
          </xdr14:nvContentPartPr>
          <xdr14:nvPr macro=""/>
          <xdr14:xfrm>
            <a:off x="9595511" y="2620502"/>
            <a:ext cx="316800" cy="40356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8BFB358-A508-43ED-A808-89A0F720DB3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9586871" y="2611862"/>
              <a:ext cx="334440" cy="4212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482080</xdr:colOff>
      <xdr:row>2</xdr:row>
      <xdr:rowOff>10807</xdr:rowOff>
    </xdr:from>
    <xdr:to>
      <xdr:col>18</xdr:col>
      <xdr:colOff>192988</xdr:colOff>
      <xdr:row>17</xdr:row>
      <xdr:rowOff>470960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AF2AB-1C52-4F43-8239-82B286127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gfoo/OneDrive/Documents/0-business-statistics/000-21S/week4/week4-algorithmics-2-ups-and-dow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gfoo/OneDrive/Documents/0-business-statistics/000-21S/week3/class-grid-0-example-finale-week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nom-5-grid"/>
      <sheetName val="binom-expected"/>
      <sheetName val="binom-11-grid"/>
      <sheetName val="5-grid"/>
    </sheetNames>
    <sheetDataSet>
      <sheetData sheetId="0">
        <row r="3">
          <cell r="D3">
            <v>3</v>
          </cell>
          <cell r="E3">
            <v>2</v>
          </cell>
        </row>
        <row r="4">
          <cell r="K4">
            <v>1</v>
          </cell>
        </row>
        <row r="5">
          <cell r="K5">
            <v>0</v>
          </cell>
        </row>
        <row r="6">
          <cell r="K6">
            <v>4</v>
          </cell>
        </row>
        <row r="7">
          <cell r="K7">
            <v>0.25</v>
          </cell>
        </row>
      </sheetData>
      <sheetData sheetId="1">
        <row r="2">
          <cell r="H2">
            <v>0.75</v>
          </cell>
        </row>
        <row r="3">
          <cell r="H3">
            <v>0.32135009765625</v>
          </cell>
        </row>
        <row r="4">
          <cell r="H4">
            <v>0.56687749792724174</v>
          </cell>
        </row>
        <row r="5">
          <cell r="C5">
            <v>0.25</v>
          </cell>
        </row>
        <row r="6">
          <cell r="C6">
            <v>3</v>
          </cell>
        </row>
      </sheetData>
      <sheetData sheetId="2">
        <row r="4">
          <cell r="E4">
            <v>9</v>
          </cell>
          <cell r="F4">
            <v>6</v>
          </cell>
          <cell r="G4">
            <v>9.096822000000003E-2</v>
          </cell>
        </row>
        <row r="5">
          <cell r="H5" t="str">
            <v>Pr(h | d}</v>
          </cell>
          <cell r="I5" t="str">
            <v>Pr( h&lt;p | d)</v>
          </cell>
        </row>
        <row r="6">
          <cell r="D6">
            <v>0</v>
          </cell>
          <cell r="H6">
            <v>0</v>
          </cell>
          <cell r="I6">
            <v>0</v>
          </cell>
        </row>
        <row r="7">
          <cell r="D7">
            <v>0.1</v>
          </cell>
          <cell r="H7">
            <v>6.1196196769696987E-5</v>
          </cell>
          <cell r="I7">
            <v>6.1196196769696987E-5</v>
          </cell>
        </row>
        <row r="8">
          <cell r="D8">
            <v>0.2</v>
          </cell>
          <cell r="H8">
            <v>2.7507228748277551E-3</v>
          </cell>
          <cell r="I8">
            <v>2.8119190715974519E-3</v>
          </cell>
        </row>
        <row r="9">
          <cell r="D9">
            <v>0.30000000000000004</v>
          </cell>
          <cell r="H9">
            <v>2.0990295492006105E-2</v>
          </cell>
          <cell r="I9">
            <v>2.3802214563603558E-2</v>
          </cell>
        </row>
        <row r="10">
          <cell r="D10">
            <v>0.4</v>
          </cell>
          <cell r="H10">
            <v>7.426951762034939E-2</v>
          </cell>
          <cell r="I10">
            <v>9.8071732183952945E-2</v>
          </cell>
        </row>
        <row r="11">
          <cell r="D11">
            <v>0.5</v>
          </cell>
          <cell r="H11">
            <v>0.16395585982964953</v>
          </cell>
          <cell r="I11">
            <v>0.26202759201360248</v>
          </cell>
        </row>
        <row r="12">
          <cell r="D12">
            <v>0.6</v>
          </cell>
          <cell r="H12">
            <v>0.25065962196867908</v>
          </cell>
          <cell r="I12">
            <v>0.51268721398228156</v>
          </cell>
        </row>
        <row r="13">
          <cell r="D13">
            <v>0.7</v>
          </cell>
          <cell r="H13">
            <v>0.26665449458363288</v>
          </cell>
          <cell r="I13">
            <v>0.77934170856591445</v>
          </cell>
        </row>
        <row r="14">
          <cell r="D14">
            <v>0.79999999999999993</v>
          </cell>
          <cell r="H14">
            <v>0.17604626398897635</v>
          </cell>
          <cell r="I14">
            <v>0.95538797255489083</v>
          </cell>
        </row>
        <row r="15">
          <cell r="D15">
            <v>0.89999999999999991</v>
          </cell>
          <cell r="H15">
            <v>4.461202744510924E-2</v>
          </cell>
          <cell r="I15">
            <v>1</v>
          </cell>
        </row>
        <row r="16">
          <cell r="D16">
            <v>0.99999999999999989</v>
          </cell>
          <cell r="H16">
            <v>1.1487554729817066E-46</v>
          </cell>
          <cell r="I16">
            <v>1</v>
          </cell>
        </row>
        <row r="21">
          <cell r="M21">
            <v>10</v>
          </cell>
        </row>
        <row r="24">
          <cell r="M24" t="str">
            <v>x = 6 up events in 9 samples</v>
          </cell>
        </row>
        <row r="25">
          <cell r="M25" t="str">
            <v>proportion of up events in the population</v>
          </cell>
        </row>
        <row r="26">
          <cell r="M26" t="str">
            <v>relative frequency: Pr(h | d}</v>
          </cell>
        </row>
        <row r="27">
          <cell r="M27" t="str">
            <v>cumulative relative frequency: Pr( h&lt;p | d)</v>
          </cell>
        </row>
        <row r="30">
          <cell r="L30" t="str">
            <v>max( Pr(h | d} )</v>
          </cell>
        </row>
        <row r="31">
          <cell r="M31">
            <v>0.7</v>
          </cell>
          <cell r="N31">
            <v>0.7</v>
          </cell>
        </row>
        <row r="32">
          <cell r="M32">
            <v>0</v>
          </cell>
          <cell r="N32">
            <v>0.26665449458363288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s-grid-0-5"/>
      <sheetName val="class-grid-0"/>
      <sheetName val="description"/>
      <sheetName val="summary"/>
      <sheetName val="data"/>
      <sheetName val="analysis"/>
      <sheetName val="grid-1"/>
      <sheetName val="mcmc"/>
      <sheetName val="grid-0"/>
      <sheetName val="analysis-old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B2" t="str">
            <v>yes</v>
          </cell>
          <cell r="C2" t="str">
            <v>male</v>
          </cell>
        </row>
        <row r="3">
          <cell r="B3" t="str">
            <v>yes</v>
          </cell>
          <cell r="C3" t="str">
            <v>male</v>
          </cell>
        </row>
        <row r="4">
          <cell r="B4" t="str">
            <v>no</v>
          </cell>
          <cell r="C4" t="str">
            <v>male</v>
          </cell>
        </row>
        <row r="5">
          <cell r="B5" t="str">
            <v>no</v>
          </cell>
          <cell r="C5" t="str">
            <v>male</v>
          </cell>
        </row>
        <row r="6">
          <cell r="B6" t="str">
            <v>no</v>
          </cell>
          <cell r="C6" t="str">
            <v>male</v>
          </cell>
        </row>
        <row r="7">
          <cell r="B7" t="str">
            <v>no</v>
          </cell>
          <cell r="C7" t="str">
            <v>female</v>
          </cell>
        </row>
        <row r="8">
          <cell r="B8" t="str">
            <v>no</v>
          </cell>
          <cell r="C8" t="str">
            <v>male</v>
          </cell>
        </row>
        <row r="9">
          <cell r="B9" t="str">
            <v>no</v>
          </cell>
          <cell r="C9" t="str">
            <v>male</v>
          </cell>
        </row>
        <row r="10">
          <cell r="B10" t="str">
            <v>yes</v>
          </cell>
          <cell r="C10" t="str">
            <v>male</v>
          </cell>
        </row>
        <row r="11">
          <cell r="B11" t="str">
            <v>no</v>
          </cell>
          <cell r="C11" t="str">
            <v>female</v>
          </cell>
        </row>
        <row r="12">
          <cell r="B12" t="str">
            <v>no</v>
          </cell>
          <cell r="C12" t="str">
            <v>female</v>
          </cell>
        </row>
        <row r="13">
          <cell r="B13" t="str">
            <v>yes</v>
          </cell>
          <cell r="C13" t="str">
            <v>male</v>
          </cell>
        </row>
        <row r="14">
          <cell r="B14" t="str">
            <v>no</v>
          </cell>
          <cell r="C14" t="str">
            <v>male</v>
          </cell>
        </row>
        <row r="15">
          <cell r="B15" t="str">
            <v>no</v>
          </cell>
          <cell r="C15" t="str">
            <v>male</v>
          </cell>
        </row>
        <row r="16">
          <cell r="B16" t="str">
            <v>no</v>
          </cell>
          <cell r="C16" t="str">
            <v>female</v>
          </cell>
        </row>
        <row r="17">
          <cell r="B17" t="str">
            <v>yes</v>
          </cell>
          <cell r="C17" t="str">
            <v>female</v>
          </cell>
        </row>
        <row r="18">
          <cell r="B18" t="str">
            <v>no</v>
          </cell>
          <cell r="C18" t="str">
            <v>male</v>
          </cell>
        </row>
        <row r="19">
          <cell r="B19" t="str">
            <v>no</v>
          </cell>
          <cell r="C19" t="str">
            <v>male</v>
          </cell>
        </row>
        <row r="20">
          <cell r="B20" t="str">
            <v>yes</v>
          </cell>
          <cell r="C20" t="str">
            <v>male</v>
          </cell>
        </row>
        <row r="21">
          <cell r="B21" t="str">
            <v>no</v>
          </cell>
          <cell r="C21" t="str">
            <v>female</v>
          </cell>
        </row>
        <row r="22">
          <cell r="B22" t="str">
            <v>no</v>
          </cell>
          <cell r="C22" t="str">
            <v>male</v>
          </cell>
        </row>
        <row r="23">
          <cell r="B23" t="str">
            <v>no</v>
          </cell>
          <cell r="C23" t="str">
            <v>male</v>
          </cell>
        </row>
        <row r="24">
          <cell r="B24" t="str">
            <v>no</v>
          </cell>
          <cell r="C24" t="str">
            <v>male</v>
          </cell>
        </row>
        <row r="25">
          <cell r="B25" t="str">
            <v>no</v>
          </cell>
          <cell r="C25" t="str">
            <v>female</v>
          </cell>
        </row>
        <row r="26">
          <cell r="B26" t="str">
            <v>yes</v>
          </cell>
          <cell r="C26" t="str">
            <v>male</v>
          </cell>
        </row>
        <row r="27">
          <cell r="B27" t="str">
            <v>yes</v>
          </cell>
          <cell r="C27" t="str">
            <v>male</v>
          </cell>
        </row>
        <row r="28">
          <cell r="B28" t="str">
            <v>no</v>
          </cell>
          <cell r="C28" t="str">
            <v>male</v>
          </cell>
        </row>
        <row r="29">
          <cell r="B29" t="str">
            <v>no</v>
          </cell>
          <cell r="C29" t="str">
            <v>female</v>
          </cell>
        </row>
        <row r="30">
          <cell r="B30" t="str">
            <v>no</v>
          </cell>
          <cell r="C30" t="str">
            <v>female</v>
          </cell>
        </row>
        <row r="31">
          <cell r="B31" t="str">
            <v>no</v>
          </cell>
          <cell r="C31" t="str">
            <v>male</v>
          </cell>
        </row>
        <row r="32">
          <cell r="B32" t="str">
            <v>no</v>
          </cell>
          <cell r="C32" t="str">
            <v>male</v>
          </cell>
        </row>
        <row r="33">
          <cell r="B33" t="str">
            <v>yes</v>
          </cell>
          <cell r="C33" t="str">
            <v>male</v>
          </cell>
        </row>
        <row r="34">
          <cell r="B34" t="str">
            <v>no</v>
          </cell>
          <cell r="C34" t="str">
            <v>female</v>
          </cell>
        </row>
        <row r="35">
          <cell r="B35" t="str">
            <v>yes</v>
          </cell>
          <cell r="C35" t="str">
            <v>male</v>
          </cell>
        </row>
        <row r="36">
          <cell r="B36" t="str">
            <v>no</v>
          </cell>
          <cell r="C36" t="str">
            <v>male</v>
          </cell>
        </row>
        <row r="37">
          <cell r="B37" t="str">
            <v>no</v>
          </cell>
          <cell r="C37" t="str">
            <v>male</v>
          </cell>
        </row>
        <row r="38">
          <cell r="B38" t="str">
            <v>no</v>
          </cell>
          <cell r="C38" t="str">
            <v>male</v>
          </cell>
        </row>
        <row r="39">
          <cell r="B39" t="str">
            <v>no</v>
          </cell>
          <cell r="C39" t="str">
            <v>male</v>
          </cell>
        </row>
        <row r="40">
          <cell r="B40" t="str">
            <v>no</v>
          </cell>
          <cell r="C40" t="str">
            <v>female</v>
          </cell>
        </row>
        <row r="41">
          <cell r="B41" t="str">
            <v>no</v>
          </cell>
          <cell r="C41" t="str">
            <v>female</v>
          </cell>
        </row>
        <row r="42">
          <cell r="B42" t="str">
            <v>yes</v>
          </cell>
          <cell r="C42" t="str">
            <v>male</v>
          </cell>
        </row>
        <row r="43">
          <cell r="B43" t="str">
            <v>no</v>
          </cell>
          <cell r="C43" t="str">
            <v>male</v>
          </cell>
        </row>
        <row r="44">
          <cell r="B44" t="str">
            <v>yes</v>
          </cell>
          <cell r="C44" t="str">
            <v>male</v>
          </cell>
        </row>
        <row r="45">
          <cell r="B45" t="str">
            <v>yes</v>
          </cell>
          <cell r="C45" t="str">
            <v>male</v>
          </cell>
        </row>
        <row r="46">
          <cell r="B46" t="str">
            <v>no</v>
          </cell>
          <cell r="C46" t="str">
            <v>male</v>
          </cell>
        </row>
        <row r="47">
          <cell r="B47" t="str">
            <v>yes</v>
          </cell>
          <cell r="C47" t="str">
            <v>male</v>
          </cell>
        </row>
        <row r="48">
          <cell r="B48" t="str">
            <v>no</v>
          </cell>
          <cell r="C48" t="str">
            <v>male</v>
          </cell>
        </row>
        <row r="49">
          <cell r="B49" t="str">
            <v>yes</v>
          </cell>
          <cell r="C49" t="str">
            <v>male</v>
          </cell>
        </row>
        <row r="50">
          <cell r="B50" t="str">
            <v>yes</v>
          </cell>
          <cell r="C50" t="str">
            <v>male</v>
          </cell>
        </row>
        <row r="51">
          <cell r="B51" t="str">
            <v>no</v>
          </cell>
          <cell r="C51" t="str">
            <v>male</v>
          </cell>
        </row>
        <row r="52">
          <cell r="B52" t="str">
            <v>no</v>
          </cell>
          <cell r="C52" t="str">
            <v>female</v>
          </cell>
        </row>
        <row r="53">
          <cell r="B53" t="str">
            <v>no</v>
          </cell>
          <cell r="C53" t="str">
            <v>female</v>
          </cell>
        </row>
        <row r="54">
          <cell r="B54" t="str">
            <v>no</v>
          </cell>
          <cell r="C54" t="str">
            <v>male</v>
          </cell>
        </row>
        <row r="55">
          <cell r="B55" t="str">
            <v>no</v>
          </cell>
          <cell r="C55" t="str">
            <v>male</v>
          </cell>
        </row>
        <row r="56">
          <cell r="B56" t="str">
            <v>no</v>
          </cell>
          <cell r="C56" t="str">
            <v>male</v>
          </cell>
        </row>
        <row r="57">
          <cell r="B57" t="str">
            <v>no</v>
          </cell>
          <cell r="C57" t="str">
            <v>male</v>
          </cell>
        </row>
        <row r="58">
          <cell r="B58" t="str">
            <v>no</v>
          </cell>
          <cell r="C58" t="str">
            <v>male</v>
          </cell>
        </row>
        <row r="59">
          <cell r="B59" t="str">
            <v>no</v>
          </cell>
          <cell r="C59" t="str">
            <v>male</v>
          </cell>
        </row>
        <row r="60">
          <cell r="B60" t="str">
            <v>no</v>
          </cell>
          <cell r="C60" t="str">
            <v>male</v>
          </cell>
        </row>
        <row r="61">
          <cell r="B61" t="str">
            <v>no</v>
          </cell>
          <cell r="C61" t="str">
            <v>male</v>
          </cell>
        </row>
        <row r="62">
          <cell r="B62" t="str">
            <v>yes</v>
          </cell>
          <cell r="C62" t="str">
            <v>female</v>
          </cell>
        </row>
        <row r="63">
          <cell r="B63" t="str">
            <v>no</v>
          </cell>
          <cell r="C63" t="str">
            <v>female</v>
          </cell>
        </row>
        <row r="64">
          <cell r="B64" t="str">
            <v>yes</v>
          </cell>
          <cell r="C64" t="str">
            <v>female</v>
          </cell>
        </row>
        <row r="65">
          <cell r="B65" t="str">
            <v>no</v>
          </cell>
          <cell r="C65" t="str">
            <v>female</v>
          </cell>
        </row>
        <row r="66">
          <cell r="B66" t="str">
            <v>no</v>
          </cell>
          <cell r="C66" t="str">
            <v>male</v>
          </cell>
        </row>
        <row r="67">
          <cell r="B67" t="str">
            <v>no</v>
          </cell>
          <cell r="C67" t="str">
            <v>female</v>
          </cell>
        </row>
        <row r="68">
          <cell r="B68" t="str">
            <v>no</v>
          </cell>
          <cell r="C68" t="str">
            <v>female</v>
          </cell>
        </row>
        <row r="69">
          <cell r="B69" t="str">
            <v>no</v>
          </cell>
          <cell r="C69" t="str">
            <v>male</v>
          </cell>
        </row>
        <row r="70">
          <cell r="B70" t="str">
            <v>no</v>
          </cell>
          <cell r="C70" t="str">
            <v>female</v>
          </cell>
        </row>
        <row r="71">
          <cell r="B71" t="str">
            <v>no</v>
          </cell>
          <cell r="C71" t="str">
            <v>female</v>
          </cell>
        </row>
        <row r="72">
          <cell r="B72" t="str">
            <v>no</v>
          </cell>
          <cell r="C72" t="str">
            <v>female</v>
          </cell>
        </row>
        <row r="73">
          <cell r="B73" t="str">
            <v>yes</v>
          </cell>
          <cell r="C73" t="str">
            <v>male</v>
          </cell>
        </row>
        <row r="74">
          <cell r="B74" t="str">
            <v>no</v>
          </cell>
          <cell r="C74" t="str">
            <v>female</v>
          </cell>
        </row>
        <row r="75">
          <cell r="B75" t="str">
            <v>no</v>
          </cell>
          <cell r="C75" t="str">
            <v>male</v>
          </cell>
        </row>
        <row r="76">
          <cell r="B76" t="str">
            <v>no</v>
          </cell>
          <cell r="C76" t="str">
            <v>male</v>
          </cell>
        </row>
        <row r="77">
          <cell r="B77" t="str">
            <v>no</v>
          </cell>
          <cell r="C77" t="str">
            <v>female</v>
          </cell>
        </row>
        <row r="78">
          <cell r="B78" t="str">
            <v>no</v>
          </cell>
          <cell r="C78" t="str">
            <v>female</v>
          </cell>
        </row>
        <row r="79">
          <cell r="B79" t="str">
            <v>no</v>
          </cell>
          <cell r="C79" t="str">
            <v>female</v>
          </cell>
        </row>
        <row r="80">
          <cell r="B80" t="str">
            <v>no</v>
          </cell>
          <cell r="C80" t="str">
            <v>female</v>
          </cell>
        </row>
        <row r="81">
          <cell r="B81" t="str">
            <v>yes</v>
          </cell>
          <cell r="C81" t="str">
            <v>female</v>
          </cell>
        </row>
        <row r="82">
          <cell r="B82" t="str">
            <v>no</v>
          </cell>
          <cell r="C82" t="str">
            <v>male</v>
          </cell>
        </row>
        <row r="83">
          <cell r="B83" t="str">
            <v>yes</v>
          </cell>
          <cell r="C83" t="str">
            <v>female</v>
          </cell>
        </row>
        <row r="84">
          <cell r="B84" t="str">
            <v>yes</v>
          </cell>
          <cell r="C84" t="str">
            <v>male</v>
          </cell>
        </row>
        <row r="85">
          <cell r="B85" t="str">
            <v>yes</v>
          </cell>
          <cell r="C85" t="str">
            <v>male</v>
          </cell>
        </row>
        <row r="86">
          <cell r="B86" t="str">
            <v>no</v>
          </cell>
          <cell r="C86" t="str">
            <v>male</v>
          </cell>
        </row>
        <row r="87">
          <cell r="B87" t="str">
            <v>yes</v>
          </cell>
          <cell r="C87" t="str">
            <v>female</v>
          </cell>
        </row>
        <row r="88">
          <cell r="B88" t="str">
            <v>yes</v>
          </cell>
          <cell r="C88" t="str">
            <v>male</v>
          </cell>
        </row>
        <row r="89">
          <cell r="B89" t="str">
            <v>yes</v>
          </cell>
          <cell r="C89" t="str">
            <v>male</v>
          </cell>
        </row>
        <row r="90">
          <cell r="B90" t="str">
            <v>yes</v>
          </cell>
          <cell r="C90" t="str">
            <v>female</v>
          </cell>
        </row>
        <row r="91">
          <cell r="B91" t="str">
            <v>no</v>
          </cell>
          <cell r="C91" t="str">
            <v>female</v>
          </cell>
        </row>
        <row r="92">
          <cell r="B92" t="str">
            <v>no</v>
          </cell>
          <cell r="C92" t="str">
            <v>female</v>
          </cell>
        </row>
        <row r="93">
          <cell r="B93" t="str">
            <v>yes</v>
          </cell>
          <cell r="C93" t="str">
            <v>female</v>
          </cell>
        </row>
      </sheetData>
      <sheetData sheetId="5" refreshError="1"/>
      <sheetData sheetId="6" refreshError="1"/>
      <sheetData sheetId="7">
        <row r="4">
          <cell r="C4">
            <v>0.63669665224232175</v>
          </cell>
        </row>
        <row r="5">
          <cell r="C5">
            <v>0.59618298177944351</v>
          </cell>
        </row>
        <row r="6">
          <cell r="C6">
            <v>0.57325663576893682</v>
          </cell>
        </row>
        <row r="7">
          <cell r="C7">
            <v>0.66578054372145601</v>
          </cell>
        </row>
        <row r="8">
          <cell r="C8">
            <v>0.66578054372145601</v>
          </cell>
        </row>
        <row r="9">
          <cell r="C9">
            <v>0.63443376991517575</v>
          </cell>
        </row>
        <row r="10">
          <cell r="C10">
            <v>0.50748851205844703</v>
          </cell>
        </row>
        <row r="11">
          <cell r="C11">
            <v>0.52518782163385824</v>
          </cell>
        </row>
        <row r="12">
          <cell r="C12">
            <v>0.56515847534289188</v>
          </cell>
        </row>
        <row r="13">
          <cell r="C13">
            <v>0.72868197958302328</v>
          </cell>
        </row>
        <row r="14">
          <cell r="C14">
            <v>0.83038353581888591</v>
          </cell>
        </row>
        <row r="15">
          <cell r="C15">
            <v>0.83038353581888591</v>
          </cell>
        </row>
        <row r="16">
          <cell r="C16">
            <v>0.7459363866185541</v>
          </cell>
        </row>
        <row r="17">
          <cell r="C17">
            <v>0.75641899675690472</v>
          </cell>
        </row>
        <row r="18">
          <cell r="C18">
            <v>0.65222431938698699</v>
          </cell>
        </row>
        <row r="19">
          <cell r="C19">
            <v>0.62654613166474582</v>
          </cell>
        </row>
        <row r="20">
          <cell r="C20">
            <v>0.61403141435639197</v>
          </cell>
        </row>
        <row r="21">
          <cell r="C21">
            <v>0.69936266103206046</v>
          </cell>
        </row>
        <row r="22">
          <cell r="C22">
            <v>0.61408113677077347</v>
          </cell>
        </row>
        <row r="23">
          <cell r="C23">
            <v>0.4614607216792691</v>
          </cell>
        </row>
        <row r="24">
          <cell r="C24">
            <v>0.55681188053357999</v>
          </cell>
        </row>
        <row r="25">
          <cell r="C25">
            <v>0.62442242475952336</v>
          </cell>
        </row>
        <row r="26">
          <cell r="C26">
            <v>0.62442242475952336</v>
          </cell>
        </row>
        <row r="27">
          <cell r="C27">
            <v>0.72825758900135185</v>
          </cell>
        </row>
        <row r="28">
          <cell r="C28">
            <v>0.72825758900135185</v>
          </cell>
        </row>
        <row r="29">
          <cell r="C29">
            <v>0.65740298778144135</v>
          </cell>
        </row>
        <row r="30">
          <cell r="C30">
            <v>0.46636401975775388</v>
          </cell>
        </row>
        <row r="31">
          <cell r="C31">
            <v>0.46636401975775388</v>
          </cell>
        </row>
        <row r="32">
          <cell r="C32">
            <v>0.69282220744693124</v>
          </cell>
        </row>
        <row r="33">
          <cell r="C33">
            <v>0.69282220744693124</v>
          </cell>
        </row>
        <row r="34">
          <cell r="C34">
            <v>0.7321512426557103</v>
          </cell>
        </row>
        <row r="35">
          <cell r="C35">
            <v>0.60349841371822988</v>
          </cell>
        </row>
        <row r="36">
          <cell r="C36">
            <v>0.7105516394406296</v>
          </cell>
        </row>
        <row r="37">
          <cell r="C37">
            <v>0.79028061617059719</v>
          </cell>
        </row>
        <row r="38">
          <cell r="C38">
            <v>0.70318102380583192</v>
          </cell>
        </row>
        <row r="39">
          <cell r="C39">
            <v>0.72234020359739981</v>
          </cell>
        </row>
        <row r="40">
          <cell r="C40">
            <v>0.66264101244982987</v>
          </cell>
        </row>
        <row r="41">
          <cell r="C41">
            <v>0.63038457821285543</v>
          </cell>
        </row>
        <row r="42">
          <cell r="C42">
            <v>0.52416724008159521</v>
          </cell>
        </row>
        <row r="43">
          <cell r="C43">
            <v>0.58722609221684618</v>
          </cell>
        </row>
        <row r="44">
          <cell r="C44">
            <v>0.57319633086510635</v>
          </cell>
        </row>
        <row r="45">
          <cell r="C45">
            <v>0.57319633086510635</v>
          </cell>
        </row>
        <row r="46">
          <cell r="C46">
            <v>0.69541326712617546</v>
          </cell>
        </row>
        <row r="47">
          <cell r="C47">
            <v>0.63357612992247891</v>
          </cell>
        </row>
        <row r="48">
          <cell r="C48">
            <v>0.63357612992247891</v>
          </cell>
        </row>
        <row r="49">
          <cell r="C49">
            <v>0.57989222577879551</v>
          </cell>
        </row>
        <row r="50">
          <cell r="C50">
            <v>0.52233804076102375</v>
          </cell>
        </row>
        <row r="51">
          <cell r="C51">
            <v>0.53220871420842419</v>
          </cell>
        </row>
        <row r="52">
          <cell r="C52">
            <v>0.56876354574346122</v>
          </cell>
        </row>
        <row r="53">
          <cell r="C53">
            <v>0.69890246549330426</v>
          </cell>
        </row>
        <row r="54">
          <cell r="C54">
            <v>0.56435023722859901</v>
          </cell>
        </row>
        <row r="55">
          <cell r="C55">
            <v>0.6898467157143926</v>
          </cell>
        </row>
        <row r="56">
          <cell r="C56">
            <v>0.76021413317313535</v>
          </cell>
        </row>
        <row r="57">
          <cell r="C57">
            <v>0.714792240684479</v>
          </cell>
        </row>
        <row r="58">
          <cell r="C58">
            <v>0.714792240684479</v>
          </cell>
        </row>
        <row r="59">
          <cell r="C59">
            <v>0.56376048084500274</v>
          </cell>
        </row>
        <row r="60">
          <cell r="C60">
            <v>0.49195191481752049</v>
          </cell>
        </row>
        <row r="61">
          <cell r="C61">
            <v>0.48207592466267302</v>
          </cell>
        </row>
        <row r="62">
          <cell r="C62">
            <v>0.46100910017026842</v>
          </cell>
        </row>
        <row r="63">
          <cell r="C63">
            <v>0.39238697731843059</v>
          </cell>
        </row>
        <row r="64">
          <cell r="C64">
            <v>0.39238697731843059</v>
          </cell>
        </row>
        <row r="65">
          <cell r="C65">
            <v>0.59123475109060619</v>
          </cell>
        </row>
        <row r="66">
          <cell r="C66">
            <v>0.58733084827726711</v>
          </cell>
        </row>
        <row r="67">
          <cell r="C67">
            <v>0.75239480728803332</v>
          </cell>
        </row>
        <row r="68">
          <cell r="C68">
            <v>0.7089824800980209</v>
          </cell>
        </row>
        <row r="69">
          <cell r="C69">
            <v>0.62911441862904383</v>
          </cell>
        </row>
        <row r="70">
          <cell r="C70">
            <v>0.70510214810396832</v>
          </cell>
        </row>
        <row r="71">
          <cell r="C71">
            <v>0.76922574978927349</v>
          </cell>
        </row>
        <row r="72">
          <cell r="C72">
            <v>0.70036551170476158</v>
          </cell>
        </row>
        <row r="73">
          <cell r="C73">
            <v>0.70036551170476158</v>
          </cell>
        </row>
        <row r="74">
          <cell r="C74">
            <v>0.66566301941581707</v>
          </cell>
        </row>
        <row r="75">
          <cell r="C75">
            <v>0.73775274728958495</v>
          </cell>
        </row>
        <row r="76">
          <cell r="C76">
            <v>0.60090455860653513</v>
          </cell>
        </row>
        <row r="77">
          <cell r="C77">
            <v>0.51299892664838875</v>
          </cell>
        </row>
        <row r="78">
          <cell r="C78">
            <v>0.51691526844038604</v>
          </cell>
        </row>
        <row r="79">
          <cell r="C79">
            <v>0.61473013316744129</v>
          </cell>
        </row>
        <row r="80">
          <cell r="C80">
            <v>0.61473013316744129</v>
          </cell>
        </row>
        <row r="81">
          <cell r="C81">
            <v>0.61473013316744129</v>
          </cell>
        </row>
        <row r="82">
          <cell r="C82">
            <v>0.61473013316744129</v>
          </cell>
        </row>
        <row r="83">
          <cell r="C83">
            <v>0.69082264140377725</v>
          </cell>
        </row>
        <row r="84">
          <cell r="C84">
            <v>0.64505056902636781</v>
          </cell>
        </row>
        <row r="85">
          <cell r="C85">
            <v>0.73063364932650954</v>
          </cell>
        </row>
        <row r="86">
          <cell r="C86">
            <v>0.73063364932650954</v>
          </cell>
        </row>
        <row r="87">
          <cell r="C87">
            <v>0.77662146934233156</v>
          </cell>
        </row>
        <row r="88">
          <cell r="C88">
            <v>0.70247822016087036</v>
          </cell>
        </row>
        <row r="89">
          <cell r="C89">
            <v>0.70247822016087036</v>
          </cell>
        </row>
        <row r="90">
          <cell r="C90">
            <v>0.69852597431740782</v>
          </cell>
        </row>
        <row r="91">
          <cell r="C91">
            <v>0.69852597431740782</v>
          </cell>
        </row>
        <row r="92">
          <cell r="C92">
            <v>0.6791470725182196</v>
          </cell>
        </row>
        <row r="93">
          <cell r="C93">
            <v>0.66388129666364215</v>
          </cell>
        </row>
        <row r="94">
          <cell r="C94">
            <v>0.71125190937918892</v>
          </cell>
        </row>
        <row r="95">
          <cell r="C95">
            <v>0.71125190937918892</v>
          </cell>
        </row>
        <row r="96">
          <cell r="C96">
            <v>0.79192104111287309</v>
          </cell>
        </row>
        <row r="97">
          <cell r="C97">
            <v>0.79192104111287309</v>
          </cell>
        </row>
        <row r="98">
          <cell r="C98">
            <v>0.66482556016662819</v>
          </cell>
        </row>
        <row r="99">
          <cell r="C99">
            <v>0.6782649710969505</v>
          </cell>
        </row>
        <row r="100">
          <cell r="C100">
            <v>0.52677706432552651</v>
          </cell>
        </row>
        <row r="101">
          <cell r="C101">
            <v>0.57781900697114263</v>
          </cell>
        </row>
        <row r="102">
          <cell r="C102">
            <v>0.59791018938301965</v>
          </cell>
        </row>
        <row r="103">
          <cell r="C103">
            <v>0.53459705531827884</v>
          </cell>
        </row>
      </sheetData>
      <sheetData sheetId="8">
        <row r="3">
          <cell r="B3">
            <v>0</v>
          </cell>
          <cell r="K3">
            <v>0</v>
          </cell>
        </row>
        <row r="4">
          <cell r="B4">
            <v>0.05</v>
          </cell>
          <cell r="K4">
            <v>3.3843961524759529E-3</v>
          </cell>
        </row>
        <row r="5">
          <cell r="B5">
            <v>0.1</v>
          </cell>
          <cell r="K5">
            <v>1.2150075937974613E-2</v>
          </cell>
        </row>
        <row r="6">
          <cell r="B6">
            <v>0.15000000000000002</v>
          </cell>
          <cell r="K6">
            <v>2.4384527403296271E-2</v>
          </cell>
        </row>
        <row r="7">
          <cell r="B7">
            <v>0.2</v>
          </cell>
          <cell r="K7">
            <v>3.8400240001500011E-2</v>
          </cell>
        </row>
        <row r="8">
          <cell r="B8">
            <v>0.25</v>
          </cell>
          <cell r="K8">
            <v>5.27347045919037E-2</v>
          </cell>
        </row>
        <row r="9">
          <cell r="B9">
            <v>0.3</v>
          </cell>
          <cell r="K9">
            <v>6.6150413440084002E-2</v>
          </cell>
        </row>
        <row r="10">
          <cell r="B10">
            <v>0.35</v>
          </cell>
          <cell r="K10">
            <v>7.7634860217876356E-2</v>
          </cell>
        </row>
        <row r="11">
          <cell r="B11">
            <v>0.39999999999999997</v>
          </cell>
          <cell r="K11">
            <v>8.640054000337502E-2</v>
          </cell>
        </row>
        <row r="12">
          <cell r="B12">
            <v>0.44999999999999996</v>
          </cell>
          <cell r="K12">
            <v>9.1884949280933007E-2</v>
          </cell>
        </row>
        <row r="13">
          <cell r="B13">
            <v>0.49999999999999994</v>
          </cell>
          <cell r="K13">
            <v>9.3750585941162132E-2</v>
          </cell>
        </row>
        <row r="14">
          <cell r="B14">
            <v>0.54999999999999993</v>
          </cell>
          <cell r="K14">
            <v>9.1884949280933007E-2</v>
          </cell>
        </row>
        <row r="15">
          <cell r="B15">
            <v>0.6</v>
          </cell>
          <cell r="K15">
            <v>8.640054000337502E-2</v>
          </cell>
        </row>
        <row r="16">
          <cell r="B16">
            <v>0.65</v>
          </cell>
          <cell r="K16">
            <v>7.7634860217876356E-2</v>
          </cell>
        </row>
        <row r="17">
          <cell r="B17">
            <v>0.70000000000000007</v>
          </cell>
          <cell r="K17">
            <v>6.6150413440084002E-2</v>
          </cell>
        </row>
        <row r="18">
          <cell r="B18">
            <v>0.75000000000000011</v>
          </cell>
          <cell r="K18">
            <v>5.27347045919037E-2</v>
          </cell>
        </row>
        <row r="19">
          <cell r="B19">
            <v>0.80000000000000016</v>
          </cell>
          <cell r="K19">
            <v>3.8400240001500011E-2</v>
          </cell>
        </row>
        <row r="20">
          <cell r="B20">
            <v>0.8500000000000002</v>
          </cell>
          <cell r="K20">
            <v>2.4384527403296271E-2</v>
          </cell>
        </row>
        <row r="21">
          <cell r="B21">
            <v>0.90000000000000024</v>
          </cell>
          <cell r="K21">
            <v>1.2150075937974613E-2</v>
          </cell>
        </row>
        <row r="22">
          <cell r="B22">
            <v>0.95000000000000029</v>
          </cell>
          <cell r="K22">
            <v>3.3843961524759529E-3</v>
          </cell>
        </row>
        <row r="23">
          <cell r="B23">
            <v>1.0000000000000002</v>
          </cell>
          <cell r="K23">
            <v>0</v>
          </cell>
        </row>
      </sheetData>
      <sheetData sheetId="9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3T18:02:56.28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483 0 2072,'-13'2'4878,"-1"6"-4488,3-2 3659,11-5-4018,-1 0 1,1 0-1,-1 0 0,1 0 1,-1 0-1,1 0 0,0 0 1,0 0-1,-1 0 0,1 0 1,0 0-1,0 0 0,0 0 1,0 0-1,0 0 0,0 0 1,0 0-1,1 0 0,-1 0 1,0 0-1,1 0 0,7 33-56,-6-27 128,3 17 24,-2 0 1,0 0-1,-2 0 1,-1 0-1,-5 46 1,0 36-49,15-4 220,-5-69 94,0 48 1,-8 309 526,-10-205-751,4-80 185,4-2 0,3-48-330,-2 1 1,-13 62 0,16-109 29,0 1 0,0-1-1,1 1 1,0-1 0,0 1 0,1-1 0,1 1 0,-1-1 0,2 1 0,-1-1 0,6 11 0,-14-21-1884,-2-7-59,-7-11 2027,0 2 0,-27-25 0,8 9 377,32 31-634,-1-1-1,0 1 1,0 0 0,0 0 0,0 0 0,0 1 0,0-1 0,-1 1 0,1-1 0,0 1 0,-1 0 0,1 1 0,-1-1 0,1 0 0,-5 1 0,3-1-48,0 1 1,0-1-1,0-1 1,1 1 0,-10-4-1,9-1 1903,10 14-630,17 101-138,-20-102-924,2 1-1,-1-1 1,1 0-1,0-1 0,0 1 1,1-1-1,0 0 1,0 0-1,0 0 0,1-1 1,8 7-1,-6-5-43,0 1-1,-1 0 1,1 0 0,11 18-1,-15-17 8,1 1 1,-2 1-1,1-1 0,-1 0 0,1 12 0,-2-10 150,1-1 0,0 1-1,7 15 1,-9-27-146,-1 1 1,0-1 0,0 1-1,1-1 1,-1 0 0,0 1-1,0-1 1,1 1 0,-1-1-1,1 0 1,-1 1 0,0-1-1,1 0 1,-1 1-1,1-1 1,-1 0 0,0 0-1,1 1 1,-1-1 0,1 0-1,-1 0 1,1 0 0,-1 0-1,1 0 1,-1 0 0,1 1-1,-1-1 1,1 0 0,-1 0-1,1-1 1,0 1 0,18-10 93,-15 6-89,0-1 0,0 1 0,0 0-1,0-1 1,3-6 0,4-11-5,117-261 500,-125 272-529,1 0 1,0 1 0,1-1 0,1 1 0,-1-1 0,1 2-1,10-13 1,-16 24-602,-2 31-776,6-12-3127,2-14 1914</inkml:trace>
  <inkml:trace contextRef="#ctx0" brushRef="#br0" timeOffset="1">669 3314 8090,'0'-1'81,"0"1"0,0 0 0,0 0 0,0 0 0,1 0 1,-1 0-1,0 0 0,0 0 0,0 0 0,0 0 0,0 0 1,0 0-1,0 0 0,1 0 0,-1 0 0,0 0 0,0 0 0,1 1 1137,-1-1-1137,0 0 0,1 1 0,-1-1 0,0 0 1,0 0-1,0 0 0,0 0 0,0 0 0,0 0 0,0 0 0,0 1 1,0-1-1,0 0 0,0 0 0,0 0 0,0 0 0,0 0 1,0 0-1,0 0 0,0 1 0,-1 0 1136,1-1-1136,14-5 928,17-11-2325,-30 16 1788,5-3-493,1 1 1,-1 0-1,1 0 1,0 0-1,10 0 1,24-8-5,96-56 368,-59 27 365,-51 26-612,-2-1 0,1-1 0,-2-1 0,45-39 0,-53 40-179,-1-1 1,-1 0-1,-1-1 1,0-1-1,-2 0 1,0-1-1,14-30 1,-13 21 71,-2-1-1,0 0 1,-2 0 0,-2-1 0,5-41 0,-9 48 29,-1-1 1,-2 0-1,0 1 1,-2-1-1,0 1 1,-2-1 0,-10-32-1,4 24-33,-2 1-1,-1 0 0,-1 1 1,-1 1-1,-2 0 0,-1 2 1,-1 0-1,-1 1 0,-1 1 1,-46-40-1,48 49 50,-2 0 0,0 1 0,0 1 0,-1 2-1,-1 0 1,0 1 0,-1 1 0,0 2 0,0 0 0,-1 2 0,0 1 0,0 1-1,0 1 1,-31 0 0,34 3-62,1 1 0,0 1-1,0 2 1,0 0 0,0 1 0,1 0-1,-1 2 1,2 1 0,-1 1 0,1 0-1,0 2 1,1 0 0,0 1 0,1 1-1,-23 21 1,-3 6 98,3 2-1,1 2 1,2 1-1,3 2 1,-37 63 0,57-84-67,2 0 1,2 1 0,0 1 0,1 0-1,2 0 1,1 1 0,1 0-1,-2 47 1,7-57-14,1 1 0,1-1-1,0 1 1,2-1 0,0 0-1,1 1 1,1-2 0,1 1-1,1-1 1,0 1 0,2-2-1,0 1 1,21 30 0,133 153 310,-154-191-228,1 0-1,0-1 1,1 1 0,0-2-1,1 0 1,-1 0-1,2-1 1,-1-1 0,1 0-1,0 0 1,0-2 0,22 6-1,-8-5-45,1-1-1,-1-1 1,1-2-1,0-1 1,37-4-1,-31 1-7,1-1 0,-1-2 0,52-16 0,-71 17 58,-1-1 0,0-1 0,-1 0 0,1 0 0,-1-1 0,-1-1-1,0 0 1,0-1 0,0-1 0,13-16 0,-14 14-80,0-1-1,-1 0 1,-1-1-1,0 0 1,-1 0 0,-1-1-1,0 0 1,8-30-1,-11 29-1684,-1-1 0,1-26-1,-3 22-1485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3T18:02:56.29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162 4 3433,'-3'-1'3272,"2"0"-2647</inkml:trace>
  <inkml:trace contextRef="#ctx0" brushRef="#br0" timeOffset="1">144 0 2224,'-8'8'4986,"3"8"-3864,1 15-2051,4-29 1330,-9 47 80,-28 86-1,-1 5-418,34-121 45,1 0 1,1 1-1,1-1 0,1 0 0,3 27 0,1-18 536,-2-23-604,-1-1 0,0 1 0,-1-1 1,1 1-1,-1 0 0,0-1 0,0 1 0,0-1 0,-1 1 0,1 0 0,-1-1 1,0 1-1,-1-1 0,1 1 0,-1-1 0,-3 6 0,3-7-100,-10 21 252,9-15-385,5-6-607,6-13-933,-3 0 786,14-20-1099,-15 11-416</inkml:trace>
  <inkml:trace contextRef="#ctx0" brushRef="#br0" timeOffset="2">257 258 6985,'-3'4'2130,"10"3"-3408,15 0 266,-6-7 1486,1-1 0,22-4 0,-38 5-407,0 0 1,0 0-1,0 0 0,0 0 0,0 0 1,0 0-1,0 0 0,0 0 1,0 0-1,0 0 0,0 0 0,0 1 1,-1-1-1,1 0 0,0 1 0,0-1 1,0 1-1,0-1 0,-1 1 1,1 0-1,0-1 0,0 1 0,-1-1 1,1 1-1,0 0 0,-1 0 1,1 1-1,1 0-7,-1 1 0,0 0-1,0 0 1,0 0 0,0 0 0,-1-1 0,1 1 0,-1 0 0,0 4 0,0 4-183,0 0 1,-1 0-1,0 0 0,-4 12 1,0-7 179,0 1 1,-2-1 0,0 0-1,-1-1 1,0 0-1,-1 0 1,-1 0 0,0-2-1,-1 1 1,-23 21-1,32-33-19,0-1 0,0 0 1,0 0-1,0 1 0,0-1 0,0-1 0,0 1 0,0 0 0,-1-1 0,1 1 0,0-1 0,0 1 0,-1-1 0,1 0 1,0 0-1,-1 0 0,1 0 0,-3-1 0,4 1-78,0-1 0,0 1 0,1-1 1,-1 1-1,0 0 0,0-1 0,0 0 0,0 1 1,0-1-1,1 1 0,-1-1 0,0 0 0,1 0 0,-1 1 1,0-1-1,1 0 0,-1 0 0,1 0 0,-1 0 1,1 1-1,0-1 0,-1 0 0,1 0 0,0 0 1,-1 0-1,1 0 0,0 0 0,0 0 0,0 0 0,0 0 1,0 0-1,0 0 0,0 0 0,1 0 0,-1 0 1,0 0-1,0 0 0,1 0 0,-1 0 0,1 0 1,-1 0-1,1 0 0,0-1 0,0 0 39,-1 1 0,1 0 0,0-1 1,0 1-1,0-1 0,0 1 0,0 0 0,0 0 0,0 0 0,0-1 0,0 1 0,0 0 0,1 0 1,-1 0-1,0 1 0,1-1 0,-1 0 0,0 0 0,1 1 0,-1-1 0,1 1 0,0-1 1,-1 1-1,1 0 0,-1 0 0,1 0 0,1 0 0,5 0 160,-1 1 0,0 0 0,0 1 0,0 0 0,7 3 1,-8-3-80,1 0 1,-1 0-1,1 0 1,11 0-1,-11-1-78,1-1 0,-1 1 0,0 1 0,1-1-1,12 6 1,3 0 3,-21-6-11,-1-1-1,1 0 1,0 1-1,-1-1 1,1 0-1,0 0 0,-1 0 1,1 0-1,0 0 1,-1 0-1,1-1 1,0 1-1,-1 0 0,1-1 1,-1 1-1,1-1 1,-1 0-1,1 1 1,-1-1-1,1 0 0,-1 0 1,2-1-1,0-2-392,0 1 1,0-1-1,0 1 0,-1-1 0,1 0 0,2-7 0,4-6-1511</inkml:trace>
  <inkml:trace contextRef="#ctx0" brushRef="#br0" timeOffset="3">613 340 5201,'-22'32'5468,"-16"28"-6814,37-58 1363,1 1 0,-1-1 0,1 1 0,0 0-1,-1-1 1,1 1 0,0-1 0,1 1 0,-1-1 0,0 1-1,1-1 1,0 1 0,-1-1 0,1 1 0,0-1 0,0 1-1,0-1 1,1 0 0,-1 0 0,0 0 0,1 0 0,0 0-1,-1 0 1,1 0 0,0 0 0,2 1 0,0 1-9,-1 0 0,1-1 1,0 1-1,1-1 0,-1 0 1,0 0-1,1-1 0,0 1 1,-1-1-1,1 0 0,0 0 1,6 1-1,-10-3 26,1 0 0,-1 0-1,1 0 1,-1-1 0,1 1-1,-1 0 1,1-1 0,-1 1 0,0 0-1,1-1 1,-1 0 0,0 1 0,1-1-1,-1 0 1,0 0 0,0 1-1,0-1 1,0 0 0,0 0 0,0 0-1,0-1 1,0 1 0,0 0 0,0 0-1,0 0 1,-1-1 0,1 1-1,-1 0 1,1-1 0,-1 1 0,1 0-1,-1-1 1,0 1 0,1-1 0,-1 1-1,0-3 1,1-8 83,-1-1 0,0 1 0,-2-19 0,0 8-143,5-17 19,-1 33-1,-1-1-1,-1 1 1,1-1-1,-1 1 1,-2-14-1,2 20 1,0 1 1,-1 0-1,1-1 0,0 1 0,0 0 0,0-1 0,0 1 0,-1 0 0,1 0 0,0-1 0,0 1 0,0 0 0,-1 0 0,1-1 0,0 1 0,0 0 0,-1 0 0,1 0 0,0-1 0,-1 1 0,1 0 0,0 0 0,-1 0 0,1 0 0,0 0 0,0 0 0,-1 0 1,1 0-1,0 0 0,-1 0 0,1 0 0,-1 0 0,1 0 0,0 0 0,0 0 0,-1 0 0,0 0 0,-18 8-357,-13 16-1799,17-10 36,2 0-358</inkml:trace>
  <inkml:trace contextRef="#ctx0" brushRef="#br0" timeOffset="4">191 701 5385,'-1'-1'3521,"0"3"-3353</inkml:trace>
  <inkml:trace contextRef="#ctx0" brushRef="#br0" timeOffset="5">182 711 1960,'-7'21'4291,"0"12"-3367,2-9-756,-67 162-4474,45-121 6143,6-18 518,-8 22 789,15-22-4791</inkml:trace>
  <inkml:trace contextRef="#ctx0" brushRef="#br0" timeOffset="6">304 807 5169,'1'0'146,"1"1"-1,-1-1 0,0 1 1,0-1-1,0 1 1,1 0-1,-1 0 1,0-1-1,0 1 1,0 0-1,0 0 1,0 0-1,-1 0 1,1 0-1,0 0 1,0 0-1,-1 1 0,1-1 1,0 0-1,-1 0 1,1 1-1,-1-1 1,0 0-1,1 0 1,-1 1-1,0-1 1,0 0-1,0 1 1,0 1-1,0 5-348,-1 1-1,0-1 1,-4 16-1,0 0 534,-4 31-93,8-52-164,1 0 0,-1-1 0,0 1 0,0 0 1,0-1-1,0 1 0,0-1 0,0 1 0,-1-1 0,1 0 0,-1 0 0,0 1 0,0-1 0,-3 2 0,32-22-97,-24 15 13,0 0 1,0 0-1,0 1 0,0-1 0,1 1 0,-1 0 1,1 0-1,0 0 0,0 1 0,-1-1 0,1 1 0,0 0 1,0 0-1,0 0 0,1 0 0,-1 1 0,0 0 1,8 0-1,-10 1 6,0-1 1,0 1-1,-1 0 1,1 0-1,0-1 0,0 1 1,0 1-1,-1-1 1,1 0-1,-1 0 1,1 1-1,-1-1 0,1 0 1,-1 1-1,0 0 1,0-1-1,0 1 1,0 0-1,2 2 0,10 41 91,-4-12 125,-8-33-269,-1 1-1,1-1 1,0 1 0,-1 0-1,1-1 1,0 1 0,-1-1-1,1 1 1,0-1-1,0 0 1,-1 1 0,1-1-1,0 0 1,0 1 0,0-1-1,0 0 1,-1 0-1,1 0 1,0 0 0,0 0-1,0 0 1,0 0 0,0 0-1,-1 0 1,1 0-1,0-1 1,0 1 0,0 0-1,0 0 1,-1-1 0,1 1-1,0-1 1,0 1-1,-1 0 1,1-1 0,0 0-1,-1 1 1,1-1 0,0 1-1,-1-1 1,1 0-1,-1 1 1,1-2 0,9-7-1691</inkml:trace>
  <inkml:trace contextRef="#ctx0" brushRef="#br0" timeOffset="7">607 827 4497,'2'14'57,"0"-1"0,1 0 0,0 1 0,11 24 0,-11-30 360,0 0 0,1 0 0,0 0 0,1-1-1,0 0 1,0 0 0,0 0 0,12 11 0,-17-18-365,1 1 0,-1-1 1,0 0-1,1 1 0,-1-1 1,1 0-1,-1 1 0,0-1 0,1 0 1,-1 0-1,1 1 0,-1-1 1,1 0-1,-1 0 0,1 0 0,-1 0 1,1 1-1,-1-1 0,1 0 1,0 0-1,-1 0 0,1 0 0,-1 0 1,1-1-1,-1 1 0,1 0 1,-1 0-1,1 0 0,-1 0 0,1 0 1,0-1-1,6-16 1356,-6-22 113,-2 30-1459,-1 0 1,0 0-1,-1 1 1,0 0-1,0-1 0,-1 1 1,0 0-1,-1 1 0,-6-11 1,-8-7-1208,-29-28 0,32 36 211,4 6-1224,1 10 117</inkml:trace>
  <inkml:trace contextRef="#ctx0" brushRef="#br0" timeOffset="8">143 1221 3001,'4'0'1128,"-2"2"32,0 2-1136</inkml:trace>
  <inkml:trace contextRef="#ctx0" brushRef="#br0" timeOffset="9">160 1232 3745,'10'15'5645,"-2"27"-4656,-8-42-954,0 9 13,-1-1-1,-1 1 0,1-1 1,-1 0-1,-1 1 0,0-1 1,0 0-1,0 0 0,-10 14 1,3-1-112,-60 164 797,63-171-1371</inkml:trace>
  <inkml:trace contextRef="#ctx0" brushRef="#br0" timeOffset="10">366 1252 5865,'0'0'90,"0"0"-1,1 0 1,-1 0-1,0 0 1,0 0 0,1 0-1,-1 0 1,0 0-1,0 0 1,1 0-1,-1 0 1,0 0 0,0 0-1,1 0 1,-1 0-1,0 0 1,0 0-1,0 0 1,1 0-1,-1 0 1,0 0 0,0 1-1,1-1 1,-1 0-1,0 0 1,0 0-1,0 0 1,0 0-1,1 1 1,-1-1 0,0 0-1,0 0 1,0 0-1,0 1 1,0-1-1,0 0 1,1 0-1,-1 1 1,0-1 0,0 0-1,0 0 1,0 1-1,0-1 1,0 0-1,0 0 1,0 1 0,0-1-1,5 19-671,-4-16 855,0 4-286,0-3 6,-1-1 1,1 1-1,0-1 0,0 1 1,0-1-1,0 0 0,1 0 1,-1 1-1,1-1 0,0 0 1,3 4-1,-4-5 10,0-1-1,0 1 1,0 0 0,0-1-1,0 1 1,0 0-1,0 0 1,-1 0 0,1-1-1,-1 1 1,0 0 0,1 0-1,-1 0 1,0 0-1,0 0 1,0 0 0,-1 0-1,1 0 1,0 0 0,-1 0-1,1-1 1,-2 4-1,-17 43 146,17-43-144,-10 19 8,-21 32 1,28-47 6,-2-1 0,1 0 0,-1 0 0,0 0 0,-1-1 0,-13 11-1,21-18 6,-1 1-1,1-1 0,0 0 0,-1 1 0,1-1 0,-1 0 0,1 0 0,-1 1 1,1-1-1,-1 0 0,1 0 0,-1 0 0,1 0 0,-1 1 0,0-1 0,1 0 0,-1 0 1,1 0-1,-1 0 0,1 0 0,-1-1 0,1 1 0,-1 0 0,1 0 0,-1 0 1,1 0-1,-1-1 0,1 1 0,-1 0 0,1 0 0,-1-1 0,-7-17 476,8 14-513,-1 0 0,1 0 1,0 1-1,0-1 0,1 0 0,-1 0 0,1 1 0,-1-1 1,3-5-1,-3 8-5,1 1 0,-1 0 0,0-1 0,0 1 0,1 0 0,-1 0 0,0 0 0,1-1 0,-1 1 0,0 0 0,1 0 0,-1 0 0,0 0 0,1-1 0,-1 1 0,0 0 0,1 0 0,-1 0 0,0 0 0,1 0 0,-1 0 0,1 0 0,-1 0 0,0 0 0,1 0 0,-1 0 0,0 0 0,1 0 0,-1 1 0,0-1 0,1 0 0,-1 0 0,0 0 0,1 0 0,-1 1 0,0-1 0,1 0 0,-1 0 0,0 1 0,0-1 0,1 0 0,-1 0 0,0 1 0,0-1 0,0 0 0,1 1 0,-1-1 0,0 0 0,0 1 0,0-1 1,0 0-1,0 1 0,12 20-353,-7-10 511,0-1 0,0 1 0,2-1 0,-1 0 0,16 17 0,-20-25-96,0 0 0,0 0 0,1 0 0,-1-1 0,0 1 0,1-1 0,0 1 0,-1-1 0,1 0 0,0 0 0,-1 0 0,1 0 0,0-1 0,0 1 0,0-1 0,0 0 0,0 1 0,-1-1 0,1-1 0,0 1 0,0 0 0,0-1 0,0 1 0,0-1 0,-1 0 0,1 0 0,0 0 0,-1 0 0,1-1 0,2-1 0,9-8-3186,-10 4 762</inkml:trace>
  <inkml:trace contextRef="#ctx0" brushRef="#br0" timeOffset="11">597 1334 6321,'0'33'2571,"1"-11"-3738,0 1 1,6 38 0,-5-55 1076,0 0 1,-1 0-1,2 0 1,-1 0-1,1 0 1,0-1-1,5 9 1,-5-11 594,-1 0-1,1 0 1,0 0-1,0 0 1,0-1 0,0 0-1,7 5 1,-10-7-430,1 1-1,0-1 1,0 1-1,0-1 1,0 1 0,0-1-1,0 1 1,0-1 0,0 0-1,0 0 1,0 1 0,0-1-1,0 0 1,1 0-1,-1 0 1,0 0 0,0 0-1,0 0 1,0-1 0,0 1-1,0 0 1,0 0 0,0-1-1,0 1 1,0-1 0,0 1-1,0-1 1,1 0-1,0-1 39,-1 0-1,0 0 1,1 0-1,-1 0 0,0 0 1,0 0-1,0 0 0,0 0 1,-1 0-1,1-1 1,-1 1-1,1-4 0,1-6 221,-2 1-1,1-1 0,-3-23 0,0 26-399,0 0 0,0 0 0,-1 0 0,1 1 0,-2-1 0,0 1 0,0 0 0,0 0 0,-9-11 0,7 11-732,-1 0 1,0 0 0,0 0-1,-13-8 1,3 3-1607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5T14:42:50.9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194 570 5593,'-8'-3'3538,"0"-10"-3730,1-2-22,0 3 277,0 0 0,2-1 1,-1 0-1,2 0 0,0 0 1,0-1-1,1 1 0,1-1 1,-2-24-1,6 23-78,-1 1 1,2 0-1,0 0 1,0 0-1,1 0 1,1 1-1,1-1 1,-1 1-1,2 1 1,12-19-1,3-1 618,1 2 1,45-47-1,-58 67-556,-1 1 0,1 0 0,1 0 1,21-12-1,-26 18-53,-1 0 0,1 1 0,0-1 0,0 2 0,0-1 0,0 1 0,0-1 0,0 2 0,0-1 0,0 1 0,1 0 0,9 1 0,30 3-61,46-3-1,22 1 3,-108-1 76,-1 0-1,1 0 0,-1 0 0,1 1 1,-1-1-1,0 1 0,0 0 0,0 1 0,0-1 1,0 1-1,-1 0 0,1 0 0,-1 1 1,5 4-1,-3-1 8,1 0-1,-1 1 1,-1 0 0,1 0 0,-1 0-1,-1 1 1,6 12 0,-1 7-17,0 0-1,-2 0 1,-2 1-1,4 38 1,-6 4-83,-9 132 0,4-179 90,0-5-8,-1-1-1,0 1 1,-2 0 0,0-1 0,-1 0-1,-11 24 1,-60 96-16,59-109 29,6-9-41,0-2 0,-2 1 0,0-1 0,-28 26 0,34-37 68,0 0-1,-1 0 1,0-1-1,0 0 1,0 0-1,-1-1 1,0-1-1,0 0 1,0 0-1,-1-1 1,-18 4-1,-223 7-588,203-13 253,38-1 257,0 0 1,0 0-1,0-1 1,0-1 0,1 1-1,-1-2 1,0 0-1,-11-4 1,16 4 82,0 0 0,1-1 0,-1 1 0,1-1 0,0-1 1,0 1-1,0-1 0,1 1 0,-1-1 0,1-1 0,0 1 1,1 0-1,-1-1 0,-3-9 0,2 5 105,1 1 1,1-1-1,0 0 0,0 0 1,1 0-1,0-1 0,0-14 1,2-3-379,5-44 0,-2 46 282,3-36-40,27-116-1,-28 160-130,1 0 0,0-1-1,2 2 1,0-1-1,1 1 1,1 1 0,0-1-1,1 2 1,1-1 0,21-20-1,-28 32 159,0 0 0,0 1 0,1-1-1,-1 1 1,1 0 0,0 0 0,0 1 0,0 0 0,0 0-1,0 0 1,7 0 0,12-2 351,39-1-1,-43 5-246,-1-1-1,26-6 1,-35 4-145,3-1-7,0 1 0,0 1 0,0-1 0,0 2-1,23 0 1,-33 2 6,0-1 0,0 1 0,-1 0 0,1 0-1,0 0 1,0 1 0,0-1 0,-1 1 0,1 0-1,-1 0 1,1 0 0,-1 1 0,0-1 0,0 1 0,0-1-1,0 1 1,0 0 0,-1 0 0,1 1 0,-1-1 0,0 0-1,0 1 1,0 0 0,2 5 0,2 9-16,-1-1 0,-1 0 0,0 1 0,2 35 0,-5-35 24,1 0-1,1 0 0,0 0 1,2-1-1,8 24 1,25 29 560,-42-75-1248,4 4 423,-1 0 0,0 0 0,1 0-1,-1 0 1,0 0 0,1 0 0,-1 0-1,1 0 1,0-1 0,-1 1 0,1 0-1,0 0 1,0 0 0,0-1-1,0 1 1,0 0 0,0 0 0,0-2-1,1-3-2072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BDED5-9BE8-4511-8ABB-258AEB41AAF1}">
  <sheetPr codeName="Sheet1"/>
  <dimension ref="C3:P14"/>
  <sheetViews>
    <sheetView topLeftCell="E1" zoomScale="153" workbookViewId="0">
      <selection activeCell="M8" sqref="M8"/>
    </sheetView>
  </sheetViews>
  <sheetFormatPr defaultRowHeight="14.4" x14ac:dyDescent="0.3"/>
  <cols>
    <col min="11" max="11" width="10.77734375" customWidth="1"/>
    <col min="13" max="13" width="11" customWidth="1"/>
    <col min="14" max="14" width="16.109375" customWidth="1"/>
    <col min="16" max="16" width="15.6640625" customWidth="1"/>
  </cols>
  <sheetData>
    <row r="3" spans="3:16" x14ac:dyDescent="0.3">
      <c r="C3" s="16" t="s">
        <v>23</v>
      </c>
      <c r="D3" s="16">
        <v>4</v>
      </c>
      <c r="G3" s="4" t="s">
        <v>1</v>
      </c>
      <c r="H3" s="4" t="s">
        <v>50</v>
      </c>
      <c r="I3" t="s">
        <v>52</v>
      </c>
    </row>
    <row r="4" spans="3:16" x14ac:dyDescent="0.3">
      <c r="G4" s="4">
        <v>3</v>
      </c>
      <c r="H4" s="4">
        <v>2</v>
      </c>
      <c r="I4">
        <f>n - x</f>
        <v>1</v>
      </c>
      <c r="N4" s="4" t="s">
        <v>55</v>
      </c>
    </row>
    <row r="5" spans="3:16" x14ac:dyDescent="0.3">
      <c r="H5" s="47" t="s">
        <v>24</v>
      </c>
      <c r="I5" s="4" t="s">
        <v>25</v>
      </c>
      <c r="N5" s="56">
        <f>SUM(N7:N11)</f>
        <v>0.18750000000000006</v>
      </c>
    </row>
    <row r="6" spans="3:16" x14ac:dyDescent="0.3">
      <c r="C6" s="4" t="s">
        <v>26</v>
      </c>
      <c r="D6" s="4" t="s">
        <v>24</v>
      </c>
      <c r="E6" s="4" t="s">
        <v>25</v>
      </c>
      <c r="F6" s="4" t="s">
        <v>5</v>
      </c>
      <c r="G6" s="4" t="s">
        <v>54</v>
      </c>
      <c r="H6" s="16">
        <f>x</f>
        <v>2</v>
      </c>
      <c r="I6" s="16">
        <f>I4</f>
        <v>1</v>
      </c>
      <c r="J6" s="4" t="s">
        <v>27</v>
      </c>
      <c r="K6" s="4" t="s">
        <v>28</v>
      </c>
      <c r="M6" s="16" t="s">
        <v>53</v>
      </c>
      <c r="N6" s="16" t="str">
        <f>M6&amp;G6</f>
        <v xml:space="preserve">Pr( x | n, p )Pr( h ) </v>
      </c>
      <c r="O6" s="16" t="s">
        <v>56</v>
      </c>
      <c r="P6" s="61" t="s">
        <v>57</v>
      </c>
    </row>
    <row r="7" spans="3:16" x14ac:dyDescent="0.3">
      <c r="C7" s="25">
        <v>1</v>
      </c>
      <c r="D7" s="26">
        <f>C7 - 1</f>
        <v>0</v>
      </c>
      <c r="E7" s="26">
        <f>bag - D7</f>
        <v>4</v>
      </c>
      <c r="F7" s="27">
        <f>D7 / bag</f>
        <v>0</v>
      </c>
      <c r="G7" s="28">
        <f>1 / $C$11</f>
        <v>0.2</v>
      </c>
      <c r="H7" s="25">
        <f>D7^water</f>
        <v>0</v>
      </c>
      <c r="I7" s="26">
        <f>E7^land</f>
        <v>4</v>
      </c>
      <c r="J7" s="29">
        <f>H7 * I7 * G7</f>
        <v>0</v>
      </c>
      <c r="K7" s="11">
        <f>J7 / sum</f>
        <v>0</v>
      </c>
      <c r="M7" s="31">
        <f>_xlfn.BINOM.DIST( x, n, F7, FALSE )</f>
        <v>0</v>
      </c>
      <c r="N7" s="55">
        <f>M7 * G7</f>
        <v>0</v>
      </c>
      <c r="O7" s="58">
        <f>N7 / sum_5_grid</f>
        <v>0</v>
      </c>
      <c r="P7" s="31">
        <f>O7</f>
        <v>0</v>
      </c>
    </row>
    <row r="8" spans="3:16" x14ac:dyDescent="0.3">
      <c r="C8" s="25">
        <f>C7 + 1</f>
        <v>2</v>
      </c>
      <c r="D8">
        <v>1</v>
      </c>
      <c r="E8">
        <f>bag - D8</f>
        <v>3</v>
      </c>
      <c r="F8" s="31">
        <f>D8 / bag</f>
        <v>0.25</v>
      </c>
      <c r="G8" s="28">
        <f t="shared" ref="G8:G11" si="0">1 / $C$11</f>
        <v>0.2</v>
      </c>
      <c r="H8" s="30">
        <f>D8^water</f>
        <v>1</v>
      </c>
      <c r="I8">
        <f>E8^land</f>
        <v>3</v>
      </c>
      <c r="J8" s="33">
        <f>H8 * I8 * G8</f>
        <v>0.60000000000000009</v>
      </c>
      <c r="K8" s="15">
        <f>J8 / sum</f>
        <v>0.15000000000000002</v>
      </c>
      <c r="M8" s="31">
        <f>_xlfn.BINOM.DIST( x, n, F8, FALSE )</f>
        <v>0.14062500000000006</v>
      </c>
      <c r="N8" s="55">
        <f t="shared" ref="N8:N11" si="1">M8 * G8</f>
        <v>2.8125000000000011E-2</v>
      </c>
      <c r="O8" s="59">
        <f>N8 / sum_5_grid</f>
        <v>0.15000000000000002</v>
      </c>
      <c r="P8" s="31">
        <f>P7 + O8</f>
        <v>0.15000000000000002</v>
      </c>
    </row>
    <row r="9" spans="3:16" x14ac:dyDescent="0.3">
      <c r="C9" s="25">
        <f t="shared" ref="C9:C11" si="2">C8 + 1</f>
        <v>3</v>
      </c>
      <c r="D9">
        <v>2</v>
      </c>
      <c r="E9">
        <f>bag - D9</f>
        <v>2</v>
      </c>
      <c r="F9" s="31">
        <f>D9 / bag</f>
        <v>0.5</v>
      </c>
      <c r="G9" s="28">
        <f t="shared" si="0"/>
        <v>0.2</v>
      </c>
      <c r="H9" s="30">
        <f>D9^water</f>
        <v>4</v>
      </c>
      <c r="I9">
        <f>E9^land</f>
        <v>2</v>
      </c>
      <c r="J9" s="33">
        <f t="shared" ref="J9:J10" si="3">H9 * I9 * G9</f>
        <v>1.6</v>
      </c>
      <c r="K9" s="15">
        <f>J9 / sum</f>
        <v>0.4</v>
      </c>
      <c r="M9" s="31">
        <f>_xlfn.BINOM.DIST( x, n, F9, FALSE )</f>
        <v>0.375</v>
      </c>
      <c r="N9" s="55">
        <f t="shared" si="1"/>
        <v>7.5000000000000011E-2</v>
      </c>
      <c r="O9" s="59">
        <f>N9 / sum_5_grid</f>
        <v>0.39999999999999997</v>
      </c>
      <c r="P9" s="31">
        <f t="shared" ref="P9:P11" si="4">P8 + O9</f>
        <v>0.55000000000000004</v>
      </c>
    </row>
    <row r="10" spans="3:16" x14ac:dyDescent="0.3">
      <c r="C10" s="25">
        <f t="shared" si="2"/>
        <v>4</v>
      </c>
      <c r="D10">
        <v>3</v>
      </c>
      <c r="E10">
        <f>bag - D10</f>
        <v>1</v>
      </c>
      <c r="F10" s="31">
        <f>D10 / bag</f>
        <v>0.75</v>
      </c>
      <c r="G10" s="28">
        <f t="shared" si="0"/>
        <v>0.2</v>
      </c>
      <c r="H10" s="30">
        <f>D10^water</f>
        <v>9</v>
      </c>
      <c r="I10">
        <f>E10^land</f>
        <v>1</v>
      </c>
      <c r="J10" s="33">
        <f t="shared" si="3"/>
        <v>1.8</v>
      </c>
      <c r="K10" s="15">
        <f>J10 / sum</f>
        <v>0.45</v>
      </c>
      <c r="M10" s="31">
        <f>_xlfn.BINOM.DIST( x, n, F10, FALSE )</f>
        <v>0.42187500000000006</v>
      </c>
      <c r="N10" s="55">
        <f t="shared" si="1"/>
        <v>8.4375000000000019E-2</v>
      </c>
      <c r="O10" s="59">
        <f>N10 / sum_5_grid</f>
        <v>0.44999999999999996</v>
      </c>
      <c r="P10" s="31">
        <f t="shared" si="4"/>
        <v>1</v>
      </c>
    </row>
    <row r="11" spans="3:16" x14ac:dyDescent="0.3">
      <c r="C11" s="25">
        <f t="shared" si="2"/>
        <v>5</v>
      </c>
      <c r="D11" s="35">
        <v>4</v>
      </c>
      <c r="E11" s="35">
        <f>bag - D11</f>
        <v>0</v>
      </c>
      <c r="F11" s="36">
        <f>D11 / bag</f>
        <v>1</v>
      </c>
      <c r="G11" s="28">
        <f t="shared" si="0"/>
        <v>0.2</v>
      </c>
      <c r="H11" s="34">
        <f>D11^water</f>
        <v>16</v>
      </c>
      <c r="I11" s="35">
        <f>E11^land</f>
        <v>0</v>
      </c>
      <c r="J11" s="38">
        <f>H11 * I11 * G11</f>
        <v>0</v>
      </c>
      <c r="K11" s="20">
        <f>J11 / sum</f>
        <v>0</v>
      </c>
      <c r="M11" s="31">
        <f>_xlfn.BINOM.DIST( x, n, F11, FALSE )</f>
        <v>0</v>
      </c>
      <c r="N11" s="57">
        <f t="shared" si="1"/>
        <v>0</v>
      </c>
      <c r="O11" s="60">
        <f>N11 / sum_5_grid</f>
        <v>0</v>
      </c>
      <c r="P11" s="36">
        <f t="shared" si="4"/>
        <v>1</v>
      </c>
    </row>
    <row r="12" spans="3:16" x14ac:dyDescent="0.3">
      <c r="I12" s="4" t="s">
        <v>4</v>
      </c>
      <c r="J12" s="4">
        <f>SUM(J7:J11)</f>
        <v>4</v>
      </c>
    </row>
    <row r="13" spans="3:16" x14ac:dyDescent="0.3">
      <c r="F13" s="16" t="s">
        <v>29</v>
      </c>
      <c r="N13" s="16" t="s">
        <v>58</v>
      </c>
    </row>
    <row r="14" spans="3:16" x14ac:dyDescent="0.3">
      <c r="F14" s="16" t="str">
        <f ca="1">_xlfn.FORMULATEXT( F7 )</f>
        <v>=D7 / bag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9181A-795A-4AD6-9FB1-E8198A896EF7}">
  <dimension ref="B1:L13"/>
  <sheetViews>
    <sheetView zoomScale="145" zoomScaleNormal="145" workbookViewId="0">
      <selection activeCell="C9" sqref="C9"/>
    </sheetView>
  </sheetViews>
  <sheetFormatPr defaultRowHeight="14.4" x14ac:dyDescent="0.3"/>
  <cols>
    <col min="6" max="6" width="12.109375" customWidth="1"/>
    <col min="7" max="7" width="10" customWidth="1"/>
    <col min="11" max="11" width="8.88671875" style="3"/>
    <col min="12" max="12" width="21.88671875" customWidth="1"/>
  </cols>
  <sheetData>
    <row r="1" spans="2:12" x14ac:dyDescent="0.3">
      <c r="E1" s="1" t="s">
        <v>0</v>
      </c>
      <c r="F1" s="2"/>
    </row>
    <row r="2" spans="2:12" x14ac:dyDescent="0.3">
      <c r="D2" s="4" t="s">
        <v>1</v>
      </c>
      <c r="E2" s="4" t="s">
        <v>2</v>
      </c>
      <c r="F2" s="4" t="s">
        <v>3</v>
      </c>
      <c r="G2" s="4" t="s">
        <v>4</v>
      </c>
    </row>
    <row r="3" spans="2:12" x14ac:dyDescent="0.3">
      <c r="D3" s="4">
        <v>3</v>
      </c>
      <c r="E3" s="4">
        <v>2</v>
      </c>
      <c r="F3" s="5">
        <v>1</v>
      </c>
      <c r="G3" s="6">
        <f>SUM( G5:G9)</f>
        <v>0.18750000000000006</v>
      </c>
    </row>
    <row r="4" spans="2:12" x14ac:dyDescent="0.3">
      <c r="B4" s="4" t="str">
        <f>J6</f>
        <v>intervals</v>
      </c>
      <c r="C4" s="4">
        <v>4</v>
      </c>
      <c r="D4" s="4" t="s">
        <v>5</v>
      </c>
      <c r="E4" s="5" t="s">
        <v>6</v>
      </c>
      <c r="F4" s="4" t="s">
        <v>7</v>
      </c>
      <c r="G4" s="4" t="s">
        <v>8</v>
      </c>
      <c r="H4" s="4" t="s">
        <v>9</v>
      </c>
      <c r="J4" s="7" t="s">
        <v>10</v>
      </c>
      <c r="K4" s="4">
        <v>1</v>
      </c>
    </row>
    <row r="5" spans="2:12" x14ac:dyDescent="0.3">
      <c r="B5" s="8" t="s">
        <v>11</v>
      </c>
      <c r="C5" s="4">
        <v>1</v>
      </c>
      <c r="D5" s="9">
        <f xml:space="preserve"> min</f>
        <v>0</v>
      </c>
      <c r="E5" s="10">
        <f>1/5</f>
        <v>0.2</v>
      </c>
      <c r="F5" s="11">
        <f>_xlfn.BINOM.DIST( up, n, D5,)</f>
        <v>0</v>
      </c>
      <c r="G5" s="11">
        <f>E5 * F5</f>
        <v>0</v>
      </c>
      <c r="H5" s="11">
        <f>G5 / sum</f>
        <v>0</v>
      </c>
      <c r="J5" s="7" t="s">
        <v>12</v>
      </c>
      <c r="K5" s="4">
        <v>0</v>
      </c>
      <c r="L5" t="s">
        <v>13</v>
      </c>
    </row>
    <row r="6" spans="2:12" x14ac:dyDescent="0.3">
      <c r="B6" s="12"/>
      <c r="C6" s="4">
        <f>C5 + 1</f>
        <v>2</v>
      </c>
      <c r="D6" s="13">
        <f>D5 + width</f>
        <v>0.25</v>
      </c>
      <c r="E6" s="14">
        <f t="shared" ref="E6:E9" si="0">1/5</f>
        <v>0.2</v>
      </c>
      <c r="F6" s="15">
        <f>_xlfn.BINOM.DIST( up, n, D6, FALSE)</f>
        <v>0.14062500000000006</v>
      </c>
      <c r="G6" s="15">
        <f t="shared" ref="G6:G9" si="1">E6 * F6</f>
        <v>2.8125000000000011E-2</v>
      </c>
      <c r="H6" s="15">
        <f>G6 / sum</f>
        <v>0.15000000000000002</v>
      </c>
      <c r="J6" s="7" t="s">
        <v>14</v>
      </c>
      <c r="K6" s="4">
        <f>C9 - 1</f>
        <v>4</v>
      </c>
      <c r="L6" s="16" t="str">
        <f ca="1">_xlfn.FORMULATEXT(intervals)</f>
        <v>=C9 - 1</v>
      </c>
    </row>
    <row r="7" spans="2:12" x14ac:dyDescent="0.3">
      <c r="B7" s="12"/>
      <c r="C7" s="4">
        <f t="shared" ref="C7:C9" si="2">C6 + 1</f>
        <v>3</v>
      </c>
      <c r="D7" s="13">
        <f>D6+width</f>
        <v>0.5</v>
      </c>
      <c r="E7" s="14">
        <f t="shared" si="0"/>
        <v>0.2</v>
      </c>
      <c r="F7" s="15">
        <f>_xlfn.BINOM.DIST( up, n, D7,)</f>
        <v>0.375</v>
      </c>
      <c r="G7" s="15">
        <f t="shared" si="1"/>
        <v>7.5000000000000011E-2</v>
      </c>
      <c r="H7" s="15">
        <f>G7 / sum</f>
        <v>0.39999999999999997</v>
      </c>
      <c r="J7" s="7" t="s">
        <v>15</v>
      </c>
      <c r="K7" s="4">
        <f>( max - min ) / intervals</f>
        <v>0.25</v>
      </c>
      <c r="L7" s="16" t="str">
        <f ca="1">_xlfn.FORMULATEXT(width)</f>
        <v>=( max - min ) / intervals</v>
      </c>
    </row>
    <row r="8" spans="2:12" x14ac:dyDescent="0.3">
      <c r="B8" s="12"/>
      <c r="C8" s="4">
        <f t="shared" si="2"/>
        <v>4</v>
      </c>
      <c r="D8" s="13">
        <f>D7+width</f>
        <v>0.75</v>
      </c>
      <c r="E8" s="14">
        <f t="shared" si="0"/>
        <v>0.2</v>
      </c>
      <c r="F8" s="15">
        <f>_xlfn.BINOM.DIST( up, n, D8,)</f>
        <v>0.42187500000000006</v>
      </c>
      <c r="G8" s="15">
        <f t="shared" si="1"/>
        <v>8.4375000000000019E-2</v>
      </c>
      <c r="H8" s="15">
        <f>G8 / sum</f>
        <v>0.44999999999999996</v>
      </c>
    </row>
    <row r="9" spans="2:12" x14ac:dyDescent="0.3">
      <c r="B9" s="17"/>
      <c r="C9" s="4">
        <f t="shared" si="2"/>
        <v>5</v>
      </c>
      <c r="D9" s="18">
        <f>D8+width</f>
        <v>1</v>
      </c>
      <c r="E9" s="19">
        <f t="shared" si="0"/>
        <v>0.2</v>
      </c>
      <c r="F9" s="20">
        <f>_xlfn.BINOM.DIST( up, n, D9,)</f>
        <v>0</v>
      </c>
      <c r="G9" s="20">
        <f t="shared" si="1"/>
        <v>0</v>
      </c>
      <c r="H9" s="20">
        <f>G9 / sum</f>
        <v>0</v>
      </c>
    </row>
    <row r="10" spans="2:12" x14ac:dyDescent="0.3">
      <c r="D10" s="16" t="s">
        <v>16</v>
      </c>
      <c r="E10" s="16" t="s">
        <v>17</v>
      </c>
      <c r="F10" s="16" t="s">
        <v>18</v>
      </c>
      <c r="G10" s="16" t="s">
        <v>19</v>
      </c>
      <c r="H10" s="16" t="s">
        <v>20</v>
      </c>
    </row>
    <row r="11" spans="2:12" ht="49.8" customHeight="1" x14ac:dyDescent="0.3">
      <c r="D11" s="21" t="str">
        <f ca="1">_xlfn.FORMULATEXT(D5)</f>
        <v>= min</v>
      </c>
      <c r="E11" s="21" t="str">
        <f t="shared" ref="E11" ca="1" si="3">_xlfn.FORMULATEXT(E6)</f>
        <v>=1/5</v>
      </c>
      <c r="F11" s="21" t="str">
        <f ca="1">_xlfn.FORMULATEXT(F6)</f>
        <v>=BINOM.DIST( up, n, D6, FALSE)</v>
      </c>
      <c r="G11" s="22" t="str">
        <f ca="1">_xlfn.FORMULATEXT(G6)</f>
        <v>=E6 * F6</v>
      </c>
      <c r="H11" s="22" t="str">
        <f ca="1">_xlfn.FORMULATEXT(H6)</f>
        <v>=G6 / sum</v>
      </c>
    </row>
    <row r="12" spans="2:12" x14ac:dyDescent="0.3">
      <c r="D12" s="16" t="s">
        <v>21</v>
      </c>
      <c r="E12" s="4" t="s">
        <v>22</v>
      </c>
      <c r="F12" s="4">
        <f xml:space="preserve"> FACT(n) / (FACT(up) * FACT(n-up)) * D6^up * (1-D6)^(n - up)</f>
        <v>0.140625</v>
      </c>
    </row>
    <row r="13" spans="2:12" ht="31.8" customHeight="1" x14ac:dyDescent="0.3">
      <c r="D13" s="21" t="str">
        <f ca="1">_xlfn.FORMULATEXT(D6)</f>
        <v>=D5 + width</v>
      </c>
      <c r="F13" s="23" t="str">
        <f ca="1">_xlfn.FORMULATEXT(F12)</f>
        <v>= FACT(n) / (FACT(up) * FACT(n-up)) * D6^up * (1-D6)^(n - up)</v>
      </c>
      <c r="G13" s="24"/>
      <c r="H13" s="24"/>
    </row>
  </sheetData>
  <mergeCells count="3">
    <mergeCell ref="E1:F1"/>
    <mergeCell ref="B5:B9"/>
    <mergeCell ref="F13:H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05AE-489C-4804-BAC3-DF55C641145B}">
  <dimension ref="A2:U32"/>
  <sheetViews>
    <sheetView tabSelected="1" topLeftCell="A9" zoomScale="98" zoomScaleNormal="160" workbookViewId="0">
      <selection activeCell="G24" sqref="G24"/>
    </sheetView>
  </sheetViews>
  <sheetFormatPr defaultRowHeight="14.4" x14ac:dyDescent="0.3"/>
  <cols>
    <col min="4" max="4" width="12.109375" customWidth="1"/>
    <col min="5" max="5" width="11.33203125" customWidth="1"/>
    <col min="6" max="6" width="11.77734375" customWidth="1"/>
    <col min="7" max="7" width="11" customWidth="1"/>
    <col min="8" max="8" width="9.77734375" customWidth="1"/>
    <col min="9" max="9" width="10.88671875" customWidth="1"/>
    <col min="12" max="12" width="14.77734375" style="40" customWidth="1"/>
    <col min="24" max="24" width="11" customWidth="1"/>
    <col min="26" max="26" width="21.77734375" customWidth="1"/>
  </cols>
  <sheetData>
    <row r="2" spans="1:9" x14ac:dyDescent="0.3">
      <c r="E2" s="39" t="s">
        <v>0</v>
      </c>
      <c r="F2" s="39"/>
    </row>
    <row r="3" spans="1:9" x14ac:dyDescent="0.3">
      <c r="A3" t="s">
        <v>30</v>
      </c>
      <c r="C3" s="3"/>
      <c r="E3" s="4" t="s">
        <v>31</v>
      </c>
      <c r="F3" s="4" t="s">
        <v>32</v>
      </c>
      <c r="G3" s="4" t="s">
        <v>4</v>
      </c>
    </row>
    <row r="4" spans="1:9" ht="30.6" x14ac:dyDescent="0.3">
      <c r="C4" s="3"/>
      <c r="E4" s="41">
        <v>9</v>
      </c>
      <c r="F4" s="41">
        <v>6</v>
      </c>
      <c r="G4" s="42">
        <f>SUM(G6:G16)</f>
        <v>9.096822000000003E-2</v>
      </c>
      <c r="H4" s="43" t="s">
        <v>33</v>
      </c>
      <c r="I4" s="43" t="s">
        <v>34</v>
      </c>
    </row>
    <row r="5" spans="1:9" x14ac:dyDescent="0.3">
      <c r="B5" s="3"/>
      <c r="C5" s="4"/>
      <c r="D5" s="44" t="s">
        <v>5</v>
      </c>
      <c r="E5" s="4" t="s">
        <v>6</v>
      </c>
      <c r="F5" s="4" t="s">
        <v>7</v>
      </c>
      <c r="G5" s="4" t="s">
        <v>8</v>
      </c>
      <c r="H5" s="45" t="s">
        <v>9</v>
      </c>
      <c r="I5" s="4" t="s">
        <v>35</v>
      </c>
    </row>
    <row r="6" spans="1:9" x14ac:dyDescent="0.3">
      <c r="B6" s="46" t="s">
        <v>11</v>
      </c>
      <c r="C6" s="47">
        <v>1</v>
      </c>
      <c r="D6" s="11">
        <f>M20</f>
        <v>0</v>
      </c>
      <c r="E6" s="11">
        <f>1/11</f>
        <v>9.0909090909090912E-2</v>
      </c>
      <c r="F6" s="11">
        <f t="shared" ref="F6:F16" si="0">_xlfn.BINOM.DIST( x_11, n_11, D6, FALSE )</f>
        <v>0</v>
      </c>
      <c r="G6" s="32">
        <f t="shared" ref="G6:G16" si="1">E6 * F6</f>
        <v>0</v>
      </c>
      <c r="H6" s="31">
        <f t="shared" ref="H6:H16" si="2">G6 / sum</f>
        <v>0</v>
      </c>
      <c r="I6" s="15">
        <f>H6</f>
        <v>0</v>
      </c>
    </row>
    <row r="7" spans="1:9" x14ac:dyDescent="0.3">
      <c r="B7" s="46"/>
      <c r="C7" s="4">
        <f t="shared" ref="C7:C16" si="3">C6+1</f>
        <v>2</v>
      </c>
      <c r="D7" s="15">
        <f t="shared" ref="D7:D16" si="4">D6+M$22</f>
        <v>0.1</v>
      </c>
      <c r="E7" s="15">
        <f t="shared" ref="E7:E16" si="5">1/11</f>
        <v>9.0909090909090912E-2</v>
      </c>
      <c r="F7" s="15">
        <f t="shared" si="0"/>
        <v>6.1235999999999954E-5</v>
      </c>
      <c r="G7" s="32">
        <f t="shared" si="1"/>
        <v>5.5669090909090872E-6</v>
      </c>
      <c r="H7" s="31">
        <f t="shared" si="2"/>
        <v>6.1196196769696987E-5</v>
      </c>
      <c r="I7" s="15">
        <f t="shared" ref="I7:I16" si="6">I6 + H7</f>
        <v>6.1196196769696987E-5</v>
      </c>
    </row>
    <row r="8" spans="1:9" x14ac:dyDescent="0.3">
      <c r="B8" s="46"/>
      <c r="C8" s="4">
        <f t="shared" si="3"/>
        <v>3</v>
      </c>
      <c r="D8" s="15">
        <f t="shared" si="4"/>
        <v>0.2</v>
      </c>
      <c r="E8" s="15">
        <f t="shared" si="5"/>
        <v>9.0909090909090912E-2</v>
      </c>
      <c r="F8" s="15">
        <f t="shared" si="0"/>
        <v>2.7525120000000012E-3</v>
      </c>
      <c r="G8" s="32">
        <f t="shared" si="1"/>
        <v>2.5022836363636377E-4</v>
      </c>
      <c r="H8" s="31">
        <f t="shared" si="2"/>
        <v>2.7507228748277551E-3</v>
      </c>
      <c r="I8" s="15">
        <f t="shared" si="6"/>
        <v>2.8119190715974519E-3</v>
      </c>
    </row>
    <row r="9" spans="1:9" x14ac:dyDescent="0.3">
      <c r="B9" s="46"/>
      <c r="C9" s="4">
        <f t="shared" si="3"/>
        <v>4</v>
      </c>
      <c r="D9" s="15">
        <f t="shared" si="4"/>
        <v>0.30000000000000004</v>
      </c>
      <c r="E9" s="15">
        <f t="shared" si="5"/>
        <v>9.0909090909090912E-2</v>
      </c>
      <c r="F9" s="15">
        <f t="shared" si="0"/>
        <v>2.1003948000000022E-2</v>
      </c>
      <c r="G9" s="32">
        <f t="shared" si="1"/>
        <v>1.9094498181818202E-3</v>
      </c>
      <c r="H9" s="31">
        <f t="shared" si="2"/>
        <v>2.0990295492006105E-2</v>
      </c>
      <c r="I9" s="15">
        <f t="shared" si="6"/>
        <v>2.3802214563603558E-2</v>
      </c>
    </row>
    <row r="10" spans="1:9" x14ac:dyDescent="0.3">
      <c r="B10" s="46"/>
      <c r="C10" s="4">
        <f t="shared" si="3"/>
        <v>5</v>
      </c>
      <c r="D10" s="15">
        <f t="shared" si="4"/>
        <v>0.4</v>
      </c>
      <c r="E10" s="15">
        <f t="shared" si="5"/>
        <v>9.0909090909090912E-2</v>
      </c>
      <c r="F10" s="15">
        <f t="shared" si="0"/>
        <v>7.4317824000000032E-2</v>
      </c>
      <c r="G10" s="32">
        <f t="shared" si="1"/>
        <v>6.7561658181818215E-3</v>
      </c>
      <c r="H10" s="31">
        <f t="shared" si="2"/>
        <v>7.426951762034939E-2</v>
      </c>
      <c r="I10" s="15">
        <f t="shared" si="6"/>
        <v>9.8071732183952945E-2</v>
      </c>
    </row>
    <row r="11" spans="1:9" x14ac:dyDescent="0.3">
      <c r="B11" s="46"/>
      <c r="C11" s="4">
        <f t="shared" si="3"/>
        <v>6</v>
      </c>
      <c r="D11" s="15">
        <f t="shared" si="4"/>
        <v>0.5</v>
      </c>
      <c r="E11" s="15">
        <f t="shared" si="5"/>
        <v>9.0909090909090912E-2</v>
      </c>
      <c r="F11" s="15">
        <f t="shared" si="0"/>
        <v>0.16406249999999997</v>
      </c>
      <c r="G11" s="32">
        <f t="shared" si="1"/>
        <v>1.4914772727272724E-2</v>
      </c>
      <c r="H11" s="31">
        <f t="shared" si="2"/>
        <v>0.16395585982964953</v>
      </c>
      <c r="I11" s="15">
        <f t="shared" si="6"/>
        <v>0.26202759201360248</v>
      </c>
    </row>
    <row r="12" spans="1:9" x14ac:dyDescent="0.3">
      <c r="B12" s="46"/>
      <c r="C12" s="4">
        <f t="shared" si="3"/>
        <v>7</v>
      </c>
      <c r="D12" s="15">
        <f t="shared" si="4"/>
        <v>0.6</v>
      </c>
      <c r="E12" s="15">
        <f t="shared" si="5"/>
        <v>9.0909090909090912E-2</v>
      </c>
      <c r="F12" s="15">
        <f t="shared" si="0"/>
        <v>0.25082265600000003</v>
      </c>
      <c r="G12" s="32">
        <f t="shared" si="1"/>
        <v>2.2802059636363638E-2</v>
      </c>
      <c r="H12" s="31">
        <f t="shared" si="2"/>
        <v>0.25065962196867908</v>
      </c>
      <c r="I12" s="15">
        <f t="shared" si="6"/>
        <v>0.51268721398228156</v>
      </c>
    </row>
    <row r="13" spans="1:9" x14ac:dyDescent="0.3">
      <c r="B13" s="46"/>
      <c r="C13" s="4">
        <f t="shared" si="3"/>
        <v>8</v>
      </c>
      <c r="D13" s="15">
        <f t="shared" si="4"/>
        <v>0.7</v>
      </c>
      <c r="E13" s="15">
        <f t="shared" si="5"/>
        <v>9.0909090909090912E-2</v>
      </c>
      <c r="F13" s="15">
        <f t="shared" si="0"/>
        <v>0.26682793200000005</v>
      </c>
      <c r="G13" s="32">
        <f t="shared" si="1"/>
        <v>2.4257084727272733E-2</v>
      </c>
      <c r="H13" s="31">
        <f t="shared" si="2"/>
        <v>0.26665449458363288</v>
      </c>
      <c r="I13" s="15">
        <f t="shared" si="6"/>
        <v>0.77934170856591445</v>
      </c>
    </row>
    <row r="14" spans="1:9" x14ac:dyDescent="0.3">
      <c r="B14" s="46"/>
      <c r="C14" s="4">
        <f t="shared" si="3"/>
        <v>9</v>
      </c>
      <c r="D14" s="15">
        <f t="shared" si="4"/>
        <v>0.79999999999999993</v>
      </c>
      <c r="E14" s="15">
        <f t="shared" si="5"/>
        <v>9.0909090909090912E-2</v>
      </c>
      <c r="F14" s="15">
        <f t="shared" si="0"/>
        <v>0.17616076800000013</v>
      </c>
      <c r="G14" s="32">
        <f t="shared" si="1"/>
        <v>1.6014615272727285E-2</v>
      </c>
      <c r="H14" s="31">
        <f t="shared" si="2"/>
        <v>0.17604626398897635</v>
      </c>
      <c r="I14" s="15">
        <f t="shared" si="6"/>
        <v>0.95538797255489083</v>
      </c>
    </row>
    <row r="15" spans="1:9" x14ac:dyDescent="0.3">
      <c r="B15" s="46"/>
      <c r="C15" s="4">
        <f t="shared" si="3"/>
        <v>10</v>
      </c>
      <c r="D15" s="15">
        <f t="shared" si="4"/>
        <v>0.89999999999999991</v>
      </c>
      <c r="E15" s="15">
        <f t="shared" si="5"/>
        <v>9.0909090909090912E-2</v>
      </c>
      <c r="F15" s="15">
        <f t="shared" si="0"/>
        <v>4.4641044000000102E-2</v>
      </c>
      <c r="G15" s="32">
        <f t="shared" si="1"/>
        <v>4.0582767272727364E-3</v>
      </c>
      <c r="H15" s="31">
        <f t="shared" si="2"/>
        <v>4.461202744510924E-2</v>
      </c>
      <c r="I15" s="15">
        <f t="shared" si="6"/>
        <v>1</v>
      </c>
    </row>
    <row r="16" spans="1:9" x14ac:dyDescent="0.3">
      <c r="B16" s="46"/>
      <c r="C16" s="4">
        <f t="shared" si="3"/>
        <v>11</v>
      </c>
      <c r="D16" s="20">
        <f t="shared" si="4"/>
        <v>0.99999999999999989</v>
      </c>
      <c r="E16" s="20">
        <f t="shared" si="5"/>
        <v>9.0909090909090912E-2</v>
      </c>
      <c r="F16" s="20">
        <f t="shared" si="0"/>
        <v>1.1495026465164437E-46</v>
      </c>
      <c r="G16" s="37">
        <f t="shared" si="1"/>
        <v>1.0450024059240398E-47</v>
      </c>
      <c r="H16" s="31">
        <f t="shared" si="2"/>
        <v>1.1487554729817066E-46</v>
      </c>
      <c r="I16" s="20">
        <f t="shared" si="6"/>
        <v>1</v>
      </c>
    </row>
    <row r="17" spans="3:21" x14ac:dyDescent="0.3">
      <c r="C17" s="3"/>
      <c r="D17" s="48" t="s">
        <v>36</v>
      </c>
      <c r="E17" s="16" t="s">
        <v>37</v>
      </c>
      <c r="F17" s="49" t="s">
        <v>38</v>
      </c>
      <c r="G17" s="16" t="s">
        <v>39</v>
      </c>
      <c r="H17" s="16" t="s">
        <v>40</v>
      </c>
      <c r="I17" s="16" t="s">
        <v>41</v>
      </c>
    </row>
    <row r="18" spans="3:21" ht="57.6" x14ac:dyDescent="0.3">
      <c r="C18" s="3"/>
      <c r="D18" s="50" t="str">
        <f t="shared" ref="D18:H18" ca="1" si="7">_xlfn.FORMULATEXT(D6)</f>
        <v>=M20</v>
      </c>
      <c r="E18" s="51" t="str">
        <f t="shared" ca="1" si="7"/>
        <v>=1/11</v>
      </c>
      <c r="F18" s="52" t="str">
        <f t="shared" ca="1" si="7"/>
        <v>=BINOM.DIST( x_11, n_11, D6, FALSE )</v>
      </c>
      <c r="G18" s="51" t="str">
        <f t="shared" ca="1" si="7"/>
        <v>=E6 * F6</v>
      </c>
      <c r="H18" s="51" t="str">
        <f t="shared" ca="1" si="7"/>
        <v>=G6 / sum</v>
      </c>
      <c r="I18" s="51" t="str">
        <f ca="1">_xlfn.FORMULATEXT(I7)</f>
        <v>=I6 + H7</v>
      </c>
    </row>
    <row r="19" spans="3:21" x14ac:dyDescent="0.3">
      <c r="L19" s="7" t="s">
        <v>10</v>
      </c>
      <c r="M19" s="4">
        <v>1</v>
      </c>
    </row>
    <row r="20" spans="3:21" x14ac:dyDescent="0.3">
      <c r="E20" s="3"/>
      <c r="L20" s="7" t="s">
        <v>12</v>
      </c>
      <c r="M20" s="4">
        <v>0</v>
      </c>
      <c r="N20" t="s">
        <v>13</v>
      </c>
    </row>
    <row r="21" spans="3:21" x14ac:dyDescent="0.3">
      <c r="L21" s="7" t="s">
        <v>42</v>
      </c>
      <c r="M21" s="4">
        <f>C16 -1</f>
        <v>10</v>
      </c>
      <c r="N21" s="16" t="e">
        <f ca="1">_xlfn.FORMULATEXT(intervals)</f>
        <v>#N/A</v>
      </c>
    </row>
    <row r="22" spans="3:21" x14ac:dyDescent="0.3">
      <c r="L22" s="7" t="s">
        <v>15</v>
      </c>
      <c r="M22" s="4">
        <f>( max - min ) / intervals_11</f>
        <v>0.1</v>
      </c>
      <c r="N22" s="16" t="e">
        <f ca="1">_xlfn.FORMULATEXT(width)</f>
        <v>#N/A</v>
      </c>
    </row>
    <row r="24" spans="3:21" x14ac:dyDescent="0.3">
      <c r="L24" s="7" t="s">
        <v>43</v>
      </c>
      <c r="M24" s="16" t="str">
        <f>"x = "&amp;x_11&amp;" up events in "&amp;n_11&amp;" samples"</f>
        <v>x = 6 up events in 9 samples</v>
      </c>
      <c r="N24" s="53"/>
      <c r="O24" s="53"/>
      <c r="P24" s="53"/>
      <c r="Q24" s="48" t="str">
        <f ca="1">_xlfn.FORMULATEXT(M24)</f>
        <v>="x = "&amp;x_11&amp;" up events in "&amp;n_11&amp;" samples"</v>
      </c>
      <c r="R24" s="53"/>
      <c r="S24" s="53"/>
      <c r="T24" s="53"/>
      <c r="U24" s="49"/>
    </row>
    <row r="25" spans="3:21" x14ac:dyDescent="0.3">
      <c r="L25" s="7" t="s">
        <v>44</v>
      </c>
      <c r="M25" s="16" t="s">
        <v>45</v>
      </c>
      <c r="N25" s="53"/>
      <c r="O25" s="53"/>
      <c r="P25" s="49"/>
    </row>
    <row r="26" spans="3:21" x14ac:dyDescent="0.3">
      <c r="L26" s="7" t="s">
        <v>46</v>
      </c>
      <c r="M26" s="16" t="str">
        <f>H4&amp;": "&amp;H5</f>
        <v>relative frequency: Pr(h | d}</v>
      </c>
      <c r="N26" s="53"/>
      <c r="O26" s="53"/>
      <c r="P26" s="53"/>
      <c r="Q26" s="25" t="str">
        <f ca="1">_xlfn.FORMULATEXT(M26)</f>
        <v>=H4&amp;": "&amp;H5</v>
      </c>
      <c r="S26" s="26"/>
      <c r="T26" s="26"/>
      <c r="U26" s="29"/>
    </row>
    <row r="27" spans="3:21" x14ac:dyDescent="0.3">
      <c r="L27" s="7" t="s">
        <v>47</v>
      </c>
      <c r="M27" s="16" t="str">
        <f>I4&amp;": "&amp;I5</f>
        <v>cumulative relative frequency: Pr( h&lt;p | d)</v>
      </c>
      <c r="N27" s="53"/>
      <c r="O27" s="53"/>
      <c r="P27" s="53"/>
      <c r="Q27" s="30" t="str">
        <f ca="1">_xlfn.FORMULATEXT(M27)</f>
        <v>=I4&amp;": "&amp;I5</v>
      </c>
      <c r="U27" s="33"/>
    </row>
    <row r="28" spans="3:21" x14ac:dyDescent="0.3">
      <c r="L28" s="7" t="str">
        <f>"max( "&amp;H5&amp;" )"</f>
        <v>max( Pr(h | d} )</v>
      </c>
      <c r="M28" s="20">
        <f>MAX(H6:H16)</f>
        <v>0.26665449458363288</v>
      </c>
      <c r="Q28" s="30" t="str">
        <f ca="1">_xlfn.FORMULATEXT(M28)</f>
        <v>=MAX(H6:H16)</v>
      </c>
      <c r="U28" s="33"/>
    </row>
    <row r="29" spans="3:21" x14ac:dyDescent="0.3">
      <c r="L29" s="54" t="str">
        <f>"optimal "&amp;D5</f>
        <v>optimal p</v>
      </c>
      <c r="M29" s="11">
        <f>INDEX( D6:D16, MATCH( M28, H6:H16, 0))</f>
        <v>0.7</v>
      </c>
      <c r="Q29" s="34" t="str">
        <f ca="1">_xlfn.FORMULATEXT(M29)</f>
        <v>=INDEX( D6:D16, MATCH( M28, H6:H16, 0))</v>
      </c>
      <c r="S29" s="35"/>
      <c r="T29" s="35"/>
      <c r="U29" s="38"/>
    </row>
    <row r="30" spans="3:21" x14ac:dyDescent="0.3">
      <c r="L30" s="7" t="str">
        <f>L28</f>
        <v>max( Pr(h | d} )</v>
      </c>
      <c r="M30" s="4" t="s">
        <v>48</v>
      </c>
      <c r="N30" s="4" t="s">
        <v>49</v>
      </c>
    </row>
    <row r="31" spans="3:21" x14ac:dyDescent="0.3">
      <c r="L31" s="7" t="s">
        <v>50</v>
      </c>
      <c r="M31" s="9">
        <f>M29</f>
        <v>0.7</v>
      </c>
      <c r="N31" s="28">
        <f>M29</f>
        <v>0.7</v>
      </c>
      <c r="Q31" s="25" t="str">
        <f ca="1">_xlfn.FORMULATEXT(M31)</f>
        <v>=M29</v>
      </c>
      <c r="R31" s="29" t="str">
        <f ca="1">_xlfn.FORMULATEXT(N31)</f>
        <v>=M29</v>
      </c>
    </row>
    <row r="32" spans="3:21" x14ac:dyDescent="0.3">
      <c r="L32" s="7" t="s">
        <v>51</v>
      </c>
      <c r="M32" s="34">
        <f>0</f>
        <v>0</v>
      </c>
      <c r="N32" s="37">
        <f>M28</f>
        <v>0.26665449458363288</v>
      </c>
      <c r="Q32" s="34" t="str">
        <f ca="1">_xlfn.FORMULATEXT(M32)</f>
        <v>=0</v>
      </c>
      <c r="R32" s="38" t="str">
        <f ca="1">_xlfn.FORMULATEXT(N32)</f>
        <v>=M28</v>
      </c>
    </row>
  </sheetData>
  <mergeCells count="2">
    <mergeCell ref="E2:F2"/>
    <mergeCell ref="B6:B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ways-5-grid</vt:lpstr>
      <vt:lpstr>binom-5-grid</vt:lpstr>
      <vt:lpstr>binom-11-grid</vt:lpstr>
      <vt:lpstr>bag</vt:lpstr>
      <vt:lpstr>intervals</vt:lpstr>
      <vt:lpstr>land</vt:lpstr>
      <vt:lpstr>locales</vt:lpstr>
      <vt:lpstr>max</vt:lpstr>
      <vt:lpstr>min</vt:lpstr>
      <vt:lpstr>'ways-5-grid'!n</vt:lpstr>
      <vt:lpstr>n</vt:lpstr>
      <vt:lpstr>'binom-5-grid'!sum</vt:lpstr>
      <vt:lpstr>'ways-5-grid'!sum</vt:lpstr>
      <vt:lpstr>sum_5_grid</vt:lpstr>
      <vt:lpstr>up</vt:lpstr>
      <vt:lpstr>water</vt:lpstr>
      <vt:lpstr>width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Foote</dc:creator>
  <cp:lastModifiedBy>Bill Foote</cp:lastModifiedBy>
  <dcterms:created xsi:type="dcterms:W3CDTF">2022-01-23T17:59:49Z</dcterms:created>
  <dcterms:modified xsi:type="dcterms:W3CDTF">2022-02-08T16:34:29Z</dcterms:modified>
</cp:coreProperties>
</file>