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GN" sheetId="1" state="visible" r:id="rId2"/>
    <sheet name="GILD" sheetId="2" state="visible" r:id="rId3"/>
    <sheet name="Example 1 - Price weighting" sheetId="3" state="visible" r:id="rId4"/>
    <sheet name="Example 2 - Equal weighting" sheetId="4" state="visible" r:id="rId5"/>
    <sheet name="Example 3 - Value weighting" sheetId="5" state="visible" r:id="rId6"/>
    <sheet name="Example 4 - Change in a value-w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<sst xmlns="http://schemas.openxmlformats.org/spreadsheetml/2006/main" count="185" uniqueCount="63">
  <si>
    <t xml:space="preserve">During the year:</t>
  </si>
  <si>
    <t xml:space="preserve">At the end of the year:</t>
  </si>
  <si>
    <t xml:space="preserve">Ticker Symbol</t>
  </si>
  <si>
    <t xml:space="preserve">Data Date</t>
  </si>
  <si>
    <t xml:space="preserve">Dividends paid per share</t>
  </si>
  <si>
    <t xml:space="preserve">Share price</t>
  </si>
  <si>
    <t xml:space="preserve">Shares outstanding (m)</t>
  </si>
  <si>
    <t xml:space="preserve">AMGN</t>
  </si>
  <si>
    <t xml:space="preserve">GILD</t>
  </si>
  <si>
    <t xml:space="preserve">Example 1: Purchase equal number of shares of AMGN and GILD at the start of 2017. Hold through end of 2017.</t>
  </si>
  <si>
    <t xml:space="preserve">Start of 2017:</t>
  </si>
  <si>
    <t xml:space="preserve">Initial portfolio value:</t>
  </si>
  <si>
    <t xml:space="preserve">Portfolio return during 2017, approach 1:</t>
  </si>
  <si>
    <t xml:space="preserve">AMGN share price:</t>
  </si>
  <si>
    <t xml:space="preserve">GILD share price:</t>
  </si>
  <si>
    <t xml:space="preserve">Portfolio return during 2017, approach 2:</t>
  </si>
  <si>
    <t xml:space="preserve">Shares of AMGN bought:</t>
  </si>
  <si>
    <t xml:space="preserve">Return on AMGN stock:</t>
  </si>
  <si>
    <t xml:space="preserve">Shares of GILD bought:</t>
  </si>
  <si>
    <t xml:space="preserve">Return on GILD stock:</t>
  </si>
  <si>
    <t xml:space="preserve">Dollar allocation to AMGN:</t>
  </si>
  <si>
    <t xml:space="preserve">Portfolio return:</t>
  </si>
  <si>
    <t xml:space="preserve">Dollar allocation to GILD:</t>
  </si>
  <si>
    <t xml:space="preserve">Rebalancing needs at the end of 2017:</t>
  </si>
  <si>
    <t xml:space="preserve">End of 2017:</t>
  </si>
  <si>
    <t xml:space="preserve">Desired % allocation to AMGN:</t>
  </si>
  <si>
    <t xml:space="preserve">AMGN dividends during 2017:</t>
  </si>
  <si>
    <t xml:space="preserve">Desired % allocation to GILD:</t>
  </si>
  <si>
    <t xml:space="preserve">Desired # shares of AMGN:</t>
  </si>
  <si>
    <t xml:space="preserve">GILD dividends during 2017:</t>
  </si>
  <si>
    <t xml:space="preserve">Desired # shares of GILD:</t>
  </si>
  <si>
    <t xml:space="preserve">Portfolio value:</t>
  </si>
  <si>
    <t xml:space="preserve">Trade in AMGN:</t>
  </si>
  <si>
    <t xml:space="preserve">Trade in GILD:</t>
  </si>
  <si>
    <t xml:space="preserve">Gross trading activity:</t>
  </si>
  <si>
    <t xml:space="preserve">Turnover ratio:</t>
  </si>
  <si>
    <t xml:space="preserve">Example 2: Form an equal-weighted portfolio of AMGN and GILD at the start of 2017. Hold through end of 2017 and rebalance for 2018.</t>
  </si>
  <si>
    <t xml:space="preserve">Desired allocation to AMGN:</t>
  </si>
  <si>
    <t xml:space="preserve">Desired allocation to GILD:</t>
  </si>
  <si>
    <t xml:space="preserve">Desired shares of AMGN:</t>
  </si>
  <si>
    <t xml:space="preserve">Desired shares of GILD:</t>
  </si>
  <si>
    <t xml:space="preserve">Example 3: Form a value-weighted portfolio of AMGN and GILD at the start of 2017. Hold through end of 2017 and rebalance for 2018.</t>
  </si>
  <si>
    <t xml:space="preserve">AMGN market cap:</t>
  </si>
  <si>
    <t xml:space="preserve">GILD market cap:</t>
  </si>
  <si>
    <t xml:space="preserve">Weight on AMGN:</t>
  </si>
  <si>
    <t xml:space="preserve">Weight on GILD:</t>
  </si>
  <si>
    <t xml:space="preserve">Shares purchased of AMGN:</t>
  </si>
  <si>
    <t xml:space="preserve">Shares purchased of GILD:</t>
  </si>
  <si>
    <t xml:space="preserve">Example 4: Change in a value-weighted index of GILD and AMGN during 2017</t>
  </si>
  <si>
    <t xml:space="preserve">Total market cap:</t>
  </si>
  <si>
    <t xml:space="preserve">Divisor:</t>
  </si>
  <si>
    <t xml:space="preserve">Index value:</t>
  </si>
  <si>
    <t xml:space="preserve">AMGN share count:</t>
  </si>
  <si>
    <t xml:space="preserve">GILD share count:</t>
  </si>
  <si>
    <t xml:space="preserve">% Change in total market cap:</t>
  </si>
  <si>
    <t xml:space="preserve">Total market cap at old share counts:</t>
  </si>
  <si>
    <t xml:space="preserve">New divisor:</t>
  </si>
  <si>
    <t xml:space="preserve">New index value:</t>
  </si>
  <si>
    <t xml:space="preserve">Index return:</t>
  </si>
  <si>
    <t xml:space="preserve">Check that the index calculations are correct:</t>
  </si>
  <si>
    <t xml:space="preserve">Dollar weight in 2017</t>
  </si>
  <si>
    <t xml:space="preserve">Capital gain in 2017</t>
  </si>
  <si>
    <t xml:space="preserve">Capital gain on value-weighted portfolio in 2017: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</si>
</sst>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[$$-409]#,##0.00;[RED]\-[$$-409]#,##0.00"/>
    <numFmt numFmtId="167" formatCode="0.00%"/>
    <numFmt numFmtId="168" formatCode="0.000"/>
    <numFmt numFmtId="169" formatCode="0.00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12.13"/>
    <col collapsed="false" customWidth="true" hidden="false" outlineLevel="0" max="3" min="3" style="0" width="21.97"/>
    <col collapsed="false" customWidth="true" hidden="false" outlineLevel="0" max="4" min="4" style="0" width="20.3"/>
    <col collapsed="false" customWidth="true" hidden="false" outlineLevel="0" max="5" min="5" style="0" width="21.16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C1" s="0" t="s">
        <v>0</v>
      </c>
      <c r="D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</row>
    <row r="3" customFormat="false" ht="13.8" hidden="false" customHeight="false" outlineLevel="0" collapsed="false">
      <c r="A3" s="0" t="s">
        <v>7</v>
      </c>
      <c r="B3" s="1" t="n">
        <v>42369</v>
      </c>
      <c r="C3" s="2" t="n">
        <v>3.16</v>
      </c>
      <c r="D3" s="2" t="n">
        <v>162.33</v>
      </c>
      <c r="E3" s="0" t="n">
        <v>754</v>
      </c>
    </row>
    <row r="4" customFormat="false" ht="13.8" hidden="false" customHeight="false" outlineLevel="0" collapsed="false">
      <c r="A4" s="0" t="s">
        <v>7</v>
      </c>
      <c r="B4" s="1" t="n">
        <v>42735</v>
      </c>
      <c r="C4" s="2" t="n">
        <v>4</v>
      </c>
      <c r="D4" s="2" t="n">
        <v>146.21</v>
      </c>
      <c r="E4" s="0" t="n">
        <v>738.2</v>
      </c>
    </row>
    <row r="5" customFormat="false" ht="13.8" hidden="false" customHeight="false" outlineLevel="0" collapsed="false">
      <c r="A5" s="0" t="s">
        <v>7</v>
      </c>
      <c r="B5" s="1" t="n">
        <v>43100</v>
      </c>
      <c r="C5" s="2" t="n">
        <v>4.6</v>
      </c>
      <c r="D5" s="2" t="n">
        <v>173.9</v>
      </c>
      <c r="E5" s="0" t="n">
        <v>722.2</v>
      </c>
    </row>
    <row r="6" customFormat="false" ht="13.8" hidden="false" customHeight="false" outlineLevel="0" collapsed="false">
      <c r="A6" s="0" t="s">
        <v>7</v>
      </c>
      <c r="B6" s="1" t="n">
        <v>43465</v>
      </c>
      <c r="C6" s="2" t="n">
        <v>5.28</v>
      </c>
      <c r="D6" s="2" t="n">
        <v>194.67</v>
      </c>
      <c r="E6" s="0" t="n">
        <v>629.6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11.52"/>
    <col collapsed="false" customWidth="true" hidden="false" outlineLevel="0" max="3" min="3" style="0" width="21.97"/>
    <col collapsed="false" customWidth="true" hidden="false" outlineLevel="0" max="4" min="4" style="0" width="20.18"/>
    <col collapsed="false" customWidth="true" hidden="false" outlineLevel="0" max="5" min="5" style="0" width="21.16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C1" s="0" t="s">
        <v>0</v>
      </c>
      <c r="D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</row>
    <row r="3" customFormat="false" ht="13.8" hidden="false" customHeight="false" outlineLevel="0" collapsed="false">
      <c r="A3" s="0" t="s">
        <v>8</v>
      </c>
      <c r="B3" s="1" t="n">
        <v>42369</v>
      </c>
      <c r="C3" s="2" t="n">
        <v>1.29</v>
      </c>
      <c r="D3" s="2" t="n">
        <v>101.19</v>
      </c>
      <c r="E3" s="0" t="n">
        <v>1422</v>
      </c>
    </row>
    <row r="4" customFormat="false" ht="13.8" hidden="false" customHeight="false" outlineLevel="0" collapsed="false">
      <c r="A4" s="0" t="s">
        <v>8</v>
      </c>
      <c r="B4" s="1" t="n">
        <v>42735</v>
      </c>
      <c r="C4" s="2" t="n">
        <v>1.84</v>
      </c>
      <c r="D4" s="2" t="n">
        <v>71.61</v>
      </c>
      <c r="E4" s="0" t="n">
        <v>1310</v>
      </c>
    </row>
    <row r="5" customFormat="false" ht="13.8" hidden="false" customHeight="false" outlineLevel="0" collapsed="false">
      <c r="A5" s="0" t="s">
        <v>8</v>
      </c>
      <c r="B5" s="1" t="n">
        <v>43100</v>
      </c>
      <c r="C5" s="2" t="n">
        <v>2.08</v>
      </c>
      <c r="D5" s="2" t="n">
        <v>71.64</v>
      </c>
      <c r="E5" s="0" t="n">
        <v>1308</v>
      </c>
    </row>
    <row r="6" customFormat="false" ht="13.8" hidden="false" customHeight="false" outlineLevel="0" collapsed="false">
      <c r="A6" s="0" t="s">
        <v>8</v>
      </c>
      <c r="B6" s="1" t="n">
        <v>43465</v>
      </c>
      <c r="C6" s="2" t="n">
        <v>2.28</v>
      </c>
      <c r="D6" s="2" t="n">
        <v>62.55</v>
      </c>
      <c r="E6" s="0" t="n">
        <v>1282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5.99"/>
    <col collapsed="false" customWidth="true" hidden="false" outlineLevel="0" max="3" min="3" style="0" width="23.2"/>
    <col collapsed="false" customWidth="true" hidden="false" outlineLevel="0" max="4" min="4" style="0" width="10.84"/>
    <col collapsed="false" customWidth="true" hidden="false" outlineLevel="0" max="6" min="6" style="0" width="12.16"/>
    <col collapsed="false" customWidth="true" hidden="false" outlineLevel="0" max="8" min="8" style="0" width="10.84"/>
  </cols>
  <sheetData>
    <row r="1" customFormat="false" ht="13.8" hidden="false" customHeight="false" outlineLevel="0" collapsed="false">
      <c r="A1" s="3" t="s">
        <v>9</v>
      </c>
    </row>
    <row r="3" customFormat="false" ht="13.8" hidden="false" customHeight="false" outlineLevel="0" collapsed="false">
      <c r="C3" s="0" t="s">
        <v>0</v>
      </c>
      <c r="D3" s="0" t="s">
        <v>1</v>
      </c>
    </row>
    <row r="4" customFormat="false" ht="13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</row>
    <row r="5" customFormat="false" ht="13.8" hidden="false" customHeight="false" outlineLevel="0" collapsed="false">
      <c r="A5" s="0" t="s">
        <v>7</v>
      </c>
      <c r="B5" s="1" t="n">
        <v>42735</v>
      </c>
      <c r="C5" s="2" t="n">
        <v>4</v>
      </c>
      <c r="D5" s="2" t="n">
        <v>146.21</v>
      </c>
      <c r="E5" s="0" t="n">
        <v>738.2</v>
      </c>
    </row>
    <row r="6" customFormat="false" ht="13.8" hidden="false" customHeight="false" outlineLevel="0" collapsed="false">
      <c r="A6" s="0" t="s">
        <v>7</v>
      </c>
      <c r="B6" s="1" t="n">
        <v>43100</v>
      </c>
      <c r="C6" s="2" t="n">
        <v>4.6</v>
      </c>
      <c r="D6" s="2" t="n">
        <v>173.9</v>
      </c>
      <c r="E6" s="0" t="n">
        <v>722.2</v>
      </c>
    </row>
    <row r="7" customFormat="false" ht="13.8" hidden="false" customHeight="false" outlineLevel="0" collapsed="false">
      <c r="A7" s="0" t="s">
        <v>8</v>
      </c>
      <c r="B7" s="1" t="n">
        <v>42735</v>
      </c>
      <c r="C7" s="2" t="n">
        <v>1.84</v>
      </c>
      <c r="D7" s="2" t="n">
        <v>71.61</v>
      </c>
      <c r="E7" s="0" t="n">
        <v>1310</v>
      </c>
    </row>
    <row r="8" customFormat="false" ht="13.8" hidden="false" customHeight="false" outlineLevel="0" collapsed="false">
      <c r="A8" s="0" t="s">
        <v>8</v>
      </c>
      <c r="B8" s="1" t="n">
        <v>43100</v>
      </c>
      <c r="C8" s="2" t="n">
        <v>2.08</v>
      </c>
      <c r="D8" s="2" t="n">
        <v>71.64</v>
      </c>
      <c r="E8" s="0" t="n">
        <v>1308</v>
      </c>
    </row>
    <row r="9" customFormat="false" ht="13.8" hidden="false" customHeight="false" outlineLevel="0" collapsed="false"/>
    <row r="10" customFormat="false" ht="13.8" hidden="false" customHeight="false" outlineLevel="0" collapsed="false">
      <c r="A10" s="4" t="s">
        <v>10</v>
      </c>
      <c r="B10" s="0" t="s">
        <v>11</v>
      </c>
      <c r="C10" s="2" t="n">
        <v>1000000</v>
      </c>
      <c r="E10" s="3" t="s">
        <v>12</v>
      </c>
    </row>
    <row r="11" customFormat="false" ht="13.8" hidden="false" customHeight="false" outlineLevel="0" collapsed="false">
      <c r="B11" s="0" t="s">
        <v>13</v>
      </c>
      <c r="C11" s="2" t="n">
        <f aca="false">D5</f>
        <v>146.21</v>
      </c>
      <c r="G11" s="5" t="n">
        <f aca="false">C22/C10 - 1</f>
        <v>0.157928564870076</v>
      </c>
    </row>
    <row r="12" customFormat="false" ht="13.8" hidden="false" customHeight="false" outlineLevel="0" collapsed="false">
      <c r="B12" s="0" t="s">
        <v>14</v>
      </c>
      <c r="C12" s="2" t="n">
        <f aca="false">D7</f>
        <v>71.61</v>
      </c>
      <c r="E12" s="3" t="s">
        <v>15</v>
      </c>
    </row>
    <row r="13" customFormat="false" ht="13.8" hidden="false" customHeight="false" outlineLevel="0" collapsed="false">
      <c r="B13" s="0" t="s">
        <v>16</v>
      </c>
      <c r="C13" s="6" t="n">
        <f aca="false">1000000/(C11+C12)</f>
        <v>4590.94665319989</v>
      </c>
      <c r="E13" s="0" t="s">
        <v>17</v>
      </c>
      <c r="G13" s="5" t="n">
        <f aca="false">(C18+C19)/C11 - 1</f>
        <v>0.220846727310033</v>
      </c>
    </row>
    <row r="14" customFormat="false" ht="13.8" hidden="false" customHeight="false" outlineLevel="0" collapsed="false">
      <c r="B14" s="0" t="s">
        <v>18</v>
      </c>
      <c r="C14" s="7" t="n">
        <f aca="false">1000000/(C11+C12)</f>
        <v>4590.94665319989</v>
      </c>
      <c r="E14" s="0" t="s">
        <v>19</v>
      </c>
      <c r="G14" s="5" t="n">
        <f aca="false">(C20+C21)/C12 - 1</f>
        <v>0.0294651584974166</v>
      </c>
    </row>
    <row r="15" customFormat="false" ht="13.8" hidden="false" customHeight="false" outlineLevel="0" collapsed="false">
      <c r="B15" s="0" t="s">
        <v>20</v>
      </c>
      <c r="C15" s="2" t="n">
        <f aca="false">C13*C11</f>
        <v>671242.310164356</v>
      </c>
      <c r="E15" s="0" t="s">
        <v>21</v>
      </c>
      <c r="G15" s="5" t="n">
        <f aca="false">(C15/C10)*G13 + (C16/C10)*G14</f>
        <v>0.157928564870076</v>
      </c>
    </row>
    <row r="16" customFormat="false" ht="13.8" hidden="false" customHeight="false" outlineLevel="0" collapsed="false">
      <c r="B16" s="0" t="s">
        <v>22</v>
      </c>
      <c r="C16" s="2" t="n">
        <f aca="false">C14*C12</f>
        <v>328757.689835644</v>
      </c>
    </row>
    <row r="17" customFormat="false" ht="13.8" hidden="false" customHeight="false" outlineLevel="0" collapsed="false">
      <c r="E17" s="3" t="s">
        <v>23</v>
      </c>
    </row>
    <row r="18" customFormat="false" ht="13.8" hidden="false" customHeight="false" outlineLevel="0" collapsed="false">
      <c r="A18" s="0" t="s">
        <v>24</v>
      </c>
      <c r="B18" s="0" t="s">
        <v>13</v>
      </c>
      <c r="C18" s="2" t="n">
        <f aca="false">D6</f>
        <v>173.9</v>
      </c>
      <c r="E18" s="0" t="s">
        <v>25</v>
      </c>
      <c r="H18" s="5" t="n">
        <f aca="false">D6/(D6+D8)</f>
        <v>0.708234910808829</v>
      </c>
    </row>
    <row r="19" customFormat="false" ht="13.8" hidden="false" customHeight="false" outlineLevel="0" collapsed="false">
      <c r="B19" s="0" t="s">
        <v>26</v>
      </c>
      <c r="C19" s="2" t="n">
        <f aca="false">C6</f>
        <v>4.6</v>
      </c>
      <c r="E19" s="0" t="s">
        <v>27</v>
      </c>
      <c r="H19" s="5" t="n">
        <f aca="false">D8/(D6+D8)</f>
        <v>0.29176508919117</v>
      </c>
    </row>
    <row r="20" customFormat="false" ht="13.8" hidden="false" customHeight="false" outlineLevel="0" collapsed="false">
      <c r="B20" s="0" t="s">
        <v>14</v>
      </c>
      <c r="C20" s="2" t="n">
        <f aca="false">D8</f>
        <v>71.64</v>
      </c>
      <c r="E20" s="0" t="s">
        <v>28</v>
      </c>
      <c r="H20" s="0" t="n">
        <f aca="false">H18*C22 / D6</f>
        <v>4715.84493308657</v>
      </c>
    </row>
    <row r="21" customFormat="false" ht="13.8" hidden="false" customHeight="false" outlineLevel="0" collapsed="false">
      <c r="B21" s="0" t="s">
        <v>29</v>
      </c>
      <c r="C21" s="2" t="n">
        <f aca="false">C8</f>
        <v>2.08</v>
      </c>
      <c r="E21" s="0" t="s">
        <v>30</v>
      </c>
      <c r="H21" s="0" t="n">
        <f aca="false">H19*C22 / D8</f>
        <v>4715.84493308656</v>
      </c>
    </row>
    <row r="22" customFormat="false" ht="13.8" hidden="false" customHeight="false" outlineLevel="0" collapsed="false">
      <c r="B22" s="0" t="s">
        <v>31</v>
      </c>
      <c r="C22" s="2" t="n">
        <f aca="false">C13*(C18 + C19) + C14*(C20 + C21)</f>
        <v>1157928.56487008</v>
      </c>
      <c r="E22" s="0" t="s">
        <v>32</v>
      </c>
      <c r="H22" s="2" t="n">
        <f aca="false">D6*(H20 - C13)</f>
        <v>21719.810872293</v>
      </c>
    </row>
    <row r="23" customFormat="false" ht="13.8" hidden="false" customHeight="false" outlineLevel="0" collapsed="false">
      <c r="E23" s="0" t="s">
        <v>33</v>
      </c>
      <c r="H23" s="2" t="n">
        <f aca="false">D7*(H21 - C14)</f>
        <v>8943.96582268457</v>
      </c>
    </row>
    <row r="24" customFormat="false" ht="13.8" hidden="false" customHeight="false" outlineLevel="0" collapsed="false">
      <c r="E24" s="0" t="s">
        <v>34</v>
      </c>
      <c r="H24" s="2" t="n">
        <f aca="false">ABS(H22) + ABS(H23)</f>
        <v>30663.7766949776</v>
      </c>
    </row>
    <row r="25" customFormat="false" ht="13.8" hidden="false" customHeight="false" outlineLevel="0" collapsed="false">
      <c r="E25" s="0" t="s">
        <v>35</v>
      </c>
      <c r="H25" s="5" t="n">
        <f aca="false">H24/C10</f>
        <v>0.0306637766949776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2.52"/>
    <col collapsed="false" customWidth="true" hidden="false" outlineLevel="0" max="2" min="2" style="0" width="25.79"/>
    <col collapsed="false" customWidth="true" hidden="false" outlineLevel="0" max="3" min="3" style="0" width="22.36"/>
    <col collapsed="false" customWidth="true" hidden="false" outlineLevel="0" max="4" min="4" style="0" width="11.11"/>
    <col collapsed="false" customWidth="true" hidden="false" outlineLevel="0" max="8" min="8" style="0" width="12.68"/>
  </cols>
  <sheetData>
    <row r="1" customFormat="false" ht="13.8" hidden="false" customHeight="false" outlineLevel="0" collapsed="false">
      <c r="A1" s="3" t="s">
        <v>36</v>
      </c>
    </row>
    <row r="2" customFormat="false" ht="13.8" hidden="false" customHeight="false" outlineLevel="0" collapsed="false"/>
    <row r="3" customFormat="false" ht="13.8" hidden="false" customHeight="false" outlineLevel="0" collapsed="false">
      <c r="C3" s="0" t="s">
        <v>0</v>
      </c>
      <c r="D3" s="0" t="s">
        <v>1</v>
      </c>
    </row>
    <row r="4" customFormat="false" ht="13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</row>
    <row r="5" customFormat="false" ht="13.8" hidden="false" customHeight="false" outlineLevel="0" collapsed="false">
      <c r="A5" s="0" t="s">
        <v>7</v>
      </c>
      <c r="B5" s="1" t="n">
        <v>42735</v>
      </c>
      <c r="C5" s="2" t="n">
        <v>4</v>
      </c>
      <c r="D5" s="2" t="n">
        <v>146.21</v>
      </c>
      <c r="E5" s="0" t="n">
        <v>738.2</v>
      </c>
    </row>
    <row r="6" customFormat="false" ht="13.8" hidden="false" customHeight="false" outlineLevel="0" collapsed="false">
      <c r="A6" s="0" t="s">
        <v>7</v>
      </c>
      <c r="B6" s="1" t="n">
        <v>43100</v>
      </c>
      <c r="C6" s="2" t="n">
        <v>4.6</v>
      </c>
      <c r="D6" s="2" t="n">
        <v>173.9</v>
      </c>
      <c r="E6" s="0" t="n">
        <v>722.2</v>
      </c>
    </row>
    <row r="7" customFormat="false" ht="13.8" hidden="false" customHeight="false" outlineLevel="0" collapsed="false">
      <c r="A7" s="0" t="s">
        <v>8</v>
      </c>
      <c r="B7" s="1" t="n">
        <v>42735</v>
      </c>
      <c r="C7" s="2" t="n">
        <v>1.84</v>
      </c>
      <c r="D7" s="2" t="n">
        <v>71.61</v>
      </c>
      <c r="E7" s="0" t="n">
        <v>1310</v>
      </c>
    </row>
    <row r="8" customFormat="false" ht="13.8" hidden="false" customHeight="false" outlineLevel="0" collapsed="false">
      <c r="A8" s="0" t="s">
        <v>8</v>
      </c>
      <c r="B8" s="1" t="n">
        <v>43100</v>
      </c>
      <c r="C8" s="2" t="n">
        <v>2.08</v>
      </c>
      <c r="D8" s="2" t="n">
        <v>71.64</v>
      </c>
      <c r="E8" s="0" t="n">
        <v>1308</v>
      </c>
    </row>
    <row r="10" customFormat="false" ht="13.8" hidden="false" customHeight="false" outlineLevel="0" collapsed="false">
      <c r="A10" s="0" t="s">
        <v>10</v>
      </c>
      <c r="B10" s="0" t="s">
        <v>11</v>
      </c>
      <c r="C10" s="2" t="n">
        <v>1000000</v>
      </c>
      <c r="E10" s="3" t="s">
        <v>12</v>
      </c>
    </row>
    <row r="11" customFormat="false" ht="13.8" hidden="false" customHeight="false" outlineLevel="0" collapsed="false">
      <c r="B11" s="0" t="s">
        <v>20</v>
      </c>
      <c r="C11" s="2" t="n">
        <f aca="false">0.5*C10</f>
        <v>500000</v>
      </c>
      <c r="H11" s="5" t="n">
        <f aca="false">C22/C10 - 1</f>
        <v>0.125155942903725</v>
      </c>
    </row>
    <row r="12" customFormat="false" ht="13.8" hidden="false" customHeight="false" outlineLevel="0" collapsed="false">
      <c r="B12" s="0" t="s">
        <v>22</v>
      </c>
      <c r="C12" s="2" t="n">
        <f aca="false">0.5*C10</f>
        <v>500000</v>
      </c>
      <c r="E12" s="3" t="s">
        <v>15</v>
      </c>
    </row>
    <row r="13" customFormat="false" ht="13.8" hidden="false" customHeight="false" outlineLevel="0" collapsed="false">
      <c r="B13" s="0" t="s">
        <v>13</v>
      </c>
      <c r="C13" s="2" t="n">
        <f aca="false">D5</f>
        <v>146.21</v>
      </c>
      <c r="E13" s="0" t="s">
        <v>17</v>
      </c>
      <c r="H13" s="5" t="n">
        <f aca="false">(C18+C19)/C13 - 1</f>
        <v>0.220846727310033</v>
      </c>
    </row>
    <row r="14" customFormat="false" ht="13.8" hidden="false" customHeight="false" outlineLevel="0" collapsed="false">
      <c r="B14" s="0" t="s">
        <v>14</v>
      </c>
      <c r="C14" s="2" t="n">
        <f aca="false">D7</f>
        <v>71.61</v>
      </c>
      <c r="E14" s="0" t="s">
        <v>19</v>
      </c>
      <c r="H14" s="5" t="n">
        <f aca="false">(C20+C21)/C14 - 1</f>
        <v>0.0294651584974166</v>
      </c>
    </row>
    <row r="15" customFormat="false" ht="13.8" hidden="false" customHeight="false" outlineLevel="0" collapsed="false">
      <c r="B15" s="0" t="s">
        <v>16</v>
      </c>
      <c r="C15" s="8" t="n">
        <f aca="false">C11/C13</f>
        <v>3419.73873196088</v>
      </c>
      <c r="E15" s="0" t="s">
        <v>21</v>
      </c>
      <c r="H15" s="5" t="n">
        <f aca="false">0.5*H13 + 0.5*H14</f>
        <v>0.125155942903725</v>
      </c>
    </row>
    <row r="16" customFormat="false" ht="13.8" hidden="false" customHeight="false" outlineLevel="0" collapsed="false">
      <c r="B16" s="0" t="s">
        <v>18</v>
      </c>
      <c r="C16" s="8" t="n">
        <f aca="false">C12/C14</f>
        <v>6982.26504678118</v>
      </c>
    </row>
    <row r="17" customFormat="false" ht="13.8" hidden="false" customHeight="false" outlineLevel="0" collapsed="false">
      <c r="E17" s="3" t="s">
        <v>23</v>
      </c>
    </row>
    <row r="18" customFormat="false" ht="13.8" hidden="false" customHeight="false" outlineLevel="0" collapsed="false">
      <c r="A18" s="0" t="s">
        <v>24</v>
      </c>
      <c r="B18" s="0" t="s">
        <v>13</v>
      </c>
      <c r="C18" s="2" t="n">
        <f aca="false">D6</f>
        <v>173.9</v>
      </c>
      <c r="E18" s="0" t="s">
        <v>37</v>
      </c>
      <c r="H18" s="2" t="n">
        <f aca="false">0.5*C22</f>
        <v>562577.971451863</v>
      </c>
    </row>
    <row r="19" customFormat="false" ht="13.8" hidden="false" customHeight="false" outlineLevel="0" collapsed="false">
      <c r="B19" s="0" t="s">
        <v>26</v>
      </c>
      <c r="C19" s="2" t="n">
        <f aca="false">C6</f>
        <v>4.6</v>
      </c>
      <c r="E19" s="0" t="s">
        <v>38</v>
      </c>
      <c r="H19" s="2" t="n">
        <f aca="false">0.5*C22</f>
        <v>562577.971451863</v>
      </c>
    </row>
    <row r="20" customFormat="false" ht="13.8" hidden="false" customHeight="false" outlineLevel="0" collapsed="false">
      <c r="B20" s="0" t="s">
        <v>14</v>
      </c>
      <c r="C20" s="2" t="n">
        <f aca="false">D8</f>
        <v>71.64</v>
      </c>
      <c r="E20" s="0" t="s">
        <v>39</v>
      </c>
      <c r="H20" s="6" t="n">
        <f aca="false">H18/C18</f>
        <v>3235.06596579564</v>
      </c>
    </row>
    <row r="21" customFormat="false" ht="13.8" hidden="false" customHeight="false" outlineLevel="0" collapsed="false">
      <c r="B21" s="0" t="s">
        <v>29</v>
      </c>
      <c r="C21" s="2" t="n">
        <f aca="false">C8</f>
        <v>2.08</v>
      </c>
      <c r="E21" s="0" t="s">
        <v>40</v>
      </c>
      <c r="H21" s="6" t="n">
        <f aca="false">H19/C20</f>
        <v>7852.8471726949</v>
      </c>
    </row>
    <row r="22" customFormat="false" ht="13.8" hidden="false" customHeight="false" outlineLevel="0" collapsed="false">
      <c r="B22" s="0" t="s">
        <v>31</v>
      </c>
      <c r="C22" s="2" t="n">
        <f aca="false">C15*(C18+C19) + C16*(C20+C21)</f>
        <v>1125155.94290373</v>
      </c>
      <c r="E22" s="0" t="s">
        <v>32</v>
      </c>
      <c r="H22" s="2" t="n">
        <f aca="false">C18*(H20-C15)</f>
        <v>-32114.5940361342</v>
      </c>
    </row>
    <row r="23" customFormat="false" ht="13.8" hidden="false" customHeight="false" outlineLevel="0" collapsed="false">
      <c r="E23" s="0" t="s">
        <v>33</v>
      </c>
      <c r="H23" s="2" t="n">
        <f aca="false">C20*(H21-C16)</f>
        <v>62368.503500459</v>
      </c>
    </row>
    <row r="24" customFormat="false" ht="13.8" hidden="false" customHeight="false" outlineLevel="0" collapsed="false">
      <c r="E24" s="0" t="s">
        <v>34</v>
      </c>
      <c r="H24" s="2" t="n">
        <f aca="false">ABS(H22) + ABS(H23)</f>
        <v>94483.0975365932</v>
      </c>
    </row>
    <row r="25" customFormat="false" ht="13.8" hidden="false" customHeight="false" outlineLevel="0" collapsed="false">
      <c r="E25" s="0" t="s">
        <v>35</v>
      </c>
      <c r="H25" s="5" t="n">
        <f aca="false">H24/C10</f>
        <v>0.0944830975365932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7" activeCellId="0" sqref="H27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2.59"/>
    <col collapsed="false" customWidth="true" hidden="false" outlineLevel="0" max="2" min="2" style="0" width="25.79"/>
    <col collapsed="false" customWidth="true" hidden="false" outlineLevel="0" max="3" min="3" style="0" width="23.2"/>
    <col collapsed="false" customWidth="true" hidden="false" outlineLevel="0" max="4" min="4" style="0" width="14.16"/>
    <col collapsed="false" customWidth="true" hidden="false" outlineLevel="0" max="8" min="8" style="0" width="11.57"/>
  </cols>
  <sheetData>
    <row r="1" customFormat="false" ht="13.8" hidden="false" customHeight="false" outlineLevel="0" collapsed="false">
      <c r="A1" s="3" t="s">
        <v>41</v>
      </c>
    </row>
    <row r="2" customFormat="false" ht="13.8" hidden="false" customHeight="false" outlineLevel="0" collapsed="false"/>
    <row r="3" customFormat="false" ht="13.8" hidden="false" customHeight="false" outlineLevel="0" collapsed="false">
      <c r="C3" s="0" t="s">
        <v>0</v>
      </c>
      <c r="D3" s="0" t="s">
        <v>1</v>
      </c>
    </row>
    <row r="4" customFormat="false" ht="13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</row>
    <row r="5" customFormat="false" ht="13.8" hidden="false" customHeight="false" outlineLevel="0" collapsed="false">
      <c r="A5" s="0" t="s">
        <v>7</v>
      </c>
      <c r="B5" s="1" t="n">
        <v>42735</v>
      </c>
      <c r="C5" s="2" t="n">
        <v>4</v>
      </c>
      <c r="D5" s="2" t="n">
        <v>146.21</v>
      </c>
      <c r="E5" s="0" t="n">
        <v>738.2</v>
      </c>
    </row>
    <row r="6" customFormat="false" ht="13.8" hidden="false" customHeight="false" outlineLevel="0" collapsed="false">
      <c r="A6" s="0" t="s">
        <v>7</v>
      </c>
      <c r="B6" s="1" t="n">
        <v>43100</v>
      </c>
      <c r="C6" s="2" t="n">
        <v>4.6</v>
      </c>
      <c r="D6" s="2" t="n">
        <v>173.9</v>
      </c>
      <c r="E6" s="0" t="n">
        <v>722.2</v>
      </c>
    </row>
    <row r="7" customFormat="false" ht="13.8" hidden="false" customHeight="false" outlineLevel="0" collapsed="false">
      <c r="A7" s="0" t="s">
        <v>8</v>
      </c>
      <c r="B7" s="1" t="n">
        <v>42735</v>
      </c>
      <c r="C7" s="2" t="n">
        <v>1.84</v>
      </c>
      <c r="D7" s="2" t="n">
        <v>71.61</v>
      </c>
      <c r="E7" s="0" t="n">
        <v>1310</v>
      </c>
    </row>
    <row r="8" customFormat="false" ht="13.8" hidden="false" customHeight="false" outlineLevel="0" collapsed="false">
      <c r="A8" s="0" t="s">
        <v>8</v>
      </c>
      <c r="B8" s="1" t="n">
        <v>43100</v>
      </c>
      <c r="C8" s="2" t="n">
        <v>2.08</v>
      </c>
      <c r="D8" s="2" t="n">
        <v>71.64</v>
      </c>
      <c r="E8" s="0" t="n">
        <v>1308</v>
      </c>
    </row>
    <row r="10" customFormat="false" ht="13.8" hidden="false" customHeight="false" outlineLevel="0" collapsed="false">
      <c r="A10" s="4" t="s">
        <v>10</v>
      </c>
      <c r="B10" s="0" t="s">
        <v>31</v>
      </c>
      <c r="C10" s="2" t="n">
        <v>1000000</v>
      </c>
      <c r="E10" s="3" t="s">
        <v>12</v>
      </c>
    </row>
    <row r="11" customFormat="false" ht="13.8" hidden="false" customHeight="false" outlineLevel="0" collapsed="false">
      <c r="B11" s="0" t="s">
        <v>42</v>
      </c>
      <c r="C11" s="2" t="n">
        <f aca="false">D5*E5</f>
        <v>107932.222</v>
      </c>
      <c r="H11" s="5" t="n">
        <f aca="false">C26/C10 - 1</f>
        <v>0.131854880974756</v>
      </c>
    </row>
    <row r="12" customFormat="false" ht="13.8" hidden="false" customHeight="false" outlineLevel="0" collapsed="false">
      <c r="B12" s="0" t="s">
        <v>43</v>
      </c>
      <c r="C12" s="2" t="n">
        <f aca="false">D7*E7</f>
        <v>93809.1</v>
      </c>
      <c r="E12" s="3" t="s">
        <v>15</v>
      </c>
    </row>
    <row r="13" customFormat="false" ht="13.8" hidden="false" customHeight="false" outlineLevel="0" collapsed="false">
      <c r="B13" s="0" t="s">
        <v>44</v>
      </c>
      <c r="C13" s="5" t="n">
        <f aca="false">C11/(C11+C12)</f>
        <v>0.535003047119915</v>
      </c>
      <c r="E13" s="0" t="s">
        <v>17</v>
      </c>
      <c r="H13" s="5" t="n">
        <f aca="false">(C22+C23)/C17 - 1</f>
        <v>0.220846727310033</v>
      </c>
    </row>
    <row r="14" customFormat="false" ht="13.8" hidden="false" customHeight="false" outlineLevel="0" collapsed="false">
      <c r="B14" s="0" t="s">
        <v>45</v>
      </c>
      <c r="C14" s="5" t="n">
        <f aca="false">C12/(C11+C12)</f>
        <v>0.464996952880085</v>
      </c>
      <c r="E14" s="0" t="s">
        <v>19</v>
      </c>
      <c r="H14" s="5" t="n">
        <f aca="false">(C24+C25)/C18 -1</f>
        <v>0.0294651584974166</v>
      </c>
    </row>
    <row r="15" customFormat="false" ht="13.8" hidden="false" customHeight="false" outlineLevel="0" collapsed="false">
      <c r="B15" s="0" t="s">
        <v>20</v>
      </c>
      <c r="C15" s="2" t="n">
        <f aca="false">C13*C10</f>
        <v>535003.047119915</v>
      </c>
      <c r="E15" s="0" t="s">
        <v>21</v>
      </c>
      <c r="H15" s="5" t="n">
        <f aca="false">H13*C13 + H14*C14</f>
        <v>0.131854880974756</v>
      </c>
    </row>
    <row r="16" customFormat="false" ht="13.8" hidden="false" customHeight="false" outlineLevel="0" collapsed="false">
      <c r="B16" s="0" t="s">
        <v>22</v>
      </c>
      <c r="C16" s="2" t="n">
        <f aca="false">C14*C10</f>
        <v>464996.952880085</v>
      </c>
    </row>
    <row r="17" customFormat="false" ht="13.8" hidden="false" customHeight="false" outlineLevel="0" collapsed="false">
      <c r="B17" s="0" t="s">
        <v>13</v>
      </c>
      <c r="C17" s="2" t="n">
        <f aca="false">D5</f>
        <v>146.21</v>
      </c>
      <c r="E17" s="3" t="s">
        <v>23</v>
      </c>
    </row>
    <row r="18" customFormat="false" ht="13.8" hidden="false" customHeight="false" outlineLevel="0" collapsed="false">
      <c r="B18" s="0" t="s">
        <v>14</v>
      </c>
      <c r="C18" s="2" t="n">
        <f aca="false">D7</f>
        <v>71.61</v>
      </c>
      <c r="E18" s="0" t="s">
        <v>42</v>
      </c>
      <c r="H18" s="2" t="n">
        <f aca="false">D6*E6</f>
        <v>125590.58</v>
      </c>
    </row>
    <row r="19" customFormat="false" ht="13.8" hidden="false" customHeight="false" outlineLevel="0" collapsed="false">
      <c r="B19" s="0" t="s">
        <v>46</v>
      </c>
      <c r="C19" s="6" t="n">
        <f aca="false">C15/C17</f>
        <v>3659.14128390613</v>
      </c>
      <c r="E19" s="0" t="s">
        <v>43</v>
      </c>
      <c r="H19" s="2" t="n">
        <f aca="false">D8*E8</f>
        <v>93705.12</v>
      </c>
    </row>
    <row r="20" customFormat="false" ht="13.8" hidden="false" customHeight="false" outlineLevel="0" collapsed="false">
      <c r="B20" s="0" t="s">
        <v>47</v>
      </c>
      <c r="C20" s="6" t="n">
        <f aca="false">C16/C18</f>
        <v>6493.46394190874</v>
      </c>
      <c r="E20" s="0" t="s">
        <v>37</v>
      </c>
      <c r="H20" s="2" t="n">
        <f aca="false">(H18/(H18+H19))*C26</f>
        <v>648212.942513012</v>
      </c>
    </row>
    <row r="21" customFormat="false" ht="13.8" hidden="false" customHeight="false" outlineLevel="0" collapsed="false">
      <c r="E21" s="0" t="s">
        <v>38</v>
      </c>
      <c r="H21" s="2" t="n">
        <f aca="false">(H19/(H18+H19))*C26</f>
        <v>483641.938461745</v>
      </c>
    </row>
    <row r="22" customFormat="false" ht="13.8" hidden="false" customHeight="false" outlineLevel="0" collapsed="false">
      <c r="A22" s="0" t="s">
        <v>24</v>
      </c>
      <c r="B22" s="0" t="s">
        <v>13</v>
      </c>
      <c r="C22" s="2" t="n">
        <f aca="false">D6</f>
        <v>173.9</v>
      </c>
      <c r="E22" s="0" t="s">
        <v>39</v>
      </c>
      <c r="H22" s="6" t="n">
        <f aca="false">H20/C22</f>
        <v>3727.50398224848</v>
      </c>
    </row>
    <row r="23" customFormat="false" ht="13.8" hidden="false" customHeight="false" outlineLevel="0" collapsed="false">
      <c r="B23" s="0" t="s">
        <v>26</v>
      </c>
      <c r="C23" s="2" t="n">
        <f aca="false">C6</f>
        <v>4.6</v>
      </c>
      <c r="E23" s="0" t="s">
        <v>40</v>
      </c>
      <c r="H23" s="6" t="n">
        <f aca="false">H21/C24</f>
        <v>6751.00416613268</v>
      </c>
    </row>
    <row r="24" customFormat="false" ht="13.8" hidden="false" customHeight="false" outlineLevel="0" collapsed="false">
      <c r="B24" s="0" t="s">
        <v>14</v>
      </c>
      <c r="C24" s="2" t="n">
        <f aca="false">D8</f>
        <v>71.64</v>
      </c>
      <c r="E24" s="0" t="s">
        <v>32</v>
      </c>
      <c r="H24" s="2" t="n">
        <f aca="false">C22*(H22-C19)</f>
        <v>11888.2732417356</v>
      </c>
    </row>
    <row r="25" customFormat="false" ht="13.8" hidden="false" customHeight="false" outlineLevel="0" collapsed="false">
      <c r="B25" s="0" t="s">
        <v>29</v>
      </c>
      <c r="C25" s="2" t="n">
        <f aca="false">C8</f>
        <v>2.08</v>
      </c>
      <c r="E25" s="0" t="s">
        <v>33</v>
      </c>
      <c r="H25" s="2" t="n">
        <f aca="false">C24*(H23-C20)</f>
        <v>18450.1816634028</v>
      </c>
    </row>
    <row r="26" customFormat="false" ht="13.8" hidden="false" customHeight="false" outlineLevel="0" collapsed="false">
      <c r="B26" s="0" t="s">
        <v>31</v>
      </c>
      <c r="C26" s="2" t="n">
        <f aca="false">C19*(C22+C23) + C20*(C24+C25)</f>
        <v>1131854.88097476</v>
      </c>
      <c r="E26" s="0" t="s">
        <v>34</v>
      </c>
      <c r="H26" s="2" t="n">
        <f aca="false">ABS(H24) + ABS(H25)</f>
        <v>30338.4549051384</v>
      </c>
    </row>
    <row r="27" customFormat="false" ht="13.8" hidden="false" customHeight="false" outlineLevel="0" collapsed="false">
      <c r="E27" s="0" t="s">
        <v>35</v>
      </c>
      <c r="H27" s="5" t="n">
        <f aca="false">H26/C10</f>
        <v>0.0303384549051384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2.95"/>
    <col collapsed="false" customWidth="true" hidden="false" outlineLevel="0" max="2" min="2" style="0" width="21.02"/>
    <col collapsed="false" customWidth="true" hidden="false" outlineLevel="0" max="3" min="3" style="0" width="21.97"/>
    <col collapsed="false" customWidth="true" hidden="false" outlineLevel="0" max="4" min="4" style="0" width="20.18"/>
    <col collapsed="false" customWidth="true" hidden="false" outlineLevel="0" max="5" min="5" style="0" width="21.16"/>
    <col collapsed="false" customWidth="true" hidden="false" outlineLevel="0" max="6" min="6" style="0" width="11.58"/>
  </cols>
  <sheetData>
    <row r="1" customFormat="false" ht="13.8" hidden="false" customHeight="false" outlineLevel="0" collapsed="false">
      <c r="A1" s="3" t="s">
        <v>48</v>
      </c>
    </row>
    <row r="2" customFormat="false" ht="13.8" hidden="false" customHeight="false" outlineLevel="0" collapsed="false"/>
    <row r="3" customFormat="false" ht="13.8" hidden="false" customHeight="false" outlineLevel="0" collapsed="false">
      <c r="C3" s="0" t="s">
        <v>0</v>
      </c>
      <c r="D3" s="0" t="s">
        <v>1</v>
      </c>
    </row>
    <row r="4" customFormat="false" ht="13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</row>
    <row r="5" customFormat="false" ht="13.8" hidden="false" customHeight="false" outlineLevel="0" collapsed="false">
      <c r="A5" s="0" t="s">
        <v>7</v>
      </c>
      <c r="B5" s="1" t="n">
        <v>42735</v>
      </c>
      <c r="C5" s="2" t="n">
        <v>4</v>
      </c>
      <c r="D5" s="2" t="n">
        <v>146.21</v>
      </c>
      <c r="E5" s="0" t="n">
        <v>738.2</v>
      </c>
    </row>
    <row r="6" customFormat="false" ht="13.8" hidden="false" customHeight="false" outlineLevel="0" collapsed="false">
      <c r="A6" s="0" t="s">
        <v>7</v>
      </c>
      <c r="B6" s="1" t="n">
        <v>43100</v>
      </c>
      <c r="C6" s="2" t="n">
        <v>4.6</v>
      </c>
      <c r="D6" s="2" t="n">
        <v>173.9</v>
      </c>
      <c r="E6" s="0" t="n">
        <v>722.2</v>
      </c>
    </row>
    <row r="7" customFormat="false" ht="13.8" hidden="false" customHeight="false" outlineLevel="0" collapsed="false">
      <c r="A7" s="0" t="s">
        <v>8</v>
      </c>
      <c r="B7" s="1" t="n">
        <v>42735</v>
      </c>
      <c r="C7" s="2" t="n">
        <v>1.84</v>
      </c>
      <c r="D7" s="2" t="n">
        <v>71.61</v>
      </c>
      <c r="E7" s="0" t="n">
        <v>1310</v>
      </c>
    </row>
    <row r="8" customFormat="false" ht="13.8" hidden="false" customHeight="false" outlineLevel="0" collapsed="false">
      <c r="A8" s="0" t="s">
        <v>8</v>
      </c>
      <c r="B8" s="1" t="n">
        <v>43100</v>
      </c>
      <c r="C8" s="2" t="n">
        <v>2.08</v>
      </c>
      <c r="D8" s="2" t="n">
        <v>71.64</v>
      </c>
      <c r="E8" s="0" t="n">
        <v>1308</v>
      </c>
    </row>
    <row r="10" customFormat="false" ht="13.8" hidden="false" customHeight="false" outlineLevel="0" collapsed="false">
      <c r="A10" s="0" t="s">
        <v>10</v>
      </c>
      <c r="B10" s="0" t="s">
        <v>42</v>
      </c>
      <c r="D10" s="2" t="n">
        <f aca="false">D5*E5</f>
        <v>107932.222</v>
      </c>
    </row>
    <row r="11" customFormat="false" ht="13.8" hidden="false" customHeight="false" outlineLevel="0" collapsed="false">
      <c r="B11" s="0" t="s">
        <v>43</v>
      </c>
      <c r="D11" s="2" t="n">
        <f aca="false">D7*E7</f>
        <v>93809.1</v>
      </c>
    </row>
    <row r="12" customFormat="false" ht="13.8" hidden="false" customHeight="false" outlineLevel="0" collapsed="false">
      <c r="B12" s="0" t="s">
        <v>49</v>
      </c>
      <c r="D12" s="2" t="n">
        <f aca="false">D10+D11</f>
        <v>201741.322</v>
      </c>
    </row>
    <row r="13" customFormat="false" ht="13.8" hidden="false" customHeight="false" outlineLevel="0" collapsed="false">
      <c r="B13" s="0" t="s">
        <v>50</v>
      </c>
      <c r="D13" s="6" t="n">
        <v>1000</v>
      </c>
    </row>
    <row r="14" customFormat="false" ht="13.8" hidden="false" customHeight="false" outlineLevel="0" collapsed="false">
      <c r="B14" s="0" t="s">
        <v>51</v>
      </c>
      <c r="D14" s="0" t="n">
        <f aca="false">D12/D13</f>
        <v>201.741322</v>
      </c>
    </row>
    <row r="15" customFormat="false" ht="13.8" hidden="false" customHeight="false" outlineLevel="0" collapsed="false">
      <c r="B15" s="0" t="s">
        <v>52</v>
      </c>
      <c r="D15" s="0" t="n">
        <f aca="false">E5</f>
        <v>738.2</v>
      </c>
    </row>
    <row r="16" customFormat="false" ht="13.8" hidden="false" customHeight="false" outlineLevel="0" collapsed="false">
      <c r="B16" s="0" t="s">
        <v>53</v>
      </c>
      <c r="D16" s="0" t="n">
        <f aca="false">E7</f>
        <v>1310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0" t="s">
        <v>24</v>
      </c>
      <c r="B18" s="0" t="s">
        <v>42</v>
      </c>
      <c r="D18" s="2" t="n">
        <f aca="false">D6*E6</f>
        <v>125590.58</v>
      </c>
    </row>
    <row r="19" customFormat="false" ht="13.8" hidden="false" customHeight="false" outlineLevel="0" collapsed="false">
      <c r="B19" s="0" t="s">
        <v>43</v>
      </c>
      <c r="D19" s="2" t="n">
        <f aca="false">D8*E8</f>
        <v>93705.12</v>
      </c>
    </row>
    <row r="20" customFormat="false" ht="13.8" hidden="false" customHeight="false" outlineLevel="0" collapsed="false">
      <c r="B20" s="0" t="s">
        <v>49</v>
      </c>
      <c r="D20" s="2" t="n">
        <f aca="false">D18+D19</f>
        <v>219295.7</v>
      </c>
    </row>
    <row r="21" customFormat="false" ht="13.8" hidden="false" customHeight="false" outlineLevel="0" collapsed="false">
      <c r="B21" s="0" t="s">
        <v>13</v>
      </c>
      <c r="D21" s="2" t="n">
        <f aca="false">D6</f>
        <v>173.9</v>
      </c>
    </row>
    <row r="22" customFormat="false" ht="13.8" hidden="false" customHeight="false" outlineLevel="0" collapsed="false">
      <c r="B22" s="0" t="s">
        <v>14</v>
      </c>
      <c r="D22" s="2" t="n">
        <f aca="false">D8</f>
        <v>71.64</v>
      </c>
    </row>
    <row r="23" customFormat="false" ht="13.8" hidden="false" customHeight="false" outlineLevel="0" collapsed="false">
      <c r="B23" s="0" t="s">
        <v>54</v>
      </c>
      <c r="D23" s="5" t="n">
        <f aca="false">D20/D12 - 1</f>
        <v>0.087014290508119</v>
      </c>
    </row>
    <row r="24" customFormat="false" ht="13.8" hidden="false" customHeight="false" outlineLevel="0" collapsed="false">
      <c r="B24" s="0" t="s">
        <v>55</v>
      </c>
      <c r="D24" s="2" t="n">
        <f aca="false">D15*D21 + D16*D22</f>
        <v>222221.38</v>
      </c>
    </row>
    <row r="25" customFormat="false" ht="13.8" hidden="false" customHeight="false" outlineLevel="0" collapsed="false">
      <c r="B25" s="0" t="s">
        <v>56</v>
      </c>
      <c r="D25" s="6" t="n">
        <f aca="false">D13*(D20/D24)</f>
        <v>986.834390102339</v>
      </c>
    </row>
    <row r="26" customFormat="false" ht="13.8" hidden="false" customHeight="false" outlineLevel="0" collapsed="false">
      <c r="B26" s="0" t="s">
        <v>57</v>
      </c>
      <c r="D26" s="0" t="n">
        <f aca="false">D20/D25</f>
        <v>222.22138</v>
      </c>
    </row>
    <row r="27" customFormat="false" ht="13.8" hidden="false" customHeight="false" outlineLevel="0" collapsed="false">
      <c r="B27" s="3" t="s">
        <v>58</v>
      </c>
      <c r="D27" s="9" t="n">
        <f aca="false">D26/D14 -1</f>
        <v>0.101516426069618</v>
      </c>
    </row>
    <row r="29" customFormat="false" ht="13.8" hidden="false" customHeight="false" outlineLevel="0" collapsed="false">
      <c r="A29" s="0" t="s">
        <v>59</v>
      </c>
    </row>
    <row r="30" customFormat="false" ht="13.8" hidden="false" customHeight="false" outlineLevel="0" collapsed="false">
      <c r="C30" s="0" t="s">
        <v>60</v>
      </c>
      <c r="D30" s="0" t="s">
        <v>61</v>
      </c>
    </row>
    <row r="31" customFormat="false" ht="13.8" hidden="false" customHeight="false" outlineLevel="0" collapsed="false">
      <c r="B31" s="0" t="s">
        <v>7</v>
      </c>
      <c r="C31" s="5" t="n">
        <f aca="false">D10/D12</f>
        <v>0.535003047119915</v>
      </c>
      <c r="D31" s="5" t="n">
        <f aca="false">D6/D5-1</f>
        <v>0.189385130975993</v>
      </c>
    </row>
    <row r="32" customFormat="false" ht="13.8" hidden="false" customHeight="false" outlineLevel="0" collapsed="false">
      <c r="B32" s="0" t="s">
        <v>8</v>
      </c>
      <c r="C32" s="5" t="n">
        <f aca="false">D11/D12</f>
        <v>0.464996952880085</v>
      </c>
      <c r="D32" s="5" t="n">
        <f aca="false">D8/D7-1</f>
        <v>0.000418935902806838</v>
      </c>
    </row>
    <row r="33" customFormat="false" ht="13.8" hidden="false" customHeight="false" outlineLevel="0" collapsed="false">
      <c r="B33" s="3" t="s">
        <v>62</v>
      </c>
      <c r="D33" s="9" t="n">
        <f aca="false">C31*D31 + C32*D32</f>
        <v>0.101516426069618</v>
      </c>
      <c r="E33" s="3"/>
    </row>
    <row r="34" customFormat="false" ht="13.8" hidden="false" customHeight="false" outlineLevel="0" collapsed="false"/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2023-08-23T10:17:07Z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