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Excess returns" sheetId="2" state="visible" r:id="rId3"/>
    <sheet name="Optimal portfoli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<sst xmlns="http://schemas.openxmlformats.org/spreadsheetml/2006/main" count="70" uniqueCount="55">
  <si>
    <t xml:space="preserve">Month</t>
  </si>
  <si>
    <t xml:space="preserve">Risk-free return</t>
  </si>
  <si>
    <t xml:space="preserve">VFINX return</t>
  </si>
  <si>
    <t xml:space="preserve">Gold return</t>
  </si>
  <si>
    <t xml:space="preserve">VFINX excess return</t>
  </si>
  <si>
    <t xml:space="preserve">Gold excess return</t>
  </si>
  <si>
    <t xml:space="preserve">20% gold, 80% VFINX</t>
  </si>
  <si>
    <t xml:space="preserve">Optimal portfolio (see next tab)</t>
  </si>
  <si>
    <t xml:space="preserve">50% gold, 50% VFINX</t>
  </si>
  <si>
    <t xml:space="preserve">Residuals from regressing gold on VFINX</t>
  </si>
  <si>
    <t xml:space="preserve">Portfolio statistics:</t>
  </si>
  <si>
    <t xml:space="preserve">VFINX</t>
  </si>
  <si>
    <t xml:space="preserve">Gold</t>
  </si>
  <si>
    <t xml:space="preserve">Average excess return:</t>
  </si>
  <si>
    <t xml:space="preserve">Volatility of excess return:</t>
  </si>
  <si>
    <t xml:space="preserve">Sharpe ratio:</t>
  </si>
  <si>
    <t xml:space="preserve">Correlation:</t>
  </si>
  <si>
    <t xml:space="preserve">Use matrix formula to find the portfolio of gold and VFINX that achieves the highest Sharpe ratio:</t>
  </si>
  <si>
    <t xml:space="preserve">Covariance matrix:</t>
  </si>
  <si>
    <t xml:space="preserve">Unscaled optimal weights:</t>
  </si>
  <si>
    <t xml:space="preserve">Optimal weights:</t>
  </si>
  <si>
    <t xml:space="preserve">Sharpe ratio of optimal portfolio:</t>
  </si>
  <si>
    <t xml:space="preserve">Alternative approach using the formula from class based on Sharpe ratios:</t>
  </si>
  <si>
    <t xml:space="preserve">100% VFINX</t>
  </si>
  <si>
    <t xml:space="preserve">20% Gold, 80% VFINX</t>
  </si>
  <si>
    <t xml:space="preserve">Optimal weights</t>
  </si>
  <si>
    <t xml:space="preserve">Sharpe ratio</t>
  </si>
  <si>
    <t xml:space="preserve">Correlation w/ gold</t>
  </si>
  <si>
    <t xml:space="preserve">Product</t>
  </si>
  <si>
    <t xml:space="preserve">Less than SR of gold,</t>
  </si>
  <si>
    <t xml:space="preserve">Still less than SR of gold,</t>
  </si>
  <si>
    <t xml:space="preserve">Exactly matches SR of gold,</t>
  </si>
  <si>
    <t xml:space="preserve">Greater than SR of gold, </t>
  </si>
  <si>
    <t xml:space="preserve">so allocate some to gold.</t>
  </si>
  <si>
    <t xml:space="preserve">so keep going.</t>
  </si>
  <si>
    <t xml:space="preserve">so stop here.</t>
  </si>
  <si>
    <t xml:space="preserve">so we went too far.</t>
  </si>
  <si>
    <t xml:space="preserve">Alternative approach using the formula from class based on alpha:</t>
  </si>
  <si>
    <t xml:space="preserve">Beta of gold w.r.t this portfolio, using formula in slides:</t>
  </si>
  <si>
    <t xml:space="preserve">Beta of gold w.r.t. this portfolio, using SLOPE formula:</t>
  </si>
  <si>
    <t xml:space="preserve">Alpha of gold w.r.t. this portfolio, using formula in slides:</t>
  </si>
  <si>
    <t xml:space="preserve">Alpha of gold w.r.t. this portfolio, using INTERCEPT:</t>
  </si>
  <si>
    <t xml:space="preserve">Positive alpha</t>
  </si>
  <si>
    <t xml:space="preserve">Still positive</t>
  </si>
  <si>
    <t xml:space="preserve">Exactly zero</t>
  </si>
  <si>
    <t xml:space="preserve">Negative alpha, so we went too far</t>
  </si>
  <si>
    <t xml:space="preserve">Analysis based on information ratios</t>
  </si>
  <si>
    <t xml:space="preserve">Let’s calculate the information ratio of gold with respect to the index fund VFINX:</t>
  </si>
  <si>
    <t xml:space="preserve">SD of regression residuals, using formula in slides:</t>
  </si>
  <si>
    <t xml:space="preserve">SD of regression residuals, calculating manually:</t>
  </si>
  <si>
    <t xml:space="preserve">Information ratio of gold with respect to VFINX:</t>
  </si>
  <si>
    <t xml:space="preserve">Maximum attainable Sharpe ratio:</t>
  </si>
  <si>
    <t xml:space="preserve">← This exactly matches B17.</t>
  </si>
  <si>
    <t xml:space="preserve">The point is, even before doing any analysis, we can see that this is the best SR we can achieve using just gold and VFINX.</t>
  </si>
  <si>
    <t xml:space="preserve">This helps to tell us *how much* we can expect to benefit from pursuing gold as an investment.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</si>
</sst>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yyyy\-mm"/>
    <numFmt numFmtId="167" formatCode="0.0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2" min="2" style="1" width="14.9"/>
    <col collapsed="false" customWidth="true" hidden="false" outlineLevel="0" max="3" min="3" style="1" width="12.55"/>
    <col collapsed="false" customWidth="true" hidden="false" outlineLevel="0" max="4" min="4" style="1" width="11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4" t="n">
        <v>39448</v>
      </c>
      <c r="B2" s="1" t="n">
        <v>0.0021</v>
      </c>
      <c r="C2" s="1" t="n">
        <v>-0.0601553829078803</v>
      </c>
      <c r="D2" s="1" t="n">
        <v>0.10430364614465</v>
      </c>
    </row>
    <row r="3" customFormat="false" ht="13.8" hidden="false" customHeight="false" outlineLevel="0" collapsed="false">
      <c r="A3" s="4" t="n">
        <v>39479</v>
      </c>
      <c r="B3" s="1" t="n">
        <v>0.0013</v>
      </c>
      <c r="C3" s="1" t="n">
        <v>-0.0325145646354904</v>
      </c>
      <c r="D3" s="1" t="n">
        <v>0.0489851150202978</v>
      </c>
    </row>
    <row r="4" customFormat="false" ht="13.8" hidden="false" customHeight="false" outlineLevel="0" collapsed="false">
      <c r="A4" s="4" t="n">
        <v>39508</v>
      </c>
      <c r="B4" s="1" t="n">
        <v>0.0017</v>
      </c>
      <c r="C4" s="1" t="n">
        <v>-0.00440497722519906</v>
      </c>
      <c r="D4" s="1" t="n">
        <v>-0.032765737874097</v>
      </c>
    </row>
    <row r="5" customFormat="false" ht="13.8" hidden="false" customHeight="false" outlineLevel="0" collapsed="false">
      <c r="A5" s="4" t="n">
        <v>39539</v>
      </c>
      <c r="B5" s="1" t="n">
        <v>0.0018</v>
      </c>
      <c r="C5" s="1" t="n">
        <v>0.0485420944558521</v>
      </c>
      <c r="D5" s="1" t="n">
        <v>-0.0741531074953321</v>
      </c>
    </row>
    <row r="6" customFormat="false" ht="13.8" hidden="false" customHeight="false" outlineLevel="0" collapsed="false">
      <c r="A6" s="4" t="n">
        <v>39569</v>
      </c>
      <c r="B6" s="1" t="n">
        <v>0.0018</v>
      </c>
      <c r="C6" s="1" t="n">
        <v>0.0129249569168104</v>
      </c>
      <c r="D6" s="1" t="n">
        <v>0.0135407663497551</v>
      </c>
    </row>
    <row r="7" customFormat="false" ht="13.8" hidden="false" customHeight="false" outlineLevel="0" collapsed="false">
      <c r="A7" s="4" t="n">
        <v>39600</v>
      </c>
      <c r="B7" s="1" t="n">
        <v>0.0017</v>
      </c>
      <c r="C7" s="1" t="n">
        <v>-0.0843817138992673</v>
      </c>
      <c r="D7" s="1" t="n">
        <v>0.0605457646389995</v>
      </c>
    </row>
    <row r="8" customFormat="false" ht="13.8" hidden="false" customHeight="false" outlineLevel="0" collapsed="false">
      <c r="A8" s="4" t="n">
        <v>39630</v>
      </c>
      <c r="B8" s="1" t="n">
        <v>0.0015</v>
      </c>
      <c r="C8" s="1" t="n">
        <v>-0.00831706696087586</v>
      </c>
      <c r="D8" s="1" t="n">
        <v>-0.0222460466362905</v>
      </c>
    </row>
    <row r="9" customFormat="false" ht="13.8" hidden="false" customHeight="false" outlineLevel="0" collapsed="false">
      <c r="A9" s="4" t="n">
        <v>39661</v>
      </c>
      <c r="B9" s="1" t="n">
        <v>0.0013</v>
      </c>
      <c r="C9" s="1" t="n">
        <v>0.0144629867351307</v>
      </c>
      <c r="D9" s="1" t="n">
        <v>-0.0827850877192983</v>
      </c>
    </row>
    <row r="10" customFormat="false" ht="13.8" hidden="false" customHeight="false" outlineLevel="0" collapsed="false">
      <c r="A10" s="4" t="n">
        <v>39692</v>
      </c>
      <c r="B10" s="1" t="n">
        <v>0.0015</v>
      </c>
      <c r="C10" s="1" t="n">
        <v>-0.0890607109242253</v>
      </c>
      <c r="D10" s="1" t="n">
        <v>0.0723251643753735</v>
      </c>
    </row>
    <row r="11" customFormat="false" ht="13.8" hidden="false" customHeight="false" outlineLevel="0" collapsed="false">
      <c r="A11" s="4" t="n">
        <v>39722</v>
      </c>
      <c r="B11" s="1" t="n">
        <v>0.0008</v>
      </c>
      <c r="C11" s="1" t="n">
        <v>-0.167924001117631</v>
      </c>
      <c r="D11" s="1" t="n">
        <v>-0.187848383500557</v>
      </c>
    </row>
    <row r="12" customFormat="false" ht="13.8" hidden="false" customHeight="false" outlineLevel="0" collapsed="false">
      <c r="A12" s="4" t="n">
        <v>39753</v>
      </c>
      <c r="B12" s="1" t="n">
        <v>0.0003</v>
      </c>
      <c r="C12" s="1" t="n">
        <v>-0.071748376986792</v>
      </c>
      <c r="D12" s="1" t="n">
        <v>0.116678105696637</v>
      </c>
    </row>
    <row r="13" customFormat="false" ht="13.8" hidden="false" customHeight="false" outlineLevel="0" collapsed="false">
      <c r="A13" s="4" t="n">
        <v>39783</v>
      </c>
      <c r="B13" s="1" t="n">
        <v>0</v>
      </c>
      <c r="C13" s="1" t="n">
        <v>0.010671087174476</v>
      </c>
      <c r="D13" s="1" t="n">
        <v>0.0633066994468348</v>
      </c>
    </row>
    <row r="14" customFormat="false" ht="13.8" hidden="false" customHeight="false" outlineLevel="0" collapsed="false">
      <c r="A14" s="4" t="n">
        <v>39814</v>
      </c>
      <c r="B14" s="1" t="n">
        <v>0</v>
      </c>
      <c r="C14" s="1" t="n">
        <v>-0.0841256468889158</v>
      </c>
      <c r="D14" s="1" t="n">
        <v>0.061849710982659</v>
      </c>
    </row>
    <row r="15" customFormat="false" ht="13.8" hidden="false" customHeight="false" outlineLevel="0" collapsed="false">
      <c r="A15" s="4" t="n">
        <v>39845</v>
      </c>
      <c r="B15" s="1" t="n">
        <v>0.0001</v>
      </c>
      <c r="C15" s="1" t="n">
        <v>-0.106570302233903</v>
      </c>
      <c r="D15" s="1" t="n">
        <v>0.027490473598258</v>
      </c>
    </row>
    <row r="16" customFormat="false" ht="13.8" hidden="false" customHeight="false" outlineLevel="0" collapsed="false">
      <c r="A16" s="4" t="n">
        <v>39873</v>
      </c>
      <c r="B16" s="1" t="n">
        <v>0.0002</v>
      </c>
      <c r="C16" s="1" t="n">
        <v>0.0876004422853538</v>
      </c>
      <c r="D16" s="1" t="n">
        <v>-0.0267549668874172</v>
      </c>
    </row>
    <row r="17" customFormat="false" ht="13.8" hidden="false" customHeight="false" outlineLevel="0" collapsed="false">
      <c r="A17" s="4" t="n">
        <v>39904</v>
      </c>
      <c r="B17" s="1" t="n">
        <v>0.0001</v>
      </c>
      <c r="C17" s="1" t="n">
        <v>0.0955882352941175</v>
      </c>
      <c r="D17" s="1" t="n">
        <v>-0.0321175830157866</v>
      </c>
    </row>
    <row r="18" customFormat="false" ht="13.8" hidden="false" customHeight="false" outlineLevel="0" collapsed="false">
      <c r="A18" s="4" t="n">
        <v>39934</v>
      </c>
      <c r="B18" s="1" t="n">
        <v>0</v>
      </c>
      <c r="C18" s="1" t="n">
        <v>0.056176982351479</v>
      </c>
      <c r="D18" s="1" t="n">
        <v>0.0933633295838021</v>
      </c>
    </row>
    <row r="19" customFormat="false" ht="13.8" hidden="false" customHeight="false" outlineLevel="0" collapsed="false">
      <c r="A19" s="4" t="n">
        <v>39965</v>
      </c>
      <c r="B19" s="1" t="n">
        <v>0.0001</v>
      </c>
      <c r="C19" s="1" t="n">
        <v>0.00219960160119847</v>
      </c>
      <c r="D19" s="1" t="n">
        <v>-0.0318930041152263</v>
      </c>
    </row>
    <row r="20" customFormat="false" ht="13.8" hidden="false" customHeight="false" outlineLevel="0" collapsed="false">
      <c r="A20" s="4" t="n">
        <v>39995</v>
      </c>
      <c r="B20" s="1" t="n">
        <v>0.0001</v>
      </c>
      <c r="C20" s="1" t="n">
        <v>0.0757790368271956</v>
      </c>
      <c r="D20" s="1" t="n">
        <v>-0.00478214665249732</v>
      </c>
    </row>
    <row r="21" customFormat="false" ht="13.8" hidden="false" customHeight="false" outlineLevel="0" collapsed="false">
      <c r="A21" s="4" t="n">
        <v>40026</v>
      </c>
      <c r="B21" s="1" t="n">
        <v>0.0001</v>
      </c>
      <c r="C21" s="1" t="n">
        <v>0.0359885889839806</v>
      </c>
      <c r="D21" s="1" t="n">
        <v>0.0152162306460224</v>
      </c>
    </row>
    <row r="22" customFormat="false" ht="13.8" hidden="false" customHeight="false" outlineLevel="0" collapsed="false">
      <c r="A22" s="4" t="n">
        <v>40057</v>
      </c>
      <c r="B22" s="1" t="n">
        <v>0.0001</v>
      </c>
      <c r="C22" s="1" t="n">
        <v>0.0371678959247073</v>
      </c>
      <c r="D22" s="1" t="n">
        <v>0.0531159610833552</v>
      </c>
    </row>
    <row r="23" customFormat="false" ht="13.8" hidden="false" customHeight="false" outlineLevel="0" collapsed="false">
      <c r="A23" s="4" t="n">
        <v>40087</v>
      </c>
      <c r="B23" s="1" t="n">
        <v>0</v>
      </c>
      <c r="C23" s="1" t="n">
        <v>-0.0186762442278092</v>
      </c>
      <c r="D23" s="1" t="n">
        <v>0.0431960049937579</v>
      </c>
    </row>
    <row r="24" customFormat="false" ht="13.8" hidden="false" customHeight="false" outlineLevel="0" collapsed="false">
      <c r="A24" s="4" t="n">
        <v>40118</v>
      </c>
      <c r="B24" s="1" t="n">
        <v>0</v>
      </c>
      <c r="C24" s="1" t="n">
        <v>0.0598138659416501</v>
      </c>
      <c r="D24" s="1" t="n">
        <v>0.122067975107707</v>
      </c>
    </row>
    <row r="25" customFormat="false" ht="13.8" hidden="false" customHeight="false" outlineLevel="0" collapsed="false">
      <c r="A25" s="4" t="n">
        <v>40148</v>
      </c>
      <c r="B25" s="1" t="n">
        <v>0.0001</v>
      </c>
      <c r="C25" s="1" t="n">
        <v>0.0194549888992579</v>
      </c>
      <c r="D25" s="1" t="n">
        <v>-0.0580204778156996</v>
      </c>
    </row>
    <row r="26" customFormat="false" ht="13.8" hidden="false" customHeight="false" outlineLevel="0" collapsed="false">
      <c r="A26" s="4" t="n">
        <v>40179</v>
      </c>
      <c r="B26" s="1" t="n">
        <v>0</v>
      </c>
      <c r="C26" s="1" t="n">
        <v>-0.0360377909808124</v>
      </c>
      <c r="D26" s="1" t="n">
        <v>-0.0192481884057971</v>
      </c>
    </row>
    <row r="27" customFormat="false" ht="13.8" hidden="false" customHeight="false" outlineLevel="0" collapsed="false">
      <c r="A27" s="4" t="n">
        <v>40210</v>
      </c>
      <c r="B27" s="1" t="n">
        <v>0</v>
      </c>
      <c r="C27" s="1" t="n">
        <v>0.0309184601394361</v>
      </c>
      <c r="D27" s="1" t="n">
        <v>0.0274763334102979</v>
      </c>
    </row>
    <row r="28" customFormat="false" ht="13.8" hidden="false" customHeight="false" outlineLevel="0" collapsed="false">
      <c r="A28" s="4" t="n">
        <v>40238</v>
      </c>
      <c r="B28" s="1" t="n">
        <v>0.0001</v>
      </c>
      <c r="C28" s="1" t="n">
        <v>0.0601355008366706</v>
      </c>
      <c r="D28" s="1" t="n">
        <v>-0.00269662921348313</v>
      </c>
    </row>
    <row r="29" customFormat="false" ht="13.8" hidden="false" customHeight="false" outlineLevel="0" collapsed="false">
      <c r="A29" s="4" t="n">
        <v>40269</v>
      </c>
      <c r="B29" s="1" t="n">
        <v>0.0001</v>
      </c>
      <c r="C29" s="1" t="n">
        <v>0.0157801912187878</v>
      </c>
      <c r="D29" s="1" t="n">
        <v>0.0592609283461019</v>
      </c>
    </row>
    <row r="30" customFormat="false" ht="13.8" hidden="false" customHeight="false" outlineLevel="0" collapsed="false">
      <c r="A30" s="4" t="n">
        <v>40299</v>
      </c>
      <c r="B30" s="1" t="n">
        <v>0.0001</v>
      </c>
      <c r="C30" s="1" t="n">
        <v>-0.0800511742666545</v>
      </c>
      <c r="D30" s="1" t="n">
        <v>0.0329717081472027</v>
      </c>
    </row>
    <row r="31" customFormat="false" ht="13.8" hidden="false" customHeight="false" outlineLevel="0" collapsed="false">
      <c r="A31" s="4" t="n">
        <v>40330</v>
      </c>
      <c r="B31" s="1" t="n">
        <v>0.0001</v>
      </c>
      <c r="C31" s="1" t="n">
        <v>-0.0523945684403731</v>
      </c>
      <c r="D31" s="1" t="n">
        <v>0.021828665568369</v>
      </c>
    </row>
    <row r="32" customFormat="false" ht="13.8" hidden="false" customHeight="false" outlineLevel="0" collapsed="false">
      <c r="A32" s="4" t="n">
        <v>40360</v>
      </c>
      <c r="B32" s="1" t="n">
        <v>0.0001</v>
      </c>
      <c r="C32" s="1" t="n">
        <v>0.0699610156990833</v>
      </c>
      <c r="D32" s="1" t="n">
        <v>-0.0584441757355905</v>
      </c>
    </row>
    <row r="33" customFormat="false" ht="13.8" hidden="false" customHeight="false" outlineLevel="0" collapsed="false">
      <c r="A33" s="4" t="n">
        <v>40391</v>
      </c>
      <c r="B33" s="1" t="n">
        <v>0.0001</v>
      </c>
      <c r="C33" s="1" t="n">
        <v>-0.0452978828163466</v>
      </c>
      <c r="D33" s="1" t="n">
        <v>0.0560787671232876</v>
      </c>
    </row>
    <row r="34" customFormat="false" ht="13.8" hidden="false" customHeight="false" outlineLevel="0" collapsed="false">
      <c r="A34" s="4" t="n">
        <v>40422</v>
      </c>
      <c r="B34" s="1" t="n">
        <v>0.0001</v>
      </c>
      <c r="C34" s="1" t="n">
        <v>0.0891889591585075</v>
      </c>
      <c r="D34" s="1" t="n">
        <v>0.0628293473854884</v>
      </c>
    </row>
    <row r="35" customFormat="false" ht="13.8" hidden="false" customHeight="false" outlineLevel="0" collapsed="false">
      <c r="A35" s="4" t="n">
        <v>40452</v>
      </c>
      <c r="B35" s="1" t="n">
        <v>0.0001</v>
      </c>
      <c r="C35" s="1" t="n">
        <v>0.0378831144108129</v>
      </c>
      <c r="D35" s="1" t="n">
        <v>0.0196414950419528</v>
      </c>
    </row>
    <row r="36" customFormat="false" ht="13.8" hidden="false" customHeight="false" outlineLevel="0" collapsed="false">
      <c r="A36" s="4" t="n">
        <v>40483</v>
      </c>
      <c r="B36" s="1" t="n">
        <v>0.0001</v>
      </c>
      <c r="C36" s="1" t="n">
        <v>0</v>
      </c>
      <c r="D36" s="1" t="n">
        <v>0.0286141761735552</v>
      </c>
    </row>
    <row r="37" customFormat="false" ht="13.8" hidden="false" customHeight="false" outlineLevel="0" collapsed="false">
      <c r="A37" s="4" t="n">
        <v>40513</v>
      </c>
      <c r="B37" s="1" t="n">
        <v>0.0001</v>
      </c>
      <c r="C37" s="1" t="n">
        <v>0.0667133794249737</v>
      </c>
      <c r="D37" s="1" t="n">
        <v>0.0256363636363637</v>
      </c>
    </row>
    <row r="38" customFormat="false" ht="13.8" hidden="false" customHeight="false" outlineLevel="0" collapsed="false">
      <c r="A38" s="4" t="n">
        <v>40544</v>
      </c>
      <c r="B38" s="1" t="n">
        <v>0.0001</v>
      </c>
      <c r="C38" s="1" t="n">
        <v>0.0235710585391124</v>
      </c>
      <c r="D38" s="1" t="n">
        <v>-0.0544229746498848</v>
      </c>
    </row>
    <row r="39" customFormat="false" ht="13.8" hidden="false" customHeight="false" outlineLevel="0" collapsed="false">
      <c r="A39" s="4" t="n">
        <v>40575</v>
      </c>
      <c r="B39" s="1" t="n">
        <v>0.0001</v>
      </c>
      <c r="C39" s="1" t="n">
        <v>0.0341628005061156</v>
      </c>
      <c r="D39" s="1" t="n">
        <v>0.0571803524559431</v>
      </c>
    </row>
    <row r="40" customFormat="false" ht="13.8" hidden="false" customHeight="false" outlineLevel="0" collapsed="false">
      <c r="A40" s="4" t="n">
        <v>40603</v>
      </c>
      <c r="B40" s="1" t="n">
        <v>0.0001</v>
      </c>
      <c r="C40" s="1" t="n">
        <v>0.000256176571768352</v>
      </c>
      <c r="D40" s="1" t="n">
        <v>0.0150735946089733</v>
      </c>
    </row>
    <row r="41" customFormat="false" ht="13.8" hidden="false" customHeight="false" outlineLevel="0" collapsed="false">
      <c r="A41" s="4" t="n">
        <v>40634</v>
      </c>
      <c r="B41" s="1" t="n">
        <v>0</v>
      </c>
      <c r="C41" s="1" t="n">
        <v>0.029479200786112</v>
      </c>
      <c r="D41" s="1" t="n">
        <v>0.0698812019566737</v>
      </c>
    </row>
    <row r="42" customFormat="false" ht="13.8" hidden="false" customHeight="false" outlineLevel="0" collapsed="false">
      <c r="A42" s="4" t="n">
        <v>40664</v>
      </c>
      <c r="B42" s="1" t="n">
        <v>0</v>
      </c>
      <c r="C42" s="1" t="n">
        <v>-0.0114540248170537</v>
      </c>
      <c r="D42" s="1" t="n">
        <v>0.0039190071848465</v>
      </c>
    </row>
    <row r="43" customFormat="false" ht="13.8" hidden="false" customHeight="false" outlineLevel="0" collapsed="false">
      <c r="A43" s="4" t="n">
        <v>40695</v>
      </c>
      <c r="B43" s="1" t="n">
        <v>0</v>
      </c>
      <c r="C43" s="1" t="n">
        <v>-0.0167227925294062</v>
      </c>
      <c r="D43" s="1" t="n">
        <v>-0.0188679245283019</v>
      </c>
    </row>
    <row r="44" customFormat="false" ht="13.8" hidden="false" customHeight="false" outlineLevel="0" collapsed="false">
      <c r="A44" s="4" t="n">
        <v>40725</v>
      </c>
      <c r="B44" s="1" t="n">
        <v>0</v>
      </c>
      <c r="C44" s="1" t="n">
        <v>-0.0204685573366216</v>
      </c>
      <c r="D44" s="1" t="n">
        <v>0.0701259946949602</v>
      </c>
    </row>
    <row r="45" customFormat="false" ht="13.8" hidden="false" customHeight="false" outlineLevel="0" collapsed="false">
      <c r="A45" s="4" t="n">
        <v>40756</v>
      </c>
      <c r="B45" s="1" t="n">
        <v>0.0001</v>
      </c>
      <c r="C45" s="1" t="n">
        <v>-0.0544645854313528</v>
      </c>
      <c r="D45" s="1" t="n">
        <v>0.13152594887684</v>
      </c>
    </row>
    <row r="46" customFormat="false" ht="13.8" hidden="false" customHeight="false" outlineLevel="0" collapsed="false">
      <c r="A46" s="4" t="n">
        <v>40787</v>
      </c>
      <c r="B46" s="1" t="n">
        <v>0</v>
      </c>
      <c r="C46" s="1" t="n">
        <v>-0.0704258544721055</v>
      </c>
      <c r="D46" s="1" t="n">
        <v>-0.107886089813801</v>
      </c>
    </row>
    <row r="47" customFormat="false" ht="13.8" hidden="false" customHeight="false" outlineLevel="0" collapsed="false">
      <c r="A47" s="4" t="n">
        <v>40817</v>
      </c>
      <c r="B47" s="1" t="n">
        <v>0</v>
      </c>
      <c r="C47" s="1" t="n">
        <v>0.109138030332117</v>
      </c>
      <c r="D47" s="1" t="n">
        <v>0.05463474524248</v>
      </c>
    </row>
    <row r="48" customFormat="false" ht="13.8" hidden="false" customHeight="false" outlineLevel="0" collapsed="false">
      <c r="A48" s="4" t="n">
        <v>40848</v>
      </c>
      <c r="B48" s="1" t="n">
        <v>0</v>
      </c>
      <c r="C48" s="1" t="n">
        <v>-0.00233665080051926</v>
      </c>
      <c r="D48" s="1" t="n">
        <v>-0.00814901047729921</v>
      </c>
    </row>
    <row r="49" customFormat="false" ht="13.8" hidden="false" customHeight="false" outlineLevel="0" collapsed="false">
      <c r="A49" s="4" t="n">
        <v>40878</v>
      </c>
      <c r="B49" s="1" t="n">
        <v>0</v>
      </c>
      <c r="C49" s="1" t="n">
        <v>0.0101759777864656</v>
      </c>
      <c r="D49" s="1" t="n">
        <v>-0.0759976525821596</v>
      </c>
    </row>
    <row r="50" customFormat="false" ht="13.8" hidden="false" customHeight="false" outlineLevel="0" collapsed="false">
      <c r="A50" s="4" t="n">
        <v>40909</v>
      </c>
      <c r="B50" s="1" t="n">
        <v>0</v>
      </c>
      <c r="C50" s="1" t="n">
        <v>0.0446459412780655</v>
      </c>
      <c r="D50" s="1" t="n">
        <v>0.103842489679263</v>
      </c>
    </row>
    <row r="51" customFormat="false" ht="13.8" hidden="false" customHeight="false" outlineLevel="0" collapsed="false">
      <c r="A51" s="4" t="n">
        <v>40940</v>
      </c>
      <c r="B51" s="1" t="n">
        <v>0</v>
      </c>
      <c r="C51" s="1" t="n">
        <v>0.0430685293874515</v>
      </c>
      <c r="D51" s="1" t="n">
        <v>0.0287686996547756</v>
      </c>
    </row>
    <row r="52" customFormat="false" ht="13.8" hidden="false" customHeight="false" outlineLevel="0" collapsed="false">
      <c r="A52" s="4" t="n">
        <v>40969</v>
      </c>
      <c r="B52" s="1" t="n">
        <v>0</v>
      </c>
      <c r="C52" s="1" t="n">
        <v>0.0328145498659875</v>
      </c>
      <c r="D52" s="1" t="n">
        <v>-0.071168903803132</v>
      </c>
    </row>
    <row r="53" customFormat="false" ht="13.8" hidden="false" customHeight="false" outlineLevel="0" collapsed="false">
      <c r="A53" s="4" t="n">
        <v>41000</v>
      </c>
      <c r="B53" s="1" t="n">
        <v>0</v>
      </c>
      <c r="C53" s="1" t="n">
        <v>-0.00639543843427348</v>
      </c>
      <c r="D53" s="1" t="n">
        <v>0.00105374077976816</v>
      </c>
    </row>
    <row r="54" customFormat="false" ht="13.8" hidden="false" customHeight="false" outlineLevel="0" collapsed="false">
      <c r="A54" s="4" t="n">
        <v>41030</v>
      </c>
      <c r="B54" s="1" t="n">
        <v>0.0001</v>
      </c>
      <c r="C54" s="1" t="n">
        <v>-0.060178363706863</v>
      </c>
      <c r="D54" s="1" t="n">
        <v>-0.0571428571428572</v>
      </c>
    </row>
    <row r="55" customFormat="false" ht="13.8" hidden="false" customHeight="false" outlineLevel="0" collapsed="false">
      <c r="A55" s="4" t="n">
        <v>41061</v>
      </c>
      <c r="B55" s="1" t="n">
        <v>0</v>
      </c>
      <c r="C55" s="1" t="n">
        <v>0.041089483646604</v>
      </c>
      <c r="D55" s="1" t="n">
        <v>0.00127591706539065</v>
      </c>
    </row>
    <row r="56" customFormat="false" ht="13.8" hidden="false" customHeight="false" outlineLevel="0" collapsed="false">
      <c r="A56" s="4" t="n">
        <v>41091</v>
      </c>
      <c r="B56" s="1" t="n">
        <v>0</v>
      </c>
      <c r="C56" s="1" t="n">
        <v>0.013699721226603</v>
      </c>
      <c r="D56" s="1" t="n">
        <v>0.0339280025485824</v>
      </c>
    </row>
    <row r="57" customFormat="false" ht="13.8" hidden="false" customHeight="false" outlineLevel="0" collapsed="false">
      <c r="A57" s="4" t="n">
        <v>41122</v>
      </c>
      <c r="B57" s="1" t="n">
        <v>0.0001</v>
      </c>
      <c r="C57" s="1" t="n">
        <v>0.0223933370000786</v>
      </c>
      <c r="D57" s="1" t="n">
        <v>0.0215683253735941</v>
      </c>
    </row>
    <row r="58" customFormat="false" ht="13.8" hidden="false" customHeight="false" outlineLevel="0" collapsed="false">
      <c r="A58" s="4" t="n">
        <v>41153</v>
      </c>
      <c r="B58" s="1" t="n">
        <v>0.0001</v>
      </c>
      <c r="C58" s="1" t="n">
        <v>0.0257653129580961</v>
      </c>
      <c r="D58" s="1" t="n">
        <v>0.0743477605187755</v>
      </c>
    </row>
    <row r="59" customFormat="false" ht="13.8" hidden="false" customHeight="false" outlineLevel="0" collapsed="false">
      <c r="A59" s="4" t="n">
        <v>41183</v>
      </c>
      <c r="B59" s="1" t="n">
        <v>0.0001</v>
      </c>
      <c r="C59" s="1" t="n">
        <v>-0.0185951968681773</v>
      </c>
      <c r="D59" s="1" t="n">
        <v>-0.0353733857383492</v>
      </c>
    </row>
    <row r="60" customFormat="false" ht="13.8" hidden="false" customHeight="false" outlineLevel="0" collapsed="false">
      <c r="A60" s="4" t="n">
        <v>41214</v>
      </c>
      <c r="B60" s="1" t="n">
        <v>0.0001</v>
      </c>
      <c r="C60" s="1" t="n">
        <v>0.00559987726296396</v>
      </c>
      <c r="D60" s="1" t="n">
        <v>0.00596623981373701</v>
      </c>
    </row>
    <row r="61" customFormat="false" ht="13.8" hidden="false" customHeight="false" outlineLevel="0" collapsed="false">
      <c r="A61" s="4" t="n">
        <v>41244</v>
      </c>
      <c r="B61" s="1" t="n">
        <v>0.0001</v>
      </c>
      <c r="C61" s="1" t="n">
        <v>0.00902281559267482</v>
      </c>
      <c r="D61" s="1" t="n">
        <v>-0.037176334442355</v>
      </c>
    </row>
    <row r="62" customFormat="false" ht="13.8" hidden="false" customHeight="false" outlineLevel="0" collapsed="false">
      <c r="A62" s="4" t="n">
        <v>41275</v>
      </c>
      <c r="B62" s="1" t="n">
        <v>0</v>
      </c>
      <c r="C62" s="1" t="n">
        <v>0.051762198371013</v>
      </c>
      <c r="D62" s="1" t="n">
        <v>0.00631009615384626</v>
      </c>
    </row>
    <row r="63" customFormat="false" ht="13.8" hidden="false" customHeight="false" outlineLevel="0" collapsed="false">
      <c r="A63" s="4" t="n">
        <v>41306</v>
      </c>
      <c r="B63" s="1" t="n">
        <v>0</v>
      </c>
      <c r="C63" s="1" t="n">
        <v>0.0133893030324963</v>
      </c>
      <c r="D63" s="1" t="n">
        <v>-0.0498656315318006</v>
      </c>
    </row>
    <row r="64" customFormat="false" ht="13.8" hidden="false" customHeight="false" outlineLevel="0" collapsed="false">
      <c r="A64" s="4" t="n">
        <v>41334</v>
      </c>
      <c r="B64" s="1" t="n">
        <v>0</v>
      </c>
      <c r="C64" s="1" t="n">
        <v>0.0373864804024786</v>
      </c>
      <c r="D64" s="1" t="n">
        <v>0.00722815839094903</v>
      </c>
    </row>
    <row r="65" customFormat="false" ht="13.8" hidden="false" customHeight="false" outlineLevel="0" collapsed="false">
      <c r="A65" s="4" t="n">
        <v>41365</v>
      </c>
      <c r="B65" s="1" t="n">
        <v>0</v>
      </c>
      <c r="C65" s="1" t="n">
        <v>0.019085817025102</v>
      </c>
      <c r="D65" s="1" t="n">
        <v>-0.0809672386895476</v>
      </c>
    </row>
    <row r="66" customFormat="false" ht="13.8" hidden="false" customHeight="false" outlineLevel="0" collapsed="false">
      <c r="A66" s="4" t="n">
        <v>41395</v>
      </c>
      <c r="B66" s="1" t="n">
        <v>0</v>
      </c>
      <c r="C66" s="1" t="n">
        <v>0.0232747506276718</v>
      </c>
      <c r="D66" s="1" t="n">
        <v>-0.0424376167034459</v>
      </c>
    </row>
    <row r="67" customFormat="false" ht="13.8" hidden="false" customHeight="false" outlineLevel="0" collapsed="false">
      <c r="A67" s="4" t="n">
        <v>41426</v>
      </c>
      <c r="B67" s="1" t="n">
        <v>0</v>
      </c>
      <c r="C67" s="1" t="n">
        <v>-0.0135055322901633</v>
      </c>
      <c r="D67" s="1" t="n">
        <v>-0.146782485374933</v>
      </c>
    </row>
    <row r="68" customFormat="false" ht="13.8" hidden="false" customHeight="false" outlineLevel="0" collapsed="false">
      <c r="A68" s="4" t="n">
        <v>41456</v>
      </c>
      <c r="B68" s="1" t="n">
        <v>0</v>
      </c>
      <c r="C68" s="1" t="n">
        <v>0.0507226799945968</v>
      </c>
      <c r="D68" s="1" t="n">
        <v>0.106586328693123</v>
      </c>
    </row>
    <row r="69" customFormat="false" ht="13.8" hidden="false" customHeight="false" outlineLevel="0" collapsed="false">
      <c r="A69" s="4" t="n">
        <v>41487</v>
      </c>
      <c r="B69" s="1" t="n">
        <v>0</v>
      </c>
      <c r="C69" s="1" t="n">
        <v>-0.0291187246898502</v>
      </c>
      <c r="D69" s="1" t="n">
        <v>0.0460007510326699</v>
      </c>
    </row>
    <row r="70" customFormat="false" ht="13.8" hidden="false" customHeight="false" outlineLevel="0" collapsed="false">
      <c r="A70" s="4" t="n">
        <v>41518</v>
      </c>
      <c r="B70" s="1" t="n">
        <v>0</v>
      </c>
      <c r="C70" s="1" t="n">
        <v>0.0312163075154652</v>
      </c>
      <c r="D70" s="1" t="n">
        <v>-0.040926225094238</v>
      </c>
    </row>
    <row r="71" customFormat="false" ht="13.8" hidden="false" customHeight="false" outlineLevel="0" collapsed="false">
      <c r="A71" s="4" t="n">
        <v>41548</v>
      </c>
      <c r="B71" s="1" t="n">
        <v>0</v>
      </c>
      <c r="C71" s="1" t="n">
        <v>0.04586504967101</v>
      </c>
      <c r="D71" s="1" t="n">
        <v>-0.00149728616881906</v>
      </c>
    </row>
    <row r="72" customFormat="false" ht="13.8" hidden="false" customHeight="false" outlineLevel="0" collapsed="false">
      <c r="A72" s="4" t="n">
        <v>41579</v>
      </c>
      <c r="B72" s="1" t="n">
        <v>0</v>
      </c>
      <c r="C72" s="1" t="n">
        <v>0.0302843397273793</v>
      </c>
      <c r="D72" s="1" t="n">
        <v>-0.0663542642924087</v>
      </c>
    </row>
    <row r="73" customFormat="false" ht="13.8" hidden="false" customHeight="false" outlineLevel="0" collapsed="false">
      <c r="A73" s="4" t="n">
        <v>41609</v>
      </c>
      <c r="B73" s="1" t="n">
        <v>0</v>
      </c>
      <c r="C73" s="1" t="n">
        <v>0.0251377505765782</v>
      </c>
      <c r="D73" s="1" t="n">
        <v>-0.0351335073278458</v>
      </c>
    </row>
    <row r="74" customFormat="false" ht="13.8" hidden="false" customHeight="false" outlineLevel="0" collapsed="false">
      <c r="A74" s="4" t="n">
        <v>41640</v>
      </c>
      <c r="B74" s="1" t="n">
        <v>0</v>
      </c>
      <c r="C74" s="1" t="n">
        <v>-0.0346912420756047</v>
      </c>
      <c r="D74" s="1" t="n">
        <v>0.0374531835205993</v>
      </c>
    </row>
    <row r="75" customFormat="false" ht="13.8" hidden="false" customHeight="false" outlineLevel="0" collapsed="false">
      <c r="A75" s="4" t="n">
        <v>41671</v>
      </c>
      <c r="B75" s="1" t="n">
        <v>0</v>
      </c>
      <c r="C75" s="1" t="n">
        <v>0.0456065673456978</v>
      </c>
      <c r="D75" s="1" t="n">
        <v>0.0651825110308866</v>
      </c>
    </row>
    <row r="76" customFormat="false" ht="13.8" hidden="false" customHeight="false" outlineLevel="0" collapsed="false">
      <c r="A76" s="4" t="n">
        <v>41699</v>
      </c>
      <c r="B76" s="1" t="n">
        <v>0</v>
      </c>
      <c r="C76" s="1" t="n">
        <v>0.00823795990288501</v>
      </c>
      <c r="D76" s="1" t="n">
        <v>-0.0254189418188665</v>
      </c>
    </row>
    <row r="77" customFormat="false" ht="13.8" hidden="false" customHeight="false" outlineLevel="0" collapsed="false">
      <c r="A77" s="4" t="n">
        <v>41730</v>
      </c>
      <c r="B77" s="1" t="n">
        <v>0</v>
      </c>
      <c r="C77" s="1" t="n">
        <v>0.00724091988646247</v>
      </c>
      <c r="D77" s="1" t="n">
        <v>-0.00154559505409579</v>
      </c>
    </row>
    <row r="78" customFormat="false" ht="13.8" hidden="false" customHeight="false" outlineLevel="0" collapsed="false">
      <c r="A78" s="4" t="n">
        <v>41760</v>
      </c>
      <c r="B78" s="1" t="n">
        <v>0</v>
      </c>
      <c r="C78" s="1" t="n">
        <v>0.0233494363929148</v>
      </c>
      <c r="D78" s="1" t="n">
        <v>-0.0294117647058824</v>
      </c>
    </row>
    <row r="79" customFormat="false" ht="13.8" hidden="false" customHeight="false" outlineLevel="0" collapsed="false">
      <c r="A79" s="4" t="n">
        <v>41791</v>
      </c>
      <c r="B79" s="1" t="n">
        <v>0</v>
      </c>
      <c r="C79" s="1" t="n">
        <v>0.0205195136102581</v>
      </c>
      <c r="D79" s="1" t="n">
        <v>0.0470494417862839</v>
      </c>
    </row>
    <row r="80" customFormat="false" ht="13.8" hidden="false" customHeight="false" outlineLevel="0" collapsed="false">
      <c r="A80" s="4" t="n">
        <v>41821</v>
      </c>
      <c r="B80" s="1" t="n">
        <v>0</v>
      </c>
      <c r="C80" s="1" t="n">
        <v>-0.013880440192446</v>
      </c>
      <c r="D80" s="1" t="n">
        <v>-0.0137090632140137</v>
      </c>
    </row>
    <row r="81" customFormat="false" ht="13.8" hidden="false" customHeight="false" outlineLevel="0" collapsed="false">
      <c r="A81" s="4" t="n">
        <v>41852</v>
      </c>
      <c r="B81" s="1" t="n">
        <v>0</v>
      </c>
      <c r="C81" s="1" t="n">
        <v>0.0398721399730821</v>
      </c>
      <c r="D81" s="1" t="n">
        <v>-0.00714285714285712</v>
      </c>
    </row>
    <row r="82" customFormat="false" ht="13.8" hidden="false" customHeight="false" outlineLevel="0" collapsed="false">
      <c r="A82" s="4" t="n">
        <v>41883</v>
      </c>
      <c r="B82" s="1" t="n">
        <v>0</v>
      </c>
      <c r="C82" s="1" t="n">
        <v>-0.0141796015655977</v>
      </c>
      <c r="D82" s="1" t="n">
        <v>-0.0589150301380518</v>
      </c>
    </row>
    <row r="83" customFormat="false" ht="13.8" hidden="false" customHeight="false" outlineLevel="0" collapsed="false">
      <c r="A83" s="4" t="n">
        <v>41913</v>
      </c>
      <c r="B83" s="1" t="n">
        <v>0</v>
      </c>
      <c r="C83" s="1" t="n">
        <v>0.0242321006648716</v>
      </c>
      <c r="D83" s="1" t="n">
        <v>-0.0303719008264462</v>
      </c>
    </row>
    <row r="84" customFormat="false" ht="13.8" hidden="false" customHeight="false" outlineLevel="0" collapsed="false">
      <c r="A84" s="4" t="n">
        <v>41944</v>
      </c>
      <c r="B84" s="1" t="n">
        <v>0</v>
      </c>
      <c r="C84" s="1" t="n">
        <v>0.0268240343347639</v>
      </c>
      <c r="D84" s="1" t="n">
        <v>0.00958874920093766</v>
      </c>
    </row>
    <row r="85" customFormat="false" ht="13.8" hidden="false" customHeight="false" outlineLevel="0" collapsed="false">
      <c r="A85" s="4" t="n">
        <v>41974</v>
      </c>
      <c r="B85" s="1" t="n">
        <v>0</v>
      </c>
      <c r="C85" s="1" t="n">
        <v>-0.00264339739843289</v>
      </c>
      <c r="D85" s="1" t="n">
        <v>0.0124525116082734</v>
      </c>
    </row>
    <row r="86" customFormat="false" ht="13.8" hidden="false" customHeight="false" outlineLevel="0" collapsed="false">
      <c r="A86" s="4" t="n">
        <v>42005</v>
      </c>
      <c r="B86" s="1" t="n">
        <v>0</v>
      </c>
      <c r="C86" s="1" t="n">
        <v>-0.0301753646848175</v>
      </c>
      <c r="D86" s="1" t="n">
        <v>0.0535751511361267</v>
      </c>
    </row>
    <row r="87" customFormat="false" ht="13.8" hidden="false" customHeight="false" outlineLevel="0" collapsed="false">
      <c r="A87" s="4" t="n">
        <v>42036</v>
      </c>
      <c r="B87" s="1" t="n">
        <v>0</v>
      </c>
      <c r="C87" s="1" t="n">
        <v>0.0573957428323197</v>
      </c>
      <c r="D87" s="1" t="n">
        <v>-0.0462999604273843</v>
      </c>
    </row>
    <row r="88" customFormat="false" ht="13.8" hidden="false" customHeight="false" outlineLevel="0" collapsed="false">
      <c r="A88" s="4" t="n">
        <v>42064</v>
      </c>
      <c r="B88" s="1" t="n">
        <v>0</v>
      </c>
      <c r="C88" s="1" t="n">
        <v>-0.0159366891700888</v>
      </c>
      <c r="D88" s="1" t="n">
        <v>-0.0213692946058092</v>
      </c>
    </row>
    <row r="89" customFormat="false" ht="13.8" hidden="false" customHeight="false" outlineLevel="0" collapsed="false">
      <c r="A89" s="4" t="n">
        <v>42095</v>
      </c>
      <c r="B89" s="1" t="n">
        <v>0</v>
      </c>
      <c r="C89" s="1" t="n">
        <v>0.00949084998164751</v>
      </c>
      <c r="D89" s="1" t="n">
        <v>0.0212423150307399</v>
      </c>
    </row>
    <row r="90" customFormat="false" ht="13.8" hidden="false" customHeight="false" outlineLevel="0" collapsed="false">
      <c r="A90" s="4" t="n">
        <v>42125</v>
      </c>
      <c r="B90" s="1" t="n">
        <v>0</v>
      </c>
      <c r="C90" s="1" t="n">
        <v>0.0127259505505921</v>
      </c>
      <c r="D90" s="1" t="n">
        <v>-0.0115419745910487</v>
      </c>
    </row>
    <row r="91" customFormat="false" ht="13.8" hidden="false" customHeight="false" outlineLevel="0" collapsed="false">
      <c r="A91" s="4" t="n">
        <v>42156</v>
      </c>
      <c r="B91" s="1" t="n">
        <v>0</v>
      </c>
      <c r="C91" s="1" t="n">
        <v>-0.0193291696824253</v>
      </c>
      <c r="D91" s="1" t="n">
        <v>-0.0129368279569894</v>
      </c>
    </row>
    <row r="92" customFormat="false" ht="13.8" hidden="false" customHeight="false" outlineLevel="0" collapsed="false">
      <c r="A92" s="4" t="n">
        <v>42186</v>
      </c>
      <c r="B92" s="1" t="n">
        <v>0</v>
      </c>
      <c r="C92" s="1" t="n">
        <v>0.0208026896406808</v>
      </c>
      <c r="D92" s="1" t="n">
        <v>-0.0808085106382979</v>
      </c>
    </row>
    <row r="93" customFormat="false" ht="13.8" hidden="false" customHeight="false" outlineLevel="0" collapsed="false">
      <c r="A93" s="4" t="n">
        <v>42217</v>
      </c>
      <c r="B93" s="1" t="n">
        <v>0</v>
      </c>
      <c r="C93" s="1" t="n">
        <v>-0.0604158089748867</v>
      </c>
      <c r="D93" s="1" t="n">
        <v>0.0420813851210593</v>
      </c>
    </row>
    <row r="94" customFormat="false" ht="13.8" hidden="false" customHeight="false" outlineLevel="0" collapsed="false">
      <c r="A94" s="4" t="n">
        <v>42248</v>
      </c>
      <c r="B94" s="1" t="n">
        <v>0</v>
      </c>
      <c r="C94" s="1" t="n">
        <v>-0.0249003440274845</v>
      </c>
      <c r="D94" s="1" t="n">
        <v>-0.00266548200799643</v>
      </c>
    </row>
    <row r="95" customFormat="false" ht="13.8" hidden="false" customHeight="false" outlineLevel="0" collapsed="false">
      <c r="A95" s="4" t="n">
        <v>42278</v>
      </c>
      <c r="B95" s="1" t="n">
        <v>0</v>
      </c>
      <c r="C95" s="1" t="n">
        <v>0.0842271649542736</v>
      </c>
      <c r="D95" s="1" t="n">
        <v>0.0224944320712694</v>
      </c>
    </row>
    <row r="96" customFormat="false" ht="13.8" hidden="false" customHeight="false" outlineLevel="0" collapsed="false">
      <c r="A96" s="4" t="n">
        <v>42309</v>
      </c>
      <c r="B96" s="1" t="n">
        <v>0</v>
      </c>
      <c r="C96" s="1" t="n">
        <v>0.00286368843069873</v>
      </c>
      <c r="D96" s="1" t="n">
        <v>-0.0802439555652362</v>
      </c>
    </row>
    <row r="97" customFormat="false" ht="13.8" hidden="false" customHeight="false" outlineLevel="0" collapsed="false">
      <c r="A97" s="4" t="n">
        <v>42339</v>
      </c>
      <c r="B97" s="1" t="n">
        <v>0.0001</v>
      </c>
      <c r="C97" s="1" t="n">
        <v>-0.0159258615808687</v>
      </c>
      <c r="D97" s="1" t="n">
        <v>0.00625207218301505</v>
      </c>
    </row>
    <row r="98" customFormat="false" ht="13.8" hidden="false" customHeight="false" outlineLevel="0" collapsed="false">
      <c r="A98" s="4" t="n">
        <v>42370</v>
      </c>
      <c r="B98" s="1" t="n">
        <v>0.0001</v>
      </c>
      <c r="C98" s="1" t="n">
        <v>-0.0497665534804753</v>
      </c>
      <c r="D98" s="1" t="n">
        <v>0.0476818074841141</v>
      </c>
    </row>
    <row r="99" customFormat="false" ht="13.8" hidden="false" customHeight="false" outlineLevel="0" collapsed="false">
      <c r="A99" s="4" t="n">
        <v>42401</v>
      </c>
      <c r="B99" s="1" t="n">
        <v>0.0002</v>
      </c>
      <c r="C99" s="1" t="n">
        <v>-0.00145170295924058</v>
      </c>
      <c r="D99" s="1" t="n">
        <v>0.108949591158235</v>
      </c>
    </row>
    <row r="100" customFormat="false" ht="13.8" hidden="false" customHeight="false" outlineLevel="0" collapsed="false">
      <c r="A100" s="4" t="n">
        <v>42430</v>
      </c>
      <c r="B100" s="1" t="n">
        <v>0.0002</v>
      </c>
      <c r="C100" s="1" t="n">
        <v>0.0677543758121744</v>
      </c>
      <c r="D100" s="1" t="n">
        <v>-0.000445650852813784</v>
      </c>
    </row>
    <row r="101" customFormat="false" ht="13.8" hidden="false" customHeight="false" outlineLevel="0" collapsed="false">
      <c r="A101" s="4" t="n">
        <v>42461</v>
      </c>
      <c r="B101" s="1" t="n">
        <v>0.0001</v>
      </c>
      <c r="C101" s="1" t="n">
        <v>0.00373703879151521</v>
      </c>
      <c r="D101" s="1" t="n">
        <v>0.0331549935149158</v>
      </c>
    </row>
    <row r="102" customFormat="false" ht="13.8" hidden="false" customHeight="false" outlineLevel="0" collapsed="false">
      <c r="A102" s="4" t="n">
        <v>42491</v>
      </c>
      <c r="B102" s="1" t="n">
        <v>0.0001</v>
      </c>
      <c r="C102" s="1" t="n">
        <v>0.0178290508652334</v>
      </c>
      <c r="D102" s="1" t="n">
        <v>-0.0502157708905453</v>
      </c>
    </row>
    <row r="103" customFormat="false" ht="13.8" hidden="false" customHeight="false" outlineLevel="0" collapsed="false">
      <c r="A103" s="4" t="n">
        <v>42522</v>
      </c>
      <c r="B103" s="1" t="n">
        <v>0.0002</v>
      </c>
      <c r="C103" s="1" t="n">
        <v>0.00249965338398694</v>
      </c>
      <c r="D103" s="1" t="n">
        <v>0.0879801734820322</v>
      </c>
    </row>
    <row r="104" customFormat="false" ht="13.8" hidden="false" customHeight="false" outlineLevel="0" collapsed="false">
      <c r="A104" s="4" t="n">
        <v>42552</v>
      </c>
      <c r="B104" s="1" t="n">
        <v>0.0002</v>
      </c>
      <c r="C104" s="1" t="n">
        <v>0.0367635668921362</v>
      </c>
      <c r="D104" s="1" t="n">
        <v>0.0117691723614275</v>
      </c>
    </row>
    <row r="105" customFormat="false" ht="13.8" hidden="false" customHeight="false" outlineLevel="0" collapsed="false">
      <c r="A105" s="4" t="n">
        <v>42583</v>
      </c>
      <c r="B105" s="1" t="n">
        <v>0.0002</v>
      </c>
      <c r="C105" s="1" t="n">
        <v>0.00129488520344645</v>
      </c>
      <c r="D105" s="1" t="n">
        <v>-0.013545966228893</v>
      </c>
    </row>
    <row r="106" customFormat="false" ht="13.8" hidden="false" customHeight="false" outlineLevel="0" collapsed="false">
      <c r="A106" s="4" t="n">
        <v>42614</v>
      </c>
      <c r="B106" s="1" t="n">
        <v>0.0002</v>
      </c>
      <c r="C106" s="1" t="n">
        <v>8.18147862746699E-005</v>
      </c>
      <c r="D106" s="1" t="n">
        <v>0.0102324166000989</v>
      </c>
    </row>
    <row r="107" customFormat="false" ht="13.8" hidden="false" customHeight="false" outlineLevel="0" collapsed="false">
      <c r="A107" s="4" t="n">
        <v>42644</v>
      </c>
      <c r="B107" s="1" t="n">
        <v>0.0002</v>
      </c>
      <c r="C107" s="1" t="n">
        <v>-0.0183307527096549</v>
      </c>
      <c r="D107" s="1" t="n">
        <v>-0.0404397921530236</v>
      </c>
    </row>
    <row r="108" customFormat="false" ht="13.8" hidden="false" customHeight="false" outlineLevel="0" collapsed="false">
      <c r="A108" s="4" t="n">
        <v>42675</v>
      </c>
      <c r="B108" s="1" t="n">
        <v>0.0001</v>
      </c>
      <c r="C108" s="1" t="n">
        <v>0.0369899257148674</v>
      </c>
      <c r="D108" s="1" t="n">
        <v>-0.0681211740700046</v>
      </c>
    </row>
    <row r="109" customFormat="false" ht="13.8" hidden="false" customHeight="false" outlineLevel="0" collapsed="false">
      <c r="A109" s="4" t="n">
        <v>42705</v>
      </c>
      <c r="B109" s="1" t="n">
        <v>0.0003</v>
      </c>
      <c r="C109" s="1" t="n">
        <v>0.0196261876640143</v>
      </c>
      <c r="D109" s="1" t="n">
        <v>-0.0238335859861884</v>
      </c>
    </row>
    <row r="110" customFormat="false" ht="13.8" hidden="false" customHeight="false" outlineLevel="0" collapsed="false">
      <c r="A110" s="4" t="n">
        <v>42736</v>
      </c>
      <c r="B110" s="1" t="n">
        <v>0.0004</v>
      </c>
      <c r="C110" s="1" t="n">
        <v>0.0188313888754419</v>
      </c>
      <c r="D110" s="1" t="n">
        <v>0.0342507117591235</v>
      </c>
    </row>
    <row r="111" customFormat="false" ht="13.8" hidden="false" customHeight="false" outlineLevel="0" collapsed="false">
      <c r="A111" s="4" t="n">
        <v>42767</v>
      </c>
      <c r="B111" s="1" t="n">
        <v>0.0004</v>
      </c>
      <c r="C111" s="1" t="n">
        <v>0.0396274826570371</v>
      </c>
      <c r="D111" s="1" t="n">
        <v>0.0442942942942943</v>
      </c>
    </row>
    <row r="112" customFormat="false" ht="13.8" hidden="false" customHeight="false" outlineLevel="0" collapsed="false">
      <c r="A112" s="4" t="n">
        <v>42795</v>
      </c>
      <c r="B112" s="1" t="n">
        <v>0.0003</v>
      </c>
      <c r="C112" s="1" t="n">
        <v>0.00100050029716892</v>
      </c>
      <c r="D112" s="1" t="n">
        <v>-0.00814761562425115</v>
      </c>
    </row>
    <row r="113" customFormat="false" ht="13.8" hidden="false" customHeight="false" outlineLevel="0" collapsed="false">
      <c r="A113" s="4" t="n">
        <v>42826</v>
      </c>
      <c r="B113" s="1" t="n">
        <v>0.0005</v>
      </c>
      <c r="C113" s="1" t="n">
        <v>0.0101811511121301</v>
      </c>
      <c r="D113" s="1" t="n">
        <v>0.0192075380526697</v>
      </c>
    </row>
    <row r="114" customFormat="false" ht="13.8" hidden="false" customHeight="false" outlineLevel="0" collapsed="false">
      <c r="A114" s="4" t="n">
        <v>42856</v>
      </c>
      <c r="B114" s="1" t="n">
        <v>0.0006</v>
      </c>
      <c r="C114" s="1" t="n">
        <v>0.0139374404140373</v>
      </c>
      <c r="D114" s="1" t="n">
        <v>-0.00138279799296748</v>
      </c>
    </row>
    <row r="115" customFormat="false" ht="13.8" hidden="false" customHeight="false" outlineLevel="0" collapsed="false">
      <c r="A115" s="4" t="n">
        <v>42887</v>
      </c>
      <c r="B115" s="1" t="n">
        <v>0.0006</v>
      </c>
      <c r="C115" s="1" t="n">
        <v>0.00611578182993622</v>
      </c>
      <c r="D115" s="1" t="n">
        <v>-0.0162604842538376</v>
      </c>
    </row>
    <row r="116" customFormat="false" ht="13.8" hidden="false" customHeight="false" outlineLevel="0" collapsed="false">
      <c r="A116" s="4" t="n">
        <v>42917</v>
      </c>
      <c r="B116" s="1" t="n">
        <v>0.0007</v>
      </c>
      <c r="C116" s="1" t="n">
        <v>0.0204245810055865</v>
      </c>
      <c r="D116" s="1" t="n">
        <v>0.0185803338025337</v>
      </c>
    </row>
    <row r="117" customFormat="false" ht="13.8" hidden="false" customHeight="false" outlineLevel="0" collapsed="false">
      <c r="A117" s="4" t="n">
        <v>42948</v>
      </c>
      <c r="B117" s="1" t="n">
        <v>0.0009</v>
      </c>
      <c r="C117" s="1" t="n">
        <v>0.00293447792571833</v>
      </c>
      <c r="D117" s="1" t="n">
        <v>0.0311525249733486</v>
      </c>
    </row>
    <row r="118" customFormat="false" ht="13.8" hidden="false" customHeight="false" outlineLevel="0" collapsed="false">
      <c r="A118" s="4" t="n">
        <v>42979</v>
      </c>
      <c r="B118" s="1" t="n">
        <v>0.0009</v>
      </c>
      <c r="C118" s="1" t="n">
        <v>0.0205908592338404</v>
      </c>
      <c r="D118" s="1" t="n">
        <v>-0.0144355950375248</v>
      </c>
    </row>
    <row r="119" customFormat="false" ht="13.8" hidden="false" customHeight="false" outlineLevel="0" collapsed="false">
      <c r="A119" s="4" t="n">
        <v>43009</v>
      </c>
      <c r="B119" s="1" t="n">
        <v>0.0009</v>
      </c>
      <c r="C119" s="1" t="n">
        <v>0.0231758180332804</v>
      </c>
      <c r="D119" s="1" t="n">
        <v>-0.00975173860678347</v>
      </c>
    </row>
    <row r="120" customFormat="false" ht="13.8" hidden="false" customHeight="false" outlineLevel="0" collapsed="false">
      <c r="A120" s="4" t="n">
        <v>43040</v>
      </c>
      <c r="B120" s="1" t="n">
        <v>0.0008</v>
      </c>
      <c r="C120" s="1" t="n">
        <v>0.0305933770381577</v>
      </c>
      <c r="D120" s="1" t="n">
        <v>0.00608129315756445</v>
      </c>
    </row>
    <row r="121" customFormat="false" ht="13.8" hidden="false" customHeight="false" outlineLevel="0" collapsed="false">
      <c r="A121" s="4" t="n">
        <v>43070</v>
      </c>
      <c r="B121" s="1" t="n">
        <v>0.0009</v>
      </c>
      <c r="C121" s="1" t="n">
        <v>0.0110198833366344</v>
      </c>
      <c r="D121" s="1" t="n">
        <v>0.0111921382053581</v>
      </c>
    </row>
    <row r="122" customFormat="false" ht="13.8" hidden="false" customHeight="false" outlineLevel="0" collapsed="false">
      <c r="A122" s="4" t="n">
        <v>43101</v>
      </c>
      <c r="B122" s="1" t="n">
        <v>0.0012</v>
      </c>
      <c r="C122" s="1" t="n">
        <v>0.0571266510007293</v>
      </c>
      <c r="D122" s="1" t="n">
        <v>0.0361357500964134</v>
      </c>
    </row>
    <row r="123" customFormat="false" ht="13.8" hidden="false" customHeight="false" outlineLevel="0" collapsed="false">
      <c r="A123" s="4" t="n">
        <v>43132</v>
      </c>
      <c r="B123" s="1" t="n">
        <v>0.0011</v>
      </c>
      <c r="C123" s="1" t="n">
        <v>-0.0369845163268435</v>
      </c>
      <c r="D123" s="1" t="n">
        <v>-0.0171585960471954</v>
      </c>
    </row>
    <row r="124" customFormat="false" ht="13.8" hidden="false" customHeight="false" outlineLevel="0" collapsed="false">
      <c r="A124" s="4" t="n">
        <v>43160</v>
      </c>
      <c r="B124" s="1" t="n">
        <v>0.0011</v>
      </c>
      <c r="C124" s="1" t="n">
        <v>-0.0255152706757727</v>
      </c>
      <c r="D124" s="1" t="n">
        <v>0.00272665303340158</v>
      </c>
    </row>
    <row r="125" customFormat="false" ht="13.8" hidden="false" customHeight="false" outlineLevel="0" collapsed="false">
      <c r="A125" s="4" t="n">
        <v>43191</v>
      </c>
      <c r="B125" s="1" t="n">
        <v>0.0014</v>
      </c>
      <c r="C125" s="1" t="n">
        <v>0.00373241458512785</v>
      </c>
      <c r="D125" s="1" t="n">
        <v>-0.00577838205302517</v>
      </c>
    </row>
    <row r="126" customFormat="false" ht="13.8" hidden="false" customHeight="false" outlineLevel="0" collapsed="false">
      <c r="A126" s="4" t="n">
        <v>43221</v>
      </c>
      <c r="B126" s="1" t="n">
        <v>0.0014</v>
      </c>
      <c r="C126" s="1" t="n">
        <v>0.0239457338999674</v>
      </c>
      <c r="D126" s="1" t="n">
        <v>-0.00968660968660973</v>
      </c>
    </row>
    <row r="127" customFormat="false" ht="13.8" hidden="false" customHeight="false" outlineLevel="0" collapsed="false">
      <c r="A127" s="4" t="n">
        <v>43252</v>
      </c>
      <c r="B127" s="1" t="n">
        <v>0.0014</v>
      </c>
      <c r="C127" s="1" t="n">
        <v>0.00605054148457684</v>
      </c>
      <c r="D127" s="1" t="n">
        <v>-0.0406214039125432</v>
      </c>
    </row>
    <row r="128" customFormat="false" ht="13.8" hidden="false" customHeight="false" outlineLevel="0" collapsed="false">
      <c r="A128" s="4" t="n">
        <v>43282</v>
      </c>
      <c r="B128" s="1" t="n">
        <v>0.0016</v>
      </c>
      <c r="C128" s="1" t="n">
        <v>0.0370931112793338</v>
      </c>
      <c r="D128" s="1" t="n">
        <v>-0.0250689696533525</v>
      </c>
    </row>
    <row r="129" customFormat="false" ht="13.8" hidden="false" customHeight="false" outlineLevel="0" collapsed="false">
      <c r="A129" s="4" t="n">
        <v>43313</v>
      </c>
      <c r="B129" s="1" t="n">
        <v>0.0016</v>
      </c>
      <c r="C129" s="1" t="n">
        <v>0.0324625432193621</v>
      </c>
      <c r="D129" s="1" t="n">
        <v>-0.0101295931758532</v>
      </c>
    </row>
    <row r="130" customFormat="false" ht="13.8" hidden="false" customHeight="false" outlineLevel="0" collapsed="false">
      <c r="A130" s="4" t="n">
        <v>43344</v>
      </c>
      <c r="B130" s="1" t="n">
        <v>0.0015</v>
      </c>
      <c r="C130" s="1" t="n">
        <v>0.00554349928205711</v>
      </c>
      <c r="D130" s="1" t="n">
        <v>-0.0193478891328665</v>
      </c>
    </row>
    <row r="131" customFormat="false" ht="13.8" hidden="false" customHeight="false" outlineLevel="0" collapsed="false">
      <c r="A131" s="4" t="n">
        <v>43374</v>
      </c>
      <c r="B131" s="1" t="n">
        <v>0.0019</v>
      </c>
      <c r="C131" s="1" t="n">
        <v>-0.0684900962503251</v>
      </c>
      <c r="D131" s="1" t="n">
        <v>0.0288973384030418</v>
      </c>
    </row>
    <row r="132" customFormat="false" ht="13.8" hidden="false" customHeight="false" outlineLevel="0" collapsed="false">
      <c r="A132" s="4" t="n">
        <v>43405</v>
      </c>
      <c r="B132" s="1" t="n">
        <v>0.0018</v>
      </c>
      <c r="C132" s="1" t="n">
        <v>0.0202664964493737</v>
      </c>
      <c r="D132" s="1" t="n">
        <v>0.0022583559168925</v>
      </c>
    </row>
    <row r="133" customFormat="false" ht="13.8" hidden="false" customHeight="false" outlineLevel="0" collapsed="false">
      <c r="A133" s="4" t="n">
        <v>43435</v>
      </c>
      <c r="B133" s="1" t="n">
        <v>0.002</v>
      </c>
      <c r="C133" s="1" t="n">
        <v>-0.0904014174392534</v>
      </c>
      <c r="D133" s="1" t="n">
        <v>0.0501454381580564</v>
      </c>
    </row>
    <row r="134" customFormat="false" ht="13.8" hidden="false" customHeight="false" outlineLevel="0" collapsed="false">
      <c r="A134" s="4" t="n">
        <v>43466</v>
      </c>
      <c r="B134" s="1" t="n">
        <v>0.0021</v>
      </c>
      <c r="C134" s="1" t="n">
        <v>0.0800207397165573</v>
      </c>
      <c r="D134" s="1" t="n">
        <v>0.0318729762415635</v>
      </c>
    </row>
    <row r="135" customFormat="false" ht="13.8" hidden="false" customHeight="false" outlineLevel="0" collapsed="false">
      <c r="A135" s="4" t="n">
        <v>43497</v>
      </c>
      <c r="B135" s="1" t="n">
        <v>0.0018</v>
      </c>
      <c r="C135" s="1" t="n">
        <v>0.032005120819331</v>
      </c>
      <c r="D135" s="1" t="n">
        <v>0.00223062381852546</v>
      </c>
    </row>
    <row r="136" customFormat="false" ht="13.8" hidden="false" customHeight="false" outlineLevel="0" collapsed="false">
      <c r="A136" s="4" t="n">
        <v>43525</v>
      </c>
      <c r="B136" s="1" t="n">
        <v>0.0019</v>
      </c>
      <c r="C136" s="1" t="n">
        <v>0.0193663734710763</v>
      </c>
      <c r="D136" s="1" t="n">
        <v>-0.0258780036968577</v>
      </c>
    </row>
    <row r="137" customFormat="false" ht="13.8" hidden="false" customHeight="false" outlineLevel="0" collapsed="false">
      <c r="A137" s="4" t="n">
        <v>43556</v>
      </c>
      <c r="B137" s="1" t="n">
        <v>0.0021</v>
      </c>
      <c r="C137" s="1" t="n">
        <v>0.0404113778865269</v>
      </c>
      <c r="D137" s="1" t="n">
        <v>-0.00464702009836193</v>
      </c>
    </row>
    <row r="138" customFormat="false" ht="13.8" hidden="false" customHeight="false" outlineLevel="0" collapsed="false">
      <c r="A138" s="4" t="n">
        <v>43586</v>
      </c>
      <c r="B138" s="1" t="n">
        <v>0.0021</v>
      </c>
      <c r="C138" s="1" t="n">
        <v>-0.0636460515194943</v>
      </c>
      <c r="D138" s="1" t="n">
        <v>0.0084425942496984</v>
      </c>
    </row>
    <row r="139" customFormat="false" ht="13.8" hidden="false" customHeight="false" outlineLevel="0" collapsed="false">
      <c r="A139" s="4" t="n">
        <v>43617</v>
      </c>
      <c r="B139" s="1" t="n">
        <v>0.0018</v>
      </c>
      <c r="C139" s="1" t="n">
        <v>0.0703292522395198</v>
      </c>
      <c r="D139" s="1" t="n">
        <v>0.0904320987654321</v>
      </c>
    </row>
    <row r="140" customFormat="false" ht="13.8" hidden="false" customHeight="false" outlineLevel="0" collapsed="false">
      <c r="A140" s="4" t="n">
        <v>43647</v>
      </c>
      <c r="B140" s="1" t="n">
        <v>0.0019</v>
      </c>
      <c r="C140" s="1" t="n">
        <v>0.0142588703437603</v>
      </c>
      <c r="D140" s="1" t="n">
        <v>0.0122771016133596</v>
      </c>
    </row>
    <row r="141" customFormat="false" ht="13.8" hidden="false" customHeight="false" outlineLevel="0" collapsed="false">
      <c r="A141" s="4" t="n">
        <v>43678</v>
      </c>
      <c r="B141" s="1" t="n">
        <v>0.0016</v>
      </c>
      <c r="C141" s="1" t="n">
        <v>-0.0159110723626853</v>
      </c>
      <c r="D141" s="1" t="n">
        <v>0.0671070567264338</v>
      </c>
    </row>
    <row r="142" customFormat="false" ht="13.8" hidden="false" customHeight="false" outlineLevel="0" collapsed="false">
      <c r="A142" s="4" t="n">
        <v>43709</v>
      </c>
      <c r="B142" s="1" t="n">
        <v>0.0018</v>
      </c>
      <c r="C142" s="1" t="n">
        <v>0.018588488585213</v>
      </c>
      <c r="D142" s="1" t="n">
        <v>-0.0255150502767679</v>
      </c>
    </row>
    <row r="143" customFormat="false" ht="13.8" hidden="false" customHeight="false" outlineLevel="0" collapsed="false">
      <c r="A143" s="4" t="n">
        <v>43739</v>
      </c>
      <c r="B143" s="1" t="n">
        <v>0.0016</v>
      </c>
      <c r="C143" s="1" t="n">
        <v>0.0215499981798988</v>
      </c>
      <c r="D143" s="1" t="n">
        <v>0.0126378058617909</v>
      </c>
    </row>
    <row r="144" customFormat="false" ht="13.8" hidden="false" customHeight="false" outlineLevel="0" collapsed="false">
      <c r="A144" s="4" t="n">
        <v>43770</v>
      </c>
      <c r="B144" s="1" t="n">
        <v>0.0012</v>
      </c>
      <c r="C144" s="1" t="n">
        <v>0.0362042547126109</v>
      </c>
      <c r="D144" s="1" t="n">
        <v>-0.0332249070631971</v>
      </c>
    </row>
    <row r="145" customFormat="false" ht="13.8" hidden="false" customHeight="false" outlineLevel="0" collapsed="false">
      <c r="A145" s="4" t="n">
        <v>43800</v>
      </c>
      <c r="B145" s="1" t="n">
        <v>0.0014</v>
      </c>
      <c r="C145" s="1" t="n">
        <v>0.0300546842811047</v>
      </c>
      <c r="D145" s="1" t="n">
        <v>0.0457650976756962</v>
      </c>
    </row>
    <row r="146" customFormat="false" ht="13.8" hidden="false" customHeight="false" outlineLevel="0" collapsed="false">
      <c r="A146" s="4" t="n">
        <v>43831</v>
      </c>
      <c r="B146" s="1" t="n">
        <v>0.0013</v>
      </c>
      <c r="C146" s="1" t="n">
        <v>-0.000503085591628816</v>
      </c>
      <c r="D146" s="1" t="n">
        <v>0.0379842416283651</v>
      </c>
    </row>
    <row r="147" customFormat="false" ht="13.8" hidden="false" customHeight="false" outlineLevel="0" collapsed="false">
      <c r="A147" s="4" t="n">
        <v>43862</v>
      </c>
      <c r="B147" s="1" t="n">
        <v>0.0012</v>
      </c>
      <c r="C147" s="1" t="n">
        <v>-0.0824133418341666</v>
      </c>
      <c r="D147" s="1" t="n">
        <v>0.0287819843754942</v>
      </c>
    </row>
    <row r="148" customFormat="false" ht="13.8" hidden="false" customHeight="false" outlineLevel="0" collapsed="false">
      <c r="A148" s="4" t="n">
        <v>43891</v>
      </c>
      <c r="B148" s="1" t="n">
        <v>0.0013</v>
      </c>
      <c r="C148" s="1" t="n">
        <v>-0.123720923898613</v>
      </c>
      <c r="D148" s="1" t="n">
        <v>-0.0133427613982229</v>
      </c>
    </row>
    <row r="149" customFormat="false" ht="13.8" hidden="false" customHeight="false" outlineLevel="0" collapsed="false">
      <c r="A149" s="4" t="n">
        <v>43922</v>
      </c>
      <c r="B149" s="1" t="n">
        <v>0</v>
      </c>
      <c r="C149" s="1" t="n">
        <v>0.128138491847257</v>
      </c>
      <c r="D149" s="1" t="n">
        <v>0.0698594709126601</v>
      </c>
    </row>
    <row r="150" customFormat="false" ht="13.8" hidden="false" customHeight="false" outlineLevel="0" collapsed="false">
      <c r="A150" s="4" t="n">
        <v>43952</v>
      </c>
      <c r="B150" s="1" t="n">
        <v>0.0001</v>
      </c>
      <c r="C150" s="1" t="n">
        <v>0.0475217358995319</v>
      </c>
      <c r="D150" s="1" t="n">
        <v>0.00518421435852634</v>
      </c>
    </row>
    <row r="151" customFormat="false" ht="13.8" hidden="false" customHeight="false" outlineLevel="0" collapsed="false">
      <c r="A151" s="4" t="n">
        <v>43983</v>
      </c>
      <c r="B151" s="1" t="n">
        <v>0.0001</v>
      </c>
      <c r="C151" s="1" t="n">
        <v>0.019813157422045</v>
      </c>
      <c r="D151" s="1" t="n">
        <v>0.0261061049459623</v>
      </c>
    </row>
    <row r="152" customFormat="false" ht="13.8" hidden="false" customHeight="false" outlineLevel="0" collapsed="false">
      <c r="A152" s="4" t="n">
        <v>44013</v>
      </c>
      <c r="B152" s="1" t="n">
        <v>0.0001</v>
      </c>
      <c r="C152" s="1" t="n">
        <v>0.0562700964630225</v>
      </c>
      <c r="D152" s="1" t="n">
        <v>0.115208674535494</v>
      </c>
    </row>
    <row r="153" customFormat="false" ht="13.8" hidden="false" customHeight="false" outlineLevel="0" collapsed="false">
      <c r="A153" s="4" t="n">
        <v>44044</v>
      </c>
      <c r="B153" s="1" t="n">
        <v>0.0001</v>
      </c>
      <c r="C153" s="1" t="n">
        <v>0.0717689100655152</v>
      </c>
      <c r="D153" s="1" t="n">
        <v>-0.00954575378538514</v>
      </c>
    </row>
    <row r="154" customFormat="false" ht="13.8" hidden="false" customHeight="false" outlineLevel="0" collapsed="false">
      <c r="A154" s="4" t="n">
        <v>44075</v>
      </c>
      <c r="B154" s="1" t="n">
        <v>0.0001</v>
      </c>
      <c r="C154" s="1" t="n">
        <v>-0.0381056918766258</v>
      </c>
      <c r="D154" s="1" t="n">
        <v>-0.0370427179998465</v>
      </c>
    </row>
    <row r="155" customFormat="false" ht="13.8" hidden="false" customHeight="false" outlineLevel="0" collapsed="false">
      <c r="A155" s="4" t="n">
        <v>44105</v>
      </c>
      <c r="B155" s="1" t="n">
        <v>0.0001</v>
      </c>
      <c r="C155" s="1" t="n">
        <v>-0.0267134985338188</v>
      </c>
      <c r="D155" s="1" t="n">
        <v>-0.00403525538918981</v>
      </c>
    </row>
    <row r="156" customFormat="false" ht="13.8" hidden="false" customHeight="false" outlineLevel="0" collapsed="false">
      <c r="A156" s="4" t="n">
        <v>44136</v>
      </c>
      <c r="B156" s="1" t="n">
        <v>0.0001</v>
      </c>
      <c r="C156" s="1" t="n">
        <v>0.109356376638856</v>
      </c>
      <c r="D156" s="1" t="n">
        <v>-0.055363045100757</v>
      </c>
    </row>
    <row r="157" customFormat="false" ht="13.8" hidden="false" customHeight="false" outlineLevel="0" collapsed="false">
      <c r="A157" s="4" t="n">
        <v>44166</v>
      </c>
      <c r="B157" s="1" t="n">
        <v>0.0001</v>
      </c>
      <c r="C157" s="1" t="n">
        <v>0.038389456370638</v>
      </c>
      <c r="D157" s="1" t="n">
        <v>0.0672423036767402</v>
      </c>
    </row>
    <row r="158" customFormat="false" ht="13.8" hidden="false" customHeight="false" outlineLevel="0" collapsed="false">
      <c r="A158" s="4" t="n">
        <v>44197</v>
      </c>
      <c r="B158" s="1" t="n">
        <v>0.0001</v>
      </c>
      <c r="C158" s="1" t="n">
        <v>-0.0102135025966532</v>
      </c>
      <c r="D158" s="1" t="n">
        <v>-0.0203056422188144</v>
      </c>
    </row>
    <row r="159" customFormat="false" ht="13.8" hidden="false" customHeight="false" outlineLevel="0" collapsed="false">
      <c r="A159" s="4" t="n">
        <v>44228</v>
      </c>
      <c r="B159" s="1" t="n">
        <v>0</v>
      </c>
      <c r="C159" s="1" t="n">
        <v>0.0275462018305834</v>
      </c>
      <c r="D159" s="1" t="n">
        <v>-0.0472823446861338</v>
      </c>
    </row>
    <row r="160" customFormat="false" ht="13.8" hidden="false" customHeight="false" outlineLevel="0" collapsed="false">
      <c r="A160" s="4" t="n">
        <v>44256</v>
      </c>
      <c r="B160" s="1" t="n">
        <v>0</v>
      </c>
      <c r="C160" s="1" t="n">
        <v>0.0437024133785846</v>
      </c>
      <c r="D160" s="1" t="n">
        <v>-0.0451815761146678</v>
      </c>
    </row>
    <row r="161" customFormat="false" ht="13.8" hidden="false" customHeight="false" outlineLevel="0" collapsed="false">
      <c r="A161" s="4" t="n">
        <v>44287</v>
      </c>
      <c r="B161" s="1" t="n">
        <v>0</v>
      </c>
      <c r="C161" s="1" t="n">
        <v>0.05322716985248</v>
      </c>
      <c r="D161" s="1" t="n">
        <v>0.0495149375500639</v>
      </c>
    </row>
    <row r="162" customFormat="false" ht="13.8" hidden="false" customHeight="false" outlineLevel="0" collapsed="false">
      <c r="A162" s="4" t="n">
        <v>44317</v>
      </c>
      <c r="B162" s="1" t="n">
        <v>0</v>
      </c>
      <c r="C162" s="1" t="n">
        <v>0.00686084142394816</v>
      </c>
      <c r="D162" s="1" t="n">
        <v>0.0699061510628676</v>
      </c>
    </row>
    <row r="163" customFormat="false" ht="13.8" hidden="false" customHeight="false" outlineLevel="0" collapsed="false">
      <c r="A163" s="4" t="n">
        <v>44348</v>
      </c>
      <c r="B163" s="1" t="n">
        <v>0</v>
      </c>
      <c r="C163" s="1" t="n">
        <v>0.0232327522178148</v>
      </c>
      <c r="D163" s="1" t="n">
        <v>-0.0711511532669291</v>
      </c>
    </row>
    <row r="164" customFormat="false" ht="13.8" hidden="false" customHeight="false" outlineLevel="0" collapsed="false">
      <c r="A164" s="4" t="n">
        <v>44378</v>
      </c>
      <c r="B164" s="1" t="n">
        <v>0</v>
      </c>
      <c r="C164" s="1" t="n">
        <v>0.0236198638769851</v>
      </c>
      <c r="D164" s="1" t="n">
        <v>0.0400785072249403</v>
      </c>
    </row>
    <row r="165" customFormat="false" ht="13.8" hidden="false" customHeight="false" outlineLevel="0" collapsed="false">
      <c r="A165" s="4" t="n">
        <v>44409</v>
      </c>
      <c r="B165" s="1" t="n">
        <v>0</v>
      </c>
      <c r="C165" s="1" t="n">
        <v>0.0302903440293545</v>
      </c>
      <c r="D165" s="1" t="n">
        <v>-0.00763024750444419</v>
      </c>
    </row>
    <row r="166" customFormat="false" ht="13.8" hidden="false" customHeight="false" outlineLevel="0" collapsed="false">
      <c r="A166" s="4" t="n">
        <v>44440</v>
      </c>
      <c r="B166" s="1" t="n">
        <v>0</v>
      </c>
      <c r="C166" s="1" t="n">
        <v>-0.0466309235563363</v>
      </c>
      <c r="D166" s="1" t="n">
        <v>-0.0459405831450146</v>
      </c>
    </row>
    <row r="167" customFormat="false" ht="13.8" hidden="false" customHeight="false" outlineLevel="0" collapsed="false">
      <c r="A167" s="4" t="n">
        <v>44470</v>
      </c>
      <c r="B167" s="1" t="n">
        <v>0</v>
      </c>
      <c r="C167" s="1" t="n">
        <v>0.0699323559735459</v>
      </c>
      <c r="D167" s="1" t="n">
        <v>0.0377538345994974</v>
      </c>
    </row>
    <row r="168" customFormat="false" ht="13.8" hidden="false" customHeight="false" outlineLevel="0" collapsed="false">
      <c r="A168" s="4" t="n">
        <v>44501</v>
      </c>
      <c r="B168" s="1" t="n">
        <v>0</v>
      </c>
      <c r="C168" s="1" t="n">
        <v>-0.00705086020494505</v>
      </c>
      <c r="D168" s="1" t="n">
        <v>0.000723709848020837</v>
      </c>
    </row>
    <row r="169" customFormat="false" ht="13.8" hidden="false" customHeight="false" outlineLevel="0" collapsed="false">
      <c r="A169" s="4" t="n">
        <v>44531</v>
      </c>
      <c r="B169" s="1" t="n">
        <v>0.0001</v>
      </c>
      <c r="C169" s="1" t="n">
        <v>0.0446858266383139</v>
      </c>
      <c r="D169" s="1" t="n">
        <v>0.0125166889185582</v>
      </c>
    </row>
    <row r="170" customFormat="false" ht="13.8" hidden="false" customHeight="false" outlineLevel="0" collapsed="false">
      <c r="A170" s="4" t="n">
        <v>44562</v>
      </c>
      <c r="B170" s="1" t="n">
        <v>0</v>
      </c>
      <c r="C170" s="1" t="n">
        <v>-0.0518574091756469</v>
      </c>
      <c r="D170" s="1" t="n">
        <v>-0.0162079006647986</v>
      </c>
    </row>
    <row r="171" customFormat="false" ht="13.8" hidden="false" customHeight="false" outlineLevel="0" collapsed="false">
      <c r="A171" s="4" t="n">
        <v>44593</v>
      </c>
      <c r="B171" s="1" t="n">
        <v>0</v>
      </c>
      <c r="C171" s="1" t="n">
        <v>-0.0299964033089557</v>
      </c>
      <c r="D171" s="1" t="n">
        <v>0.0629397967161844</v>
      </c>
    </row>
    <row r="172" customFormat="false" ht="13.8" hidden="false" customHeight="false" outlineLevel="0" collapsed="false">
      <c r="A172" s="4" t="n">
        <v>44621</v>
      </c>
      <c r="B172" s="1" t="n">
        <v>0.0001</v>
      </c>
      <c r="C172" s="1" t="n">
        <v>0.0369330272831927</v>
      </c>
      <c r="D172" s="1" t="n">
        <v>0.0109283875374349</v>
      </c>
    </row>
    <row r="173" customFormat="false" ht="13.8" hidden="false" customHeight="false" outlineLevel="0" collapsed="false">
      <c r="A173" s="4" t="n">
        <v>44652</v>
      </c>
      <c r="B173" s="1" t="n">
        <v>0.0001</v>
      </c>
      <c r="C173" s="1" t="n">
        <v>-0.0873027259684361</v>
      </c>
      <c r="D173" s="1" t="n">
        <v>-0.00449560833636498</v>
      </c>
    </row>
    <row r="174" customFormat="false" ht="13.8" hidden="false" customHeight="false" outlineLevel="0" collapsed="false">
      <c r="A174" s="4" t="n">
        <v>44682</v>
      </c>
      <c r="B174" s="1" t="n">
        <v>0.0003</v>
      </c>
      <c r="C174" s="1" t="n">
        <v>0.00170295265791598</v>
      </c>
      <c r="D174" s="1" t="n">
        <v>-0.0318724059620454</v>
      </c>
    </row>
    <row r="175" customFormat="false" ht="13.8" hidden="false" customHeight="false" outlineLevel="0" collapsed="false">
      <c r="A175" s="4" t="n">
        <v>44713</v>
      </c>
      <c r="B175" s="1" t="n">
        <v>0.0006</v>
      </c>
      <c r="C175" s="1" t="n">
        <v>-0.0826540756003434</v>
      </c>
      <c r="D175" s="1" t="n">
        <v>-0.0220017256255394</v>
      </c>
    </row>
    <row r="176" customFormat="false" ht="13.8" hidden="false" customHeight="false" outlineLevel="0" collapsed="false">
      <c r="A176" s="4" t="n">
        <v>44743</v>
      </c>
      <c r="B176" s="1" t="n">
        <v>0.0008</v>
      </c>
      <c r="C176" s="1" t="n">
        <v>0.0920954724972811</v>
      </c>
      <c r="D176" s="1" t="n">
        <v>-0.0301610057344507</v>
      </c>
    </row>
    <row r="177" customFormat="false" ht="13.8" hidden="false" customHeight="false" outlineLevel="0" collapsed="false">
      <c r="A177" s="4" t="n">
        <v>44774</v>
      </c>
      <c r="B177" s="1" t="n">
        <v>0.0019</v>
      </c>
      <c r="C177" s="1" t="n">
        <v>-0.0409067085953879</v>
      </c>
      <c r="D177" s="1" t="n">
        <v>-0.0264369776564899</v>
      </c>
    </row>
    <row r="178" customFormat="false" ht="13.8" hidden="false" customHeight="false" outlineLevel="0" collapsed="false">
      <c r="A178" s="4" t="n">
        <v>44805</v>
      </c>
      <c r="B178" s="1" t="n">
        <v>0.0019</v>
      </c>
      <c r="C178" s="1" t="n">
        <v>-0.0922013629502215</v>
      </c>
      <c r="D178" s="1" t="n">
        <v>-0.0231546367671105</v>
      </c>
    </row>
    <row r="179" customFormat="false" ht="13.8" hidden="false" customHeight="false" outlineLevel="0" collapsed="false">
      <c r="A179" s="4" t="n">
        <v>44835</v>
      </c>
      <c r="B179" s="1" t="n">
        <v>0.0023</v>
      </c>
      <c r="C179" s="1" t="n">
        <v>0.080812354558917</v>
      </c>
      <c r="D179" s="1" t="n">
        <v>-0.0202660289941713</v>
      </c>
    </row>
    <row r="180" customFormat="false" ht="13.8" hidden="false" customHeight="false" outlineLevel="0" collapsed="false">
      <c r="A180" s="4" t="n">
        <v>44866</v>
      </c>
      <c r="B180" s="1" t="n">
        <v>0.0029</v>
      </c>
      <c r="C180" s="1" t="n">
        <v>0.0557559488857198</v>
      </c>
      <c r="D180" s="1" t="n">
        <v>0.0737102236324252</v>
      </c>
    </row>
    <row r="181" customFormat="false" ht="13.8" hidden="false" customHeight="false" outlineLevel="0" collapsed="false">
      <c r="A181" s="4" t="n">
        <v>44896</v>
      </c>
      <c r="B181" s="1" t="n">
        <v>0.0033</v>
      </c>
      <c r="C181" s="1" t="n">
        <v>-0.0577267036651241</v>
      </c>
      <c r="D181" s="1" t="n">
        <v>0.0299491376125933</v>
      </c>
    </row>
    <row r="182" customFormat="false" ht="13.8" hidden="false" customHeight="false" outlineLevel="0" collapsed="false">
      <c r="A182" s="4" t="n">
        <v>44927</v>
      </c>
      <c r="B182" s="1" t="n">
        <v>0.0035</v>
      </c>
      <c r="C182" s="1" t="n">
        <v>0.0626817629951717</v>
      </c>
      <c r="D182" s="1" t="n">
        <v>0.0512318260821587</v>
      </c>
    </row>
    <row r="183" customFormat="false" ht="13.8" hidden="false" customHeight="false" outlineLevel="0" collapsed="false">
      <c r="A183" s="4" t="n">
        <v>44958</v>
      </c>
      <c r="B183" s="1" t="n">
        <v>0.0034</v>
      </c>
      <c r="C183" s="1" t="n">
        <v>-0.0244971703376997</v>
      </c>
      <c r="D183" s="1" t="n">
        <v>-0.0498635313877808</v>
      </c>
    </row>
    <row r="184" customFormat="false" ht="13.8" hidden="false" customHeight="false" outlineLevel="0" collapsed="false">
      <c r="A184" s="4" t="n">
        <v>44986</v>
      </c>
      <c r="B184" s="1" t="n">
        <v>0.0036</v>
      </c>
      <c r="C184" s="1" t="n">
        <v>0.0365731276856522</v>
      </c>
      <c r="D184" s="1" t="n">
        <v>0.0931388796818031</v>
      </c>
    </row>
    <row r="185" customFormat="false" ht="13.8" hidden="false" customHeight="false" outlineLevel="0" collapsed="false">
      <c r="A185" s="4" t="n">
        <v>45017</v>
      </c>
      <c r="B185" s="1" t="n">
        <v>0.0035</v>
      </c>
      <c r="C185" s="1" t="n">
        <v>0.0155091920976973</v>
      </c>
      <c r="D185" s="1" t="n">
        <v>0.00197089144936324</v>
      </c>
    </row>
    <row r="186" customFormat="false" ht="13.8" hidden="false" customHeight="false" outlineLevel="0" collapsed="false">
      <c r="A186" s="4" t="n">
        <v>45047</v>
      </c>
      <c r="B186" s="1" t="n">
        <v>0.0036</v>
      </c>
      <c r="C186" s="1" t="n">
        <v>0.00420768291732676</v>
      </c>
      <c r="D186" s="1" t="n">
        <v>-0.0119533968830383</v>
      </c>
    </row>
    <row r="187" customFormat="false" ht="13.8" hidden="false" customHeight="false" outlineLevel="0" collapsed="false">
      <c r="A187" s="4" t="n">
        <v>45078</v>
      </c>
      <c r="B187" s="1" t="n">
        <v>0.004</v>
      </c>
      <c r="C187" s="1" t="n">
        <v>0.0659523891273988</v>
      </c>
      <c r="D187" s="1" t="n">
        <v>-0.028305257784584</v>
      </c>
    </row>
    <row r="188" customFormat="false" ht="13.8" hidden="false" customHeight="false" outlineLevel="0" collapsed="false">
      <c r="A188" s="4" t="n">
        <v>45108</v>
      </c>
      <c r="B188" s="1" t="n">
        <v>0.0045</v>
      </c>
      <c r="C188" s="1" t="n">
        <v>0.0320239631785304</v>
      </c>
      <c r="D188" s="1" t="n">
        <v>0.0273173806834599</v>
      </c>
    </row>
    <row r="189" customFormat="false" ht="13.8" hidden="false" customHeight="false" outlineLevel="0" collapsed="false">
      <c r="A189" s="4" t="n">
        <v>45139</v>
      </c>
      <c r="B189" s="1" t="n">
        <v>0.0045</v>
      </c>
      <c r="C189" s="1" t="n">
        <v>-0.01602246448629</v>
      </c>
      <c r="D189" s="1" t="n">
        <v>-0.00580399376134588</v>
      </c>
    </row>
    <row r="190" customFormat="false" ht="13.8" hidden="false" customHeight="false" outlineLevel="0" collapsed="false">
      <c r="A190" s="4" t="n">
        <v>45170</v>
      </c>
      <c r="B190" s="1" t="n">
        <v>0.0043</v>
      </c>
      <c r="C190" s="1" t="n">
        <v>-0.0477831162587767</v>
      </c>
      <c r="D190" s="1" t="n">
        <v>-0.0373418372595413</v>
      </c>
    </row>
    <row r="191" customFormat="false" ht="13.8" hidden="false" customHeight="false" outlineLevel="0" collapsed="false">
      <c r="A191" s="4" t="n">
        <v>45200</v>
      </c>
      <c r="B191" s="1" t="n">
        <v>0.0047</v>
      </c>
      <c r="C191" s="1" t="n">
        <v>-0.0211539919629995</v>
      </c>
      <c r="D191" s="1" t="n">
        <v>0.0673220773669587</v>
      </c>
    </row>
    <row r="192" customFormat="false" ht="13.8" hidden="false" customHeight="false" outlineLevel="0" collapsed="false">
      <c r="A192" s="4" t="n">
        <v>45231</v>
      </c>
      <c r="B192" s="1" t="n">
        <v>0.0044</v>
      </c>
      <c r="C192" s="1" t="n">
        <v>0.0911954557190808</v>
      </c>
      <c r="D192" s="1" t="n">
        <v>0.0201491790148178</v>
      </c>
    </row>
    <row r="193" customFormat="false" ht="13.8" hidden="false" customHeight="false" outlineLevel="0" collapsed="false">
      <c r="A193" s="4" t="n">
        <v>45261</v>
      </c>
      <c r="B193" s="1" t="n">
        <v>0.0043</v>
      </c>
      <c r="C193" s="1" t="n">
        <v>0.0453026164010488</v>
      </c>
      <c r="D193" s="1" t="n">
        <v>0.019603994405869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3"/>
  <sheetViews>
    <sheetView showFormulas="false" showGridLines="true" showRowColHeaders="true" showZeros="true" rightToLeft="false" tabSelected="false" showOutlineSymbols="true" defaultGridColor="true" view="normal" topLeftCell="A172" colorId="64" zoomScale="100" zoomScaleNormal="100" zoomScalePageLayoutView="100" workbookViewId="0">
      <selection pane="topLeft" activeCell="K24" activeCellId="0" sqref="K2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8.52"/>
    <col collapsed="false" customWidth="true" hidden="false" outlineLevel="0" max="3" min="3" style="0" width="17.4"/>
    <col collapsed="false" customWidth="true" hidden="false" outlineLevel="0" max="5" min="5" style="1" width="19.77"/>
    <col collapsed="false" customWidth="true" hidden="false" outlineLevel="0" max="7" min="7" style="1" width="19.31"/>
    <col collapsed="false" customWidth="false" hidden="false" outlineLevel="0" max="9" min="9" style="1" width="11.52"/>
    <col collapsed="false" customWidth="false" hidden="false" outlineLevel="0" max="11" min="11" style="1" width="11.52"/>
  </cols>
  <sheetData>
    <row r="1" customFormat="false" ht="13.8" hidden="false" customHeight="false" outlineLevel="0" collapsed="false">
      <c r="A1" s="2" t="s">
        <v>0</v>
      </c>
      <c r="B1" s="3" t="s">
        <v>4</v>
      </c>
      <c r="C1" s="3" t="s">
        <v>5</v>
      </c>
      <c r="E1" s="1" t="s">
        <v>6</v>
      </c>
      <c r="G1" s="1" t="s">
        <v>7</v>
      </c>
      <c r="I1" s="1" t="s">
        <v>8</v>
      </c>
      <c r="K1" s="1" t="s">
        <v>9</v>
      </c>
    </row>
    <row r="2" customFormat="false" ht="13.8" hidden="false" customHeight="false" outlineLevel="0" collapsed="false">
      <c r="A2" s="4" t="n">
        <v>39448</v>
      </c>
      <c r="B2" s="1" t="n">
        <f aca="false">Data!C2-Data!B2</f>
        <v>-0.0622553829078803</v>
      </c>
      <c r="C2" s="1" t="n">
        <f aca="false">Data!D2-Data!B2</f>
        <v>0.10220364614465</v>
      </c>
      <c r="E2" s="1" t="n">
        <f aca="false">0.8*B2 + 0.2*C2</f>
        <v>-0.0293635770973741</v>
      </c>
      <c r="G2" s="1" t="n">
        <f aca="false">'Optimal portfolio'!B$15*B2+'Optimal portfolio'!C$15*C2</f>
        <v>-0.00462186237345621</v>
      </c>
      <c r="I2" s="1" t="n">
        <f aca="false">0.5*B2+0.5*C2</f>
        <v>0.019974131618385</v>
      </c>
      <c r="K2" s="1" t="n">
        <f aca="false">C2 - SLOPE(C$2:C$193,B$2:B$193)*B2</f>
        <v>0.106730691981714</v>
      </c>
    </row>
    <row r="3" customFormat="false" ht="13.8" hidden="false" customHeight="false" outlineLevel="0" collapsed="false">
      <c r="A3" s="4" t="n">
        <v>39479</v>
      </c>
      <c r="B3" s="1" t="n">
        <f aca="false">Data!C3-Data!B3</f>
        <v>-0.0338145646354904</v>
      </c>
      <c r="C3" s="1" t="n">
        <f aca="false">Data!D3-Data!B3</f>
        <v>0.0476851150202978</v>
      </c>
      <c r="E3" s="1" t="n">
        <f aca="false">0.8*B3 + 0.2*C3</f>
        <v>-0.0175146287043328</v>
      </c>
      <c r="G3" s="1" t="n">
        <f aca="false">'Optimal portfolio'!B$15*B3+'Optimal portfolio'!C$15*C3</f>
        <v>-0.0052535699120537</v>
      </c>
      <c r="I3" s="1" t="n">
        <f aca="false">0.5*B3+0.5*C3</f>
        <v>0.00693527519240368</v>
      </c>
      <c r="K3" s="1" t="n">
        <f aca="false">C3 - SLOPE(C$2:C$193,B$2:B$193)*B3</f>
        <v>0.0501440202091346</v>
      </c>
    </row>
    <row r="4" customFormat="false" ht="13.8" hidden="false" customHeight="false" outlineLevel="0" collapsed="false">
      <c r="A4" s="4" t="n">
        <v>39508</v>
      </c>
      <c r="B4" s="1" t="n">
        <f aca="false">Data!C4-Data!B4</f>
        <v>-0.00610497722519906</v>
      </c>
      <c r="C4" s="1" t="n">
        <f aca="false">Data!D4-Data!B4</f>
        <v>-0.034465737874097</v>
      </c>
      <c r="E4" s="1" t="n">
        <f aca="false">0.8*B4 + 0.2*C4</f>
        <v>-0.0117771293549786</v>
      </c>
      <c r="G4" s="1" t="n">
        <f aca="false">'Optimal portfolio'!B$15*B4+'Optimal portfolio'!C$15*C4</f>
        <v>-0.0160438081343129</v>
      </c>
      <c r="I4" s="1" t="n">
        <f aca="false">0.5*B4+0.5*C4</f>
        <v>-0.020285357549648</v>
      </c>
      <c r="K4" s="1" t="n">
        <f aca="false">C4 - SLOPE(C$2:C$193,B$2:B$193)*B4</f>
        <v>-0.034021800170371</v>
      </c>
    </row>
    <row r="5" customFormat="false" ht="13.8" hidden="false" customHeight="false" outlineLevel="0" collapsed="false">
      <c r="A5" s="4" t="n">
        <v>39539</v>
      </c>
      <c r="B5" s="1" t="n">
        <f aca="false">Data!C5-Data!B5</f>
        <v>0.0467420944558521</v>
      </c>
      <c r="C5" s="1" t="n">
        <f aca="false">Data!D5-Data!B5</f>
        <v>-0.0759531074953321</v>
      </c>
      <c r="E5" s="1" t="n">
        <f aca="false">0.8*B5 + 0.2*C5</f>
        <v>0.0222030540656153</v>
      </c>
      <c r="G5" s="1" t="n">
        <f aca="false">'Optimal portfolio'!B$15*B5+'Optimal portfolio'!C$15*C5</f>
        <v>0.00374441605614449</v>
      </c>
      <c r="I5" s="1" t="n">
        <f aca="false">0.5*B5+0.5*C5</f>
        <v>-0.01460550651974</v>
      </c>
      <c r="K5" s="1" t="n">
        <f aca="false">C5 - SLOPE(C$2:C$193,B$2:B$193)*B5</f>
        <v>-0.0793520682636741</v>
      </c>
    </row>
    <row r="6" customFormat="false" ht="13.8" hidden="false" customHeight="false" outlineLevel="0" collapsed="false">
      <c r="A6" s="4" t="n">
        <v>39569</v>
      </c>
      <c r="B6" s="1" t="n">
        <f aca="false">Data!C6-Data!B6</f>
        <v>0.0111249569168104</v>
      </c>
      <c r="C6" s="1" t="n">
        <f aca="false">Data!D6-Data!B6</f>
        <v>0.0117407663497551</v>
      </c>
      <c r="E6" s="1" t="n">
        <f aca="false">0.8*B6 + 0.2*C6</f>
        <v>0.0112481188033993</v>
      </c>
      <c r="G6" s="1" t="n">
        <f aca="false">'Optimal portfolio'!B$15*B6+'Optimal portfolio'!C$15*C6</f>
        <v>0.0113407630407027</v>
      </c>
      <c r="I6" s="1" t="n">
        <f aca="false">0.5*B6+0.5*C6</f>
        <v>0.0114328616332827</v>
      </c>
      <c r="K6" s="1" t="n">
        <f aca="false">C6 - SLOPE(C$2:C$193,B$2:B$193)*B6</f>
        <v>0.010931789076701</v>
      </c>
    </row>
    <row r="7" customFormat="false" ht="13.8" hidden="false" customHeight="false" outlineLevel="0" collapsed="false">
      <c r="A7" s="4" t="n">
        <v>39600</v>
      </c>
      <c r="B7" s="1" t="n">
        <f aca="false">Data!C7-Data!B7</f>
        <v>-0.0860817138992673</v>
      </c>
      <c r="C7" s="1" t="n">
        <f aca="false">Data!D7-Data!B7</f>
        <v>0.0588457646389995</v>
      </c>
      <c r="E7" s="1" t="n">
        <f aca="false">0.8*B7 + 0.2*C7</f>
        <v>-0.0570962181916139</v>
      </c>
      <c r="G7" s="1" t="n">
        <f aca="false">'Optimal portfolio'!B$15*B7+'Optimal portfolio'!C$15*C7</f>
        <v>-0.0352928891174456</v>
      </c>
      <c r="I7" s="1" t="n">
        <f aca="false">0.5*B7+0.5*C7</f>
        <v>-0.0136179746301339</v>
      </c>
      <c r="K7" s="1" t="n">
        <f aca="false">C7 - SLOPE(C$2:C$193,B$2:B$193)*B7</f>
        <v>0.0651053978843946</v>
      </c>
    </row>
    <row r="8" customFormat="false" ht="13.8" hidden="false" customHeight="false" outlineLevel="0" collapsed="false">
      <c r="A8" s="4" t="n">
        <v>39630</v>
      </c>
      <c r="B8" s="1" t="n">
        <f aca="false">Data!C8-Data!B8</f>
        <v>-0.00981706696087586</v>
      </c>
      <c r="C8" s="1" t="n">
        <f aca="false">Data!D8-Data!B8</f>
        <v>-0.0237460466362905</v>
      </c>
      <c r="E8" s="1" t="n">
        <f aca="false">0.8*B8 + 0.2*C8</f>
        <v>-0.0126028628959588</v>
      </c>
      <c r="G8" s="1" t="n">
        <f aca="false">'Optimal portfolio'!B$15*B8+'Optimal portfolio'!C$15*C8</f>
        <v>-0.0146983808101153</v>
      </c>
      <c r="I8" s="1" t="n">
        <f aca="false">0.5*B8+0.5*C8</f>
        <v>-0.0167815567985832</v>
      </c>
      <c r="K8" s="1" t="n">
        <f aca="false">C8 - SLOPE(C$2:C$193,B$2:B$193)*B8</f>
        <v>-0.0230321756416623</v>
      </c>
    </row>
    <row r="9" customFormat="false" ht="13.8" hidden="false" customHeight="false" outlineLevel="0" collapsed="false">
      <c r="A9" s="4" t="n">
        <v>39661</v>
      </c>
      <c r="B9" s="1" t="n">
        <f aca="false">Data!C9-Data!B9</f>
        <v>0.0131629867351307</v>
      </c>
      <c r="C9" s="1" t="n">
        <f aca="false">Data!D9-Data!B9</f>
        <v>-0.0840850877192983</v>
      </c>
      <c r="E9" s="1" t="n">
        <f aca="false">0.8*B9 + 0.2*C9</f>
        <v>-0.0062866281557551</v>
      </c>
      <c r="G9" s="1" t="n">
        <f aca="false">'Optimal portfolio'!B$15*B9+'Optimal portfolio'!C$15*C9</f>
        <v>-0.0209169231870682</v>
      </c>
      <c r="I9" s="1" t="n">
        <f aca="false">0.5*B9+0.5*C9</f>
        <v>-0.0354610504920838</v>
      </c>
      <c r="K9" s="1" t="n">
        <f aca="false">C9 - SLOPE(C$2:C$193,B$2:B$193)*B9</f>
        <v>-0.0850422650992972</v>
      </c>
    </row>
    <row r="10" customFormat="false" ht="13.8" hidden="false" customHeight="false" outlineLevel="0" collapsed="false">
      <c r="A10" s="4" t="n">
        <v>39692</v>
      </c>
      <c r="B10" s="1" t="n">
        <f aca="false">Data!C10-Data!B10</f>
        <v>-0.0905607109242253</v>
      </c>
      <c r="C10" s="1" t="n">
        <f aca="false">Data!D10-Data!B10</f>
        <v>0.0708251643753735</v>
      </c>
      <c r="E10" s="1" t="n">
        <f aca="false">0.8*B10 + 0.2*C10</f>
        <v>-0.0582835358643055</v>
      </c>
      <c r="G10" s="1" t="n">
        <f aca="false">'Optimal portfolio'!B$15*B10+'Optimal portfolio'!C$15*C10</f>
        <v>-0.0340041557041742</v>
      </c>
      <c r="I10" s="1" t="n">
        <f aca="false">0.5*B10+0.5*C10</f>
        <v>-0.0098677732744259</v>
      </c>
      <c r="K10" s="1" t="n">
        <f aca="false">C10 - SLOPE(C$2:C$193,B$2:B$193)*B10</f>
        <v>0.077410498369667</v>
      </c>
    </row>
    <row r="11" customFormat="false" ht="13.8" hidden="false" customHeight="false" outlineLevel="0" collapsed="false">
      <c r="A11" s="4" t="n">
        <v>39722</v>
      </c>
      <c r="B11" s="1" t="n">
        <f aca="false">Data!C11-Data!B11</f>
        <v>-0.168724001117631</v>
      </c>
      <c r="C11" s="1" t="n">
        <f aca="false">Data!D11-Data!B11</f>
        <v>-0.188648383500557</v>
      </c>
      <c r="E11" s="1" t="n">
        <f aca="false">0.8*B11 + 0.2*C11</f>
        <v>-0.172708877594216</v>
      </c>
      <c r="G11" s="1" t="n">
        <f aca="false">'Optimal portfolio'!B$15*B11+'Optimal portfolio'!C$15*C11</f>
        <v>-0.175706362060765</v>
      </c>
      <c r="I11" s="1" t="n">
        <f aca="false">0.5*B11+0.5*C11</f>
        <v>-0.178686192309094</v>
      </c>
      <c r="K11" s="1" t="n">
        <f aca="false">C11 - SLOPE(C$2:C$193,B$2:B$193)*B11</f>
        <v>-0.176379222968648</v>
      </c>
    </row>
    <row r="12" customFormat="false" ht="13.8" hidden="false" customHeight="false" outlineLevel="0" collapsed="false">
      <c r="A12" s="4" t="n">
        <v>39753</v>
      </c>
      <c r="B12" s="1" t="n">
        <f aca="false">Data!C12-Data!B12</f>
        <v>-0.072048376986792</v>
      </c>
      <c r="C12" s="1" t="n">
        <f aca="false">Data!D12-Data!B12</f>
        <v>0.116378105696637</v>
      </c>
      <c r="E12" s="1" t="n">
        <f aca="false">0.8*B12 + 0.2*C12</f>
        <v>-0.0343630804501063</v>
      </c>
      <c r="G12" s="1" t="n">
        <f aca="false">'Optimal portfolio'!B$15*B12+'Optimal portfolio'!C$15*C12</f>
        <v>-0.00601562936856333</v>
      </c>
      <c r="I12" s="1" t="n">
        <f aca="false">0.5*B12+0.5*C12</f>
        <v>0.0221648643549224</v>
      </c>
      <c r="K12" s="1" t="n">
        <f aca="false">C12 - SLOPE(C$2:C$193,B$2:B$193)*B12</f>
        <v>0.121617272012389</v>
      </c>
    </row>
    <row r="13" customFormat="false" ht="13.8" hidden="false" customHeight="false" outlineLevel="0" collapsed="false">
      <c r="A13" s="4" t="n">
        <v>39783</v>
      </c>
      <c r="B13" s="1" t="n">
        <f aca="false">Data!C13-Data!B13</f>
        <v>0.010671087174476</v>
      </c>
      <c r="C13" s="1" t="n">
        <f aca="false">Data!D13-Data!B13</f>
        <v>0.0633066994468348</v>
      </c>
      <c r="E13" s="1" t="n">
        <f aca="false">0.8*B13 + 0.2*C13</f>
        <v>0.0211982096289477</v>
      </c>
      <c r="G13" s="1" t="n">
        <f aca="false">'Optimal portfolio'!B$15*B13+'Optimal portfolio'!C$15*C13</f>
        <v>0.029116870651478</v>
      </c>
      <c r="I13" s="1" t="n">
        <f aca="false">0.5*B13+0.5*C13</f>
        <v>0.0369888933106554</v>
      </c>
      <c r="K13" s="1" t="n">
        <f aca="false">C13 - SLOPE(C$2:C$193,B$2:B$193)*B13</f>
        <v>0.0625307263740864</v>
      </c>
    </row>
    <row r="14" customFormat="false" ht="13.8" hidden="false" customHeight="false" outlineLevel="0" collapsed="false">
      <c r="A14" s="4" t="n">
        <v>39814</v>
      </c>
      <c r="B14" s="1" t="n">
        <f aca="false">Data!C14-Data!B14</f>
        <v>-0.0841256468889158</v>
      </c>
      <c r="C14" s="1" t="n">
        <f aca="false">Data!D14-Data!B14</f>
        <v>0.061849710982659</v>
      </c>
      <c r="E14" s="1" t="n">
        <f aca="false">0.8*B14 + 0.2*C14</f>
        <v>-0.0549305753146008</v>
      </c>
      <c r="G14" s="1" t="n">
        <f aca="false">'Optimal portfolio'!B$15*B14+'Optimal portfolio'!C$15*C14</f>
        <v>-0.0329696000979302</v>
      </c>
      <c r="I14" s="1" t="n">
        <f aca="false">0.5*B14+0.5*C14</f>
        <v>-0.0111379679531284</v>
      </c>
      <c r="K14" s="1" t="n">
        <f aca="false">C14 - SLOPE(C$2:C$193,B$2:B$193)*B14</f>
        <v>0.0679671042384722</v>
      </c>
    </row>
    <row r="15" customFormat="false" ht="13.8" hidden="false" customHeight="false" outlineLevel="0" collapsed="false">
      <c r="A15" s="4" t="n">
        <v>39845</v>
      </c>
      <c r="B15" s="1" t="n">
        <f aca="false">Data!C15-Data!B15</f>
        <v>-0.106670302233903</v>
      </c>
      <c r="C15" s="1" t="n">
        <f aca="false">Data!D15-Data!B15</f>
        <v>0.027390473598258</v>
      </c>
      <c r="E15" s="1" t="n">
        <f aca="false">0.8*B15 + 0.2*C15</f>
        <v>-0.0798581470674706</v>
      </c>
      <c r="G15" s="1" t="n">
        <f aca="false">'Optimal portfolio'!B$15*B15+'Optimal portfolio'!C$15*C15</f>
        <v>-0.0596896376799625</v>
      </c>
      <c r="I15" s="1" t="n">
        <f aca="false">0.5*B15+0.5*C15</f>
        <v>-0.0396399143178224</v>
      </c>
      <c r="K15" s="1" t="n">
        <f aca="false">C15 - SLOPE(C$2:C$193,B$2:B$193)*B15</f>
        <v>0.0351472542188324</v>
      </c>
    </row>
    <row r="16" customFormat="false" ht="13.8" hidden="false" customHeight="false" outlineLevel="0" collapsed="false">
      <c r="A16" s="4" t="n">
        <v>39873</v>
      </c>
      <c r="B16" s="1" t="n">
        <f aca="false">Data!C16-Data!B16</f>
        <v>0.0874004422853538</v>
      </c>
      <c r="C16" s="1" t="n">
        <f aca="false">Data!D16-Data!B16</f>
        <v>-0.0269549668874172</v>
      </c>
      <c r="E16" s="1" t="n">
        <f aca="false">0.8*B16 + 0.2*C16</f>
        <v>0.0645293604507996</v>
      </c>
      <c r="G16" s="1" t="n">
        <f aca="false">'Optimal portfolio'!B$15*B16+'Optimal portfolio'!C$15*C16</f>
        <v>0.0473253861406638</v>
      </c>
      <c r="I16" s="1" t="n">
        <f aca="false">0.5*B16+0.5*C16</f>
        <v>0.0302227376989683</v>
      </c>
      <c r="K16" s="1" t="n">
        <f aca="false">C16 - SLOPE(C$2:C$193,B$2:B$193)*B16</f>
        <v>-0.0333104945530471</v>
      </c>
    </row>
    <row r="17" customFormat="false" ht="13.8" hidden="false" customHeight="false" outlineLevel="0" collapsed="false">
      <c r="A17" s="4" t="n">
        <v>39904</v>
      </c>
      <c r="B17" s="1" t="n">
        <f aca="false">Data!C17-Data!B17</f>
        <v>0.0954882352941175</v>
      </c>
      <c r="C17" s="1" t="n">
        <f aca="false">Data!D17-Data!B17</f>
        <v>-0.0322175830157866</v>
      </c>
      <c r="E17" s="1" t="n">
        <f aca="false">0.8*B17 + 0.2*C17</f>
        <v>0.0699470716321367</v>
      </c>
      <c r="G17" s="1" t="n">
        <f aca="false">'Optimal portfolio'!B$15*B17+'Optimal portfolio'!C$15*C17</f>
        <v>0.0507346213129821</v>
      </c>
      <c r="I17" s="1" t="n">
        <f aca="false">0.5*B17+0.5*C17</f>
        <v>0.0316353261391655</v>
      </c>
      <c r="K17" s="1" t="n">
        <f aca="false">C17 - SLOPE(C$2:C$193,B$2:B$193)*B17</f>
        <v>-0.0391612334743569</v>
      </c>
    </row>
    <row r="18" customFormat="false" ht="13.8" hidden="false" customHeight="false" outlineLevel="0" collapsed="false">
      <c r="A18" s="4" t="n">
        <v>39934</v>
      </c>
      <c r="B18" s="1" t="n">
        <f aca="false">Data!C18-Data!B18</f>
        <v>0.056176982351479</v>
      </c>
      <c r="C18" s="1" t="n">
        <f aca="false">Data!D18-Data!B18</f>
        <v>0.0933633295838021</v>
      </c>
      <c r="E18" s="1" t="n">
        <f aca="false">0.8*B18 + 0.2*C18</f>
        <v>0.0636142517979437</v>
      </c>
      <c r="G18" s="1" t="n">
        <f aca="false">'Optimal portfolio'!B$15*B18+'Optimal portfolio'!C$15*C18</f>
        <v>0.0692086785688376</v>
      </c>
      <c r="I18" s="1" t="n">
        <f aca="false">0.5*B18+0.5*C18</f>
        <v>0.0747701559676406</v>
      </c>
      <c r="K18" s="1" t="n">
        <f aca="false">C18 - SLOPE(C$2:C$193,B$2:B$193)*B18</f>
        <v>0.0892782888658073</v>
      </c>
    </row>
    <row r="19" customFormat="false" ht="13.8" hidden="false" customHeight="false" outlineLevel="0" collapsed="false">
      <c r="A19" s="4" t="n">
        <v>39965</v>
      </c>
      <c r="B19" s="1" t="n">
        <f aca="false">Data!C19-Data!B19</f>
        <v>0.00209960160119848</v>
      </c>
      <c r="C19" s="1" t="n">
        <f aca="false">Data!D19-Data!B19</f>
        <v>-0.0319930041152263</v>
      </c>
      <c r="E19" s="1" t="n">
        <f aca="false">0.8*B19 + 0.2*C19</f>
        <v>-0.00471891954208649</v>
      </c>
      <c r="G19" s="1" t="n">
        <f aca="false">'Optimal portfolio'!B$15*B19+'Optimal portfolio'!C$15*C19</f>
        <v>-0.00984791446374182</v>
      </c>
      <c r="I19" s="1" t="n">
        <f aca="false">0.5*B19+0.5*C19</f>
        <v>-0.0149467012570139</v>
      </c>
      <c r="K19" s="1" t="n">
        <f aca="false">C19 - SLOPE(C$2:C$193,B$2:B$193)*B19</f>
        <v>-0.0321456815584325</v>
      </c>
    </row>
    <row r="20" customFormat="false" ht="13.8" hidden="false" customHeight="false" outlineLevel="0" collapsed="false">
      <c r="A20" s="4" t="n">
        <v>39995</v>
      </c>
      <c r="B20" s="1" t="n">
        <f aca="false">Data!C20-Data!B20</f>
        <v>0.0756790368271956</v>
      </c>
      <c r="C20" s="1" t="n">
        <f aca="false">Data!D20-Data!B20</f>
        <v>-0.00488214665249732</v>
      </c>
      <c r="E20" s="1" t="n">
        <f aca="false">0.8*B20 + 0.2*C20</f>
        <v>0.059566800131257</v>
      </c>
      <c r="G20" s="1" t="n">
        <f aca="false">'Optimal portfolio'!B$15*B20+'Optimal portfolio'!C$15*C20</f>
        <v>0.0474469315478233</v>
      </c>
      <c r="I20" s="1" t="n">
        <f aca="false">0.5*B20+0.5*C20</f>
        <v>0.0353984450873491</v>
      </c>
      <c r="K20" s="1" t="n">
        <f aca="false">C20 - SLOPE(C$2:C$193,B$2:B$193)*B20</f>
        <v>-0.0103853248937826</v>
      </c>
    </row>
    <row r="21" customFormat="false" ht="13.8" hidden="false" customHeight="false" outlineLevel="0" collapsed="false">
      <c r="A21" s="4" t="n">
        <v>40026</v>
      </c>
      <c r="B21" s="1" t="n">
        <f aca="false">Data!C21-Data!B21</f>
        <v>0.0358885889839806</v>
      </c>
      <c r="C21" s="1" t="n">
        <f aca="false">Data!D21-Data!B21</f>
        <v>0.0151162306460224</v>
      </c>
      <c r="E21" s="1" t="n">
        <f aca="false">0.8*B21 + 0.2*C21</f>
        <v>0.031734117316389</v>
      </c>
      <c r="G21" s="1" t="n">
        <f aca="false">'Optimal portfolio'!B$15*B21+'Optimal portfolio'!C$15*C21</f>
        <v>0.0286090607773734</v>
      </c>
      <c r="I21" s="1" t="n">
        <f aca="false">0.5*B21+0.5*C21</f>
        <v>0.0255024098150015</v>
      </c>
      <c r="K21" s="1" t="n">
        <f aca="false">C21 - SLOPE(C$2:C$193,B$2:B$193)*B21</f>
        <v>0.0125065079237573</v>
      </c>
    </row>
    <row r="22" customFormat="false" ht="13.8" hidden="false" customHeight="false" outlineLevel="0" collapsed="false">
      <c r="A22" s="4" t="n">
        <v>40057</v>
      </c>
      <c r="B22" s="1" t="n">
        <f aca="false">Data!C22-Data!B22</f>
        <v>0.0370678959247073</v>
      </c>
      <c r="C22" s="1" t="n">
        <f aca="false">Data!D22-Data!B22</f>
        <v>0.0530159610833552</v>
      </c>
      <c r="E22" s="1" t="n">
        <f aca="false">0.8*B22 + 0.2*C22</f>
        <v>0.0402575089564368</v>
      </c>
      <c r="G22" s="1" t="n">
        <f aca="false">'Optimal portfolio'!B$15*B22+'Optimal portfolio'!C$15*C22</f>
        <v>0.0426567842095315</v>
      </c>
      <c r="I22" s="1" t="n">
        <f aca="false">0.5*B22+0.5*C22</f>
        <v>0.0450419285040312</v>
      </c>
      <c r="K22" s="1" t="n">
        <f aca="false">C22 - SLOPE(C$2:C$193,B$2:B$193)*B22</f>
        <v>0.0503204822974813</v>
      </c>
    </row>
    <row r="23" customFormat="false" ht="13.8" hidden="false" customHeight="false" outlineLevel="0" collapsed="false">
      <c r="A23" s="4" t="n">
        <v>40087</v>
      </c>
      <c r="B23" s="1" t="n">
        <f aca="false">Data!C23-Data!B23</f>
        <v>-0.0186762442278092</v>
      </c>
      <c r="C23" s="1" t="n">
        <f aca="false">Data!D23-Data!B23</f>
        <v>0.0431960049937579</v>
      </c>
      <c r="E23" s="1" t="n">
        <f aca="false">0.8*B23 + 0.2*C23</f>
        <v>-0.00630179438349581</v>
      </c>
      <c r="G23" s="1" t="n">
        <f aca="false">'Optimal portfolio'!B$15*B23+'Optimal portfolio'!C$15*C23</f>
        <v>0.0030064542933111</v>
      </c>
      <c r="I23" s="1" t="n">
        <f aca="false">0.5*B23+0.5*C23</f>
        <v>0.0122598803829743</v>
      </c>
      <c r="K23" s="1" t="n">
        <f aca="false">C23 - SLOPE(C$2:C$193,B$2:B$193)*B23</f>
        <v>0.0445540917925908</v>
      </c>
    </row>
    <row r="24" customFormat="false" ht="13.8" hidden="false" customHeight="false" outlineLevel="0" collapsed="false">
      <c r="A24" s="4" t="n">
        <v>40118</v>
      </c>
      <c r="B24" s="1" t="n">
        <f aca="false">Data!C24-Data!B24</f>
        <v>0.0598138659416501</v>
      </c>
      <c r="C24" s="1" t="n">
        <f aca="false">Data!D24-Data!B24</f>
        <v>0.122067975107707</v>
      </c>
      <c r="E24" s="1" t="n">
        <f aca="false">0.8*B24 + 0.2*C24</f>
        <v>0.0722646877748614</v>
      </c>
      <c r="G24" s="1" t="n">
        <f aca="false">'Optimal portfolio'!B$15*B24+'Optimal portfolio'!C$15*C24</f>
        <v>0.0816303846189443</v>
      </c>
      <c r="I24" s="1" t="n">
        <f aca="false">0.5*B24+0.5*C24</f>
        <v>0.0909409205246785</v>
      </c>
      <c r="K24" s="1" t="n">
        <f aca="false">C24 - SLOPE(C$2:C$193,B$2:B$193)*B24</f>
        <v>0.117718469889652</v>
      </c>
    </row>
    <row r="25" customFormat="false" ht="13.8" hidden="false" customHeight="false" outlineLevel="0" collapsed="false">
      <c r="A25" s="4" t="n">
        <v>40148</v>
      </c>
      <c r="B25" s="1" t="n">
        <f aca="false">Data!C25-Data!B25</f>
        <v>0.0193549888992579</v>
      </c>
      <c r="C25" s="1" t="n">
        <f aca="false">Data!D25-Data!B25</f>
        <v>-0.0581204778156996</v>
      </c>
      <c r="E25" s="1" t="n">
        <f aca="false">0.8*B25 + 0.2*C25</f>
        <v>0.00385989555626639</v>
      </c>
      <c r="G25" s="1" t="n">
        <f aca="false">'Optimal portfolio'!B$15*B25+'Optimal portfolio'!C$15*C25</f>
        <v>-0.00779574844581269</v>
      </c>
      <c r="I25" s="1" t="n">
        <f aca="false">0.5*B25+0.5*C25</f>
        <v>-0.0193827444582209</v>
      </c>
      <c r="K25" s="1" t="n">
        <f aca="false">C25 - SLOPE(C$2:C$193,B$2:B$193)*B25</f>
        <v>-0.0595279211214849</v>
      </c>
    </row>
    <row r="26" customFormat="false" ht="13.8" hidden="false" customHeight="false" outlineLevel="0" collapsed="false">
      <c r="A26" s="4" t="n">
        <v>40179</v>
      </c>
      <c r="B26" s="1" t="n">
        <f aca="false">Data!C26-Data!B26</f>
        <v>-0.0360377909808124</v>
      </c>
      <c r="C26" s="1" t="n">
        <f aca="false">Data!D26-Data!B26</f>
        <v>-0.0192481884057971</v>
      </c>
      <c r="E26" s="1" t="n">
        <f aca="false">0.8*B26 + 0.2*C26</f>
        <v>-0.0326798704658093</v>
      </c>
      <c r="G26" s="1" t="n">
        <f aca="false">'Optimal portfolio'!B$15*B26+'Optimal portfolio'!C$15*C26</f>
        <v>-0.0301539917735163</v>
      </c>
      <c r="I26" s="1" t="n">
        <f aca="false">0.5*B26+0.5*C26</f>
        <v>-0.0276429896933048</v>
      </c>
      <c r="K26" s="1" t="n">
        <f aca="false">C26 - SLOPE(C$2:C$193,B$2:B$193)*B26</f>
        <v>-0.0166276161112205</v>
      </c>
    </row>
    <row r="27" customFormat="false" ht="13.8" hidden="false" customHeight="false" outlineLevel="0" collapsed="false">
      <c r="A27" s="4" t="n">
        <v>40210</v>
      </c>
      <c r="B27" s="1" t="n">
        <f aca="false">Data!C27-Data!B27</f>
        <v>0.0309184601394361</v>
      </c>
      <c r="C27" s="1" t="n">
        <f aca="false">Data!D27-Data!B27</f>
        <v>0.0274763334102979</v>
      </c>
      <c r="E27" s="1" t="n">
        <f aca="false">0.8*B27 + 0.2*C27</f>
        <v>0.0302300347936085</v>
      </c>
      <c r="G27" s="1" t="n">
        <f aca="false">'Optimal portfolio'!B$15*B27+'Optimal portfolio'!C$15*C27</f>
        <v>0.0297121908171083</v>
      </c>
      <c r="I27" s="1" t="n">
        <f aca="false">0.5*B27+0.5*C27</f>
        <v>0.029197396774867</v>
      </c>
      <c r="K27" s="1" t="n">
        <f aca="false">C27 - SLOPE(C$2:C$193,B$2:B$193)*B27</f>
        <v>0.0252280252363724</v>
      </c>
    </row>
    <row r="28" customFormat="false" ht="13.8" hidden="false" customHeight="false" outlineLevel="0" collapsed="false">
      <c r="A28" s="4" t="n">
        <v>40238</v>
      </c>
      <c r="B28" s="1" t="n">
        <f aca="false">Data!C28-Data!B28</f>
        <v>0.0600355008366706</v>
      </c>
      <c r="C28" s="1" t="n">
        <f aca="false">Data!D28-Data!B28</f>
        <v>-0.00279662921348313</v>
      </c>
      <c r="E28" s="1" t="n">
        <f aca="false">0.8*B28 + 0.2*C28</f>
        <v>0.0474690748266399</v>
      </c>
      <c r="G28" s="1" t="n">
        <f aca="false">'Optimal portfolio'!B$15*B28+'Optimal portfolio'!C$15*C28</f>
        <v>0.0380164187690606</v>
      </c>
      <c r="I28" s="1" t="n">
        <f aca="false">0.5*B28+0.5*C28</f>
        <v>0.0286194358115937</v>
      </c>
      <c r="K28" s="1" t="n">
        <f aca="false">C28 - SLOPE(C$2:C$193,B$2:B$193)*B28</f>
        <v>-0.007162251131524</v>
      </c>
    </row>
    <row r="29" customFormat="false" ht="13.8" hidden="false" customHeight="false" outlineLevel="0" collapsed="false">
      <c r="A29" s="4" t="n">
        <v>40269</v>
      </c>
      <c r="B29" s="1" t="n">
        <f aca="false">Data!C29-Data!B29</f>
        <v>0.0156801912187878</v>
      </c>
      <c r="C29" s="1" t="n">
        <f aca="false">Data!D29-Data!B29</f>
        <v>0.0591609283461019</v>
      </c>
      <c r="E29" s="1" t="n">
        <f aca="false">0.8*B29 + 0.2*C29</f>
        <v>0.0243763386442506</v>
      </c>
      <c r="G29" s="1" t="n">
        <f aca="false">'Optimal portfolio'!B$15*B29+'Optimal portfolio'!C$15*C29</f>
        <v>0.030917712506102</v>
      </c>
      <c r="I29" s="1" t="n">
        <f aca="false">0.5*B29+0.5*C29</f>
        <v>0.0374205597824448</v>
      </c>
      <c r="K29" s="1" t="n">
        <f aca="false">C29 - SLOPE(C$2:C$193,B$2:B$193)*B29</f>
        <v>0.0580207065521662</v>
      </c>
    </row>
    <row r="30" customFormat="false" ht="13.8" hidden="false" customHeight="false" outlineLevel="0" collapsed="false">
      <c r="A30" s="4" t="n">
        <v>40299</v>
      </c>
      <c r="B30" s="1" t="n">
        <f aca="false">Data!C30-Data!B30</f>
        <v>-0.0801511742666545</v>
      </c>
      <c r="C30" s="1" t="n">
        <f aca="false">Data!D30-Data!B30</f>
        <v>0.0328717081472027</v>
      </c>
      <c r="E30" s="1" t="n">
        <f aca="false">0.8*B30 + 0.2*C30</f>
        <v>-0.0575465977838831</v>
      </c>
      <c r="G30" s="1" t="n">
        <f aca="false">'Optimal portfolio'!B$15*B30+'Optimal portfolio'!C$15*C30</f>
        <v>-0.040543092837582</v>
      </c>
      <c r="I30" s="1" t="n">
        <f aca="false">0.5*B30+0.5*C30</f>
        <v>-0.0236397330597259</v>
      </c>
      <c r="K30" s="1" t="n">
        <f aca="false">C30 - SLOPE(C$2:C$193,B$2:B$193)*B30</f>
        <v>0.0387000883265764</v>
      </c>
    </row>
    <row r="31" customFormat="false" ht="13.8" hidden="false" customHeight="false" outlineLevel="0" collapsed="false">
      <c r="A31" s="4" t="n">
        <v>40330</v>
      </c>
      <c r="B31" s="1" t="n">
        <f aca="false">Data!C31-Data!B31</f>
        <v>-0.0524945684403731</v>
      </c>
      <c r="C31" s="1" t="n">
        <f aca="false">Data!D31-Data!B31</f>
        <v>0.021728665568369</v>
      </c>
      <c r="E31" s="1" t="n">
        <f aca="false">0.8*B31 + 0.2*C31</f>
        <v>-0.0376499216386246</v>
      </c>
      <c r="G31" s="1" t="n">
        <f aca="false">'Optimal portfolio'!B$15*B31+'Optimal portfolio'!C$15*C31</f>
        <v>-0.0264835533807631</v>
      </c>
      <c r="I31" s="1" t="n">
        <f aca="false">0.5*B31+0.5*C31</f>
        <v>-0.015382951436002</v>
      </c>
      <c r="K31" s="1" t="n">
        <f aca="false">C31 - SLOPE(C$2:C$193,B$2:B$193)*B31</f>
        <v>0.0255459309424826</v>
      </c>
    </row>
    <row r="32" customFormat="false" ht="13.8" hidden="false" customHeight="false" outlineLevel="0" collapsed="false">
      <c r="A32" s="4" t="n">
        <v>40360</v>
      </c>
      <c r="B32" s="1" t="n">
        <f aca="false">Data!C32-Data!B32</f>
        <v>0.0698610156990833</v>
      </c>
      <c r="C32" s="1" t="n">
        <f aca="false">Data!D32-Data!B32</f>
        <v>-0.0585441757355905</v>
      </c>
      <c r="E32" s="1" t="n">
        <f aca="false">0.8*B32 + 0.2*C32</f>
        <v>0.0441799774121485</v>
      </c>
      <c r="G32" s="1" t="n">
        <f aca="false">'Optimal portfolio'!B$15*B32+'Optimal portfolio'!C$15*C32</f>
        <v>0.0248623112806527</v>
      </c>
      <c r="I32" s="1" t="n">
        <f aca="false">0.5*B32+0.5*C32</f>
        <v>0.00565841998174642</v>
      </c>
      <c r="K32" s="1" t="n">
        <f aca="false">C32 - SLOPE(C$2:C$193,B$2:B$193)*B32</f>
        <v>-0.0636242829571867</v>
      </c>
    </row>
    <row r="33" customFormat="false" ht="13.8" hidden="false" customHeight="false" outlineLevel="0" collapsed="false">
      <c r="A33" s="4" t="n">
        <v>40391</v>
      </c>
      <c r="B33" s="1" t="n">
        <f aca="false">Data!C33-Data!B33</f>
        <v>-0.0453978828163466</v>
      </c>
      <c r="C33" s="1" t="n">
        <f aca="false">Data!D33-Data!B33</f>
        <v>0.0559787671232876</v>
      </c>
      <c r="E33" s="1" t="n">
        <f aca="false">0.8*B33 + 0.2*C33</f>
        <v>-0.0251225528284198</v>
      </c>
      <c r="G33" s="1" t="n">
        <f aca="false">'Optimal portfolio'!B$15*B33+'Optimal portfolio'!C$15*C33</f>
        <v>-0.00987114238946018</v>
      </c>
      <c r="I33" s="1" t="n">
        <f aca="false">0.5*B33+0.5*C33</f>
        <v>0.00529044215347051</v>
      </c>
      <c r="K33" s="1" t="n">
        <f aca="false">C33 - SLOPE(C$2:C$193,B$2:B$193)*B33</f>
        <v>0.0592799803969951</v>
      </c>
    </row>
    <row r="34" customFormat="false" ht="13.8" hidden="false" customHeight="false" outlineLevel="0" collapsed="false">
      <c r="A34" s="4" t="n">
        <v>40422</v>
      </c>
      <c r="B34" s="1" t="n">
        <f aca="false">Data!C34-Data!B34</f>
        <v>0.0890889591585075</v>
      </c>
      <c r="C34" s="1" t="n">
        <f aca="false">Data!D34-Data!B34</f>
        <v>0.0627293473854884</v>
      </c>
      <c r="E34" s="1" t="n">
        <f aca="false">0.8*B34 + 0.2*C34</f>
        <v>0.0838170368039037</v>
      </c>
      <c r="G34" s="1" t="n">
        <f aca="false">'Optimal portfolio'!B$15*B34+'Optimal portfolio'!C$15*C34</f>
        <v>0.0798514169259404</v>
      </c>
      <c r="I34" s="1" t="n">
        <f aca="false">0.5*B34+0.5*C34</f>
        <v>0.075909153271998</v>
      </c>
      <c r="K34" s="1" t="n">
        <f aca="false">C34 - SLOPE(C$2:C$193,B$2:B$193)*B34</f>
        <v>0.056251035264533</v>
      </c>
    </row>
    <row r="35" customFormat="false" ht="13.8" hidden="false" customHeight="false" outlineLevel="0" collapsed="false">
      <c r="A35" s="4" t="n">
        <v>40452</v>
      </c>
      <c r="B35" s="1" t="n">
        <f aca="false">Data!C35-Data!B35</f>
        <v>0.0377831144108129</v>
      </c>
      <c r="C35" s="1" t="n">
        <f aca="false">Data!D35-Data!B35</f>
        <v>0.0195414950419528</v>
      </c>
      <c r="E35" s="1" t="n">
        <f aca="false">0.8*B35 + 0.2*C35</f>
        <v>0.0341347905370409</v>
      </c>
      <c r="G35" s="1" t="n">
        <f aca="false">'Optimal portfolio'!B$15*B35+'Optimal portfolio'!C$15*C35</f>
        <v>0.0313904660379435</v>
      </c>
      <c r="I35" s="1" t="n">
        <f aca="false">0.5*B35+0.5*C35</f>
        <v>0.0286623047263829</v>
      </c>
      <c r="K35" s="1" t="n">
        <f aca="false">C35 - SLOPE(C$2:C$193,B$2:B$193)*B35</f>
        <v>0.0167940074703502</v>
      </c>
    </row>
    <row r="36" customFormat="false" ht="13.8" hidden="false" customHeight="false" outlineLevel="0" collapsed="false">
      <c r="A36" s="4" t="n">
        <v>40483</v>
      </c>
      <c r="B36" s="1" t="n">
        <f aca="false">Data!C36-Data!B36</f>
        <v>-0.0001</v>
      </c>
      <c r="C36" s="1" t="n">
        <f aca="false">Data!D36-Data!B36</f>
        <v>0.0285141761735552</v>
      </c>
      <c r="E36" s="1" t="n">
        <f aca="false">0.8*B36 + 0.2*C36</f>
        <v>0.00562283523471104</v>
      </c>
      <c r="G36" s="1" t="n">
        <f aca="false">'Optimal portfolio'!B$15*B36+'Optimal portfolio'!C$15*C36</f>
        <v>0.00992763861355076</v>
      </c>
      <c r="I36" s="1" t="n">
        <f aca="false">0.5*B36+0.5*C36</f>
        <v>0.0142070880867776</v>
      </c>
      <c r="K36" s="1" t="n">
        <f aca="false">C36 - SLOPE(C$2:C$193,B$2:B$193)*B36</f>
        <v>0.0285214479075413</v>
      </c>
    </row>
    <row r="37" customFormat="false" ht="13.8" hidden="false" customHeight="false" outlineLevel="0" collapsed="false">
      <c r="A37" s="4" t="n">
        <v>40513</v>
      </c>
      <c r="B37" s="1" t="n">
        <f aca="false">Data!C37-Data!B37</f>
        <v>0.0666133794249737</v>
      </c>
      <c r="C37" s="1" t="n">
        <f aca="false">Data!D37-Data!B37</f>
        <v>0.0255363636363637</v>
      </c>
      <c r="E37" s="1" t="n">
        <f aca="false">0.8*B37 + 0.2*C37</f>
        <v>0.0583979762672517</v>
      </c>
      <c r="G37" s="1" t="n">
        <f aca="false">'Optimal portfolio'!B$15*B37+'Optimal portfolio'!C$15*C37</f>
        <v>0.052218225528075</v>
      </c>
      <c r="I37" s="1" t="n">
        <f aca="false">0.5*B37+0.5*C37</f>
        <v>0.0460748715306687</v>
      </c>
      <c r="K37" s="1" t="n">
        <f aca="false">C37 - SLOPE(C$2:C$193,B$2:B$193)*B37</f>
        <v>0.0206924158854555</v>
      </c>
    </row>
    <row r="38" customFormat="false" ht="13.8" hidden="false" customHeight="false" outlineLevel="0" collapsed="false">
      <c r="A38" s="4" t="n">
        <v>40544</v>
      </c>
      <c r="B38" s="1" t="n">
        <f aca="false">Data!C38-Data!B38</f>
        <v>0.0234710585391125</v>
      </c>
      <c r="C38" s="1" t="n">
        <f aca="false">Data!D38-Data!B38</f>
        <v>-0.0545229746498848</v>
      </c>
      <c r="E38" s="1" t="n">
        <f aca="false">0.8*B38 + 0.2*C38</f>
        <v>0.00787225190131301</v>
      </c>
      <c r="G38" s="1" t="n">
        <f aca="false">'Optimal portfolio'!B$15*B38+'Optimal portfolio'!C$15*C38</f>
        <v>-0.00386140681263684</v>
      </c>
      <c r="I38" s="1" t="n">
        <f aca="false">0.5*B38+0.5*C38</f>
        <v>-0.0155259580553862</v>
      </c>
      <c r="K38" s="1" t="n">
        <f aca="false">C38 - SLOPE(C$2:C$193,B$2:B$193)*B38</f>
        <v>-0.0562297275905612</v>
      </c>
    </row>
    <row r="39" customFormat="false" ht="13.8" hidden="false" customHeight="false" outlineLevel="0" collapsed="false">
      <c r="A39" s="4" t="n">
        <v>40575</v>
      </c>
      <c r="B39" s="1" t="n">
        <f aca="false">Data!C39-Data!B39</f>
        <v>0.0340628005061156</v>
      </c>
      <c r="C39" s="1" t="n">
        <f aca="false">Data!D39-Data!B39</f>
        <v>0.0570803524559431</v>
      </c>
      <c r="E39" s="1" t="n">
        <f aca="false">0.8*B39 + 0.2*C39</f>
        <v>0.0386663108960811</v>
      </c>
      <c r="G39" s="1" t="n">
        <f aca="false">'Optimal portfolio'!B$15*B39+'Optimal portfolio'!C$15*C39</f>
        <v>0.0421291411661278</v>
      </c>
      <c r="I39" s="1" t="n">
        <f aca="false">0.5*B39+0.5*C39</f>
        <v>0.0455715764810294</v>
      </c>
      <c r="K39" s="1" t="n">
        <f aca="false">C39 - SLOPE(C$2:C$193,B$2:B$193)*B39</f>
        <v>0.0546033962149364</v>
      </c>
    </row>
    <row r="40" customFormat="false" ht="13.8" hidden="false" customHeight="false" outlineLevel="0" collapsed="false">
      <c r="A40" s="4" t="n">
        <v>40603</v>
      </c>
      <c r="B40" s="1" t="n">
        <f aca="false">Data!C40-Data!B40</f>
        <v>0.000156176571768352</v>
      </c>
      <c r="C40" s="1" t="n">
        <f aca="false">Data!D40-Data!B40</f>
        <v>0.0149735946089733</v>
      </c>
      <c r="E40" s="1" t="n">
        <f aca="false">0.8*B40 + 0.2*C40</f>
        <v>0.00311966017920934</v>
      </c>
      <c r="G40" s="1" t="n">
        <f aca="false">'Optimal portfolio'!B$15*B40+'Optimal portfolio'!C$15*C40</f>
        <v>0.00534883745292692</v>
      </c>
      <c r="I40" s="1" t="n">
        <f aca="false">0.5*B40+0.5*C40</f>
        <v>0.00756488559037082</v>
      </c>
      <c r="K40" s="1" t="n">
        <f aca="false">C40 - SLOPE(C$2:C$193,B$2:B$193)*B40</f>
        <v>0.0149622378641257</v>
      </c>
    </row>
    <row r="41" customFormat="false" ht="13.8" hidden="false" customHeight="false" outlineLevel="0" collapsed="false">
      <c r="A41" s="4" t="n">
        <v>40634</v>
      </c>
      <c r="B41" s="1" t="n">
        <f aca="false">Data!C41-Data!B41</f>
        <v>0.029479200786112</v>
      </c>
      <c r="C41" s="1" t="n">
        <f aca="false">Data!D41-Data!B41</f>
        <v>0.0698812019566737</v>
      </c>
      <c r="E41" s="1" t="n">
        <f aca="false">0.8*B41 + 0.2*C41</f>
        <v>0.0375596010202243</v>
      </c>
      <c r="G41" s="1" t="n">
        <f aca="false">'Optimal portfolio'!B$15*B41+'Optimal portfolio'!C$15*C41</f>
        <v>0.0436378005146294</v>
      </c>
      <c r="I41" s="1" t="n">
        <f aca="false">0.5*B41+0.5*C41</f>
        <v>0.0496802013713928</v>
      </c>
      <c r="K41" s="1" t="n">
        <f aca="false">C41 - SLOPE(C$2:C$193,B$2:B$193)*B41</f>
        <v>0.0677375528942914</v>
      </c>
    </row>
    <row r="42" customFormat="false" ht="13.8" hidden="false" customHeight="false" outlineLevel="0" collapsed="false">
      <c r="A42" s="4" t="n">
        <v>40664</v>
      </c>
      <c r="B42" s="1" t="n">
        <f aca="false">Data!C42-Data!B42</f>
        <v>-0.0114540248170537</v>
      </c>
      <c r="C42" s="1" t="n">
        <f aca="false">Data!D42-Data!B42</f>
        <v>0.0039190071848465</v>
      </c>
      <c r="E42" s="1" t="n">
        <f aca="false">0.8*B42 + 0.2*C42</f>
        <v>-0.00837941841667367</v>
      </c>
      <c r="G42" s="1" t="n">
        <f aca="false">'Optimal portfolio'!B$15*B42+'Optimal portfolio'!C$15*C42</f>
        <v>-0.00606665289431864</v>
      </c>
      <c r="I42" s="1" t="n">
        <f aca="false">0.5*B42+0.5*C42</f>
        <v>-0.0037675088161036</v>
      </c>
      <c r="K42" s="1" t="n">
        <f aca="false">C42 - SLOPE(C$2:C$193,B$2:B$193)*B42</f>
        <v>0.00475191340023982</v>
      </c>
    </row>
    <row r="43" customFormat="false" ht="13.8" hidden="false" customHeight="false" outlineLevel="0" collapsed="false">
      <c r="A43" s="4" t="n">
        <v>40695</v>
      </c>
      <c r="B43" s="1" t="n">
        <f aca="false">Data!C43-Data!B43</f>
        <v>-0.0167227925294062</v>
      </c>
      <c r="C43" s="1" t="n">
        <f aca="false">Data!D43-Data!B43</f>
        <v>-0.0188679245283019</v>
      </c>
      <c r="E43" s="1" t="n">
        <f aca="false">0.8*B43 + 0.2*C43</f>
        <v>-0.0171518189291854</v>
      </c>
      <c r="G43" s="1" t="n">
        <f aca="false">'Optimal portfolio'!B$15*B43+'Optimal portfolio'!C$15*C43</f>
        <v>-0.0174745390879239</v>
      </c>
      <c r="I43" s="1" t="n">
        <f aca="false">0.5*B43+0.5*C43</f>
        <v>-0.0177953585288541</v>
      </c>
      <c r="K43" s="1" t="n">
        <f aca="false">C43 - SLOPE(C$2:C$193,B$2:B$193)*B43</f>
        <v>-0.0176518875405229</v>
      </c>
    </row>
    <row r="44" customFormat="false" ht="13.8" hidden="false" customHeight="false" outlineLevel="0" collapsed="false">
      <c r="A44" s="4" t="n">
        <v>40725</v>
      </c>
      <c r="B44" s="1" t="n">
        <f aca="false">Data!C44-Data!B44</f>
        <v>-0.0204685573366216</v>
      </c>
      <c r="C44" s="1" t="n">
        <f aca="false">Data!D44-Data!B44</f>
        <v>0.0701259946949602</v>
      </c>
      <c r="E44" s="1" t="n">
        <f aca="false">0.8*B44 + 0.2*C44</f>
        <v>-0.00234964693030521</v>
      </c>
      <c r="G44" s="1" t="n">
        <f aca="false">'Optimal portfolio'!B$15*B44+'Optimal portfolio'!C$15*C44</f>
        <v>0.0112796720242083</v>
      </c>
      <c r="I44" s="1" t="n">
        <f aca="false">0.5*B44+0.5*C44</f>
        <v>0.0248287186791693</v>
      </c>
      <c r="K44" s="1" t="n">
        <f aca="false">C44 - SLOPE(C$2:C$193,B$2:B$193)*B44</f>
        <v>0.0716144137352632</v>
      </c>
    </row>
    <row r="45" customFormat="false" ht="13.8" hidden="false" customHeight="false" outlineLevel="0" collapsed="false">
      <c r="A45" s="4" t="n">
        <v>40756</v>
      </c>
      <c r="B45" s="1" t="n">
        <f aca="false">Data!C45-Data!B45</f>
        <v>-0.0545645854313528</v>
      </c>
      <c r="C45" s="1" t="n">
        <f aca="false">Data!D45-Data!B45</f>
        <v>0.13142594887684</v>
      </c>
      <c r="E45" s="1" t="n">
        <f aca="false">0.8*B45 + 0.2*C45</f>
        <v>-0.0173664785697143</v>
      </c>
      <c r="G45" s="1" t="n">
        <f aca="false">'Optimal portfolio'!B$15*B45+'Optimal portfolio'!C$15*C45</f>
        <v>0.0106145010561141</v>
      </c>
      <c r="I45" s="1" t="n">
        <f aca="false">0.5*B45+0.5*C45</f>
        <v>0.0384306817227434</v>
      </c>
      <c r="K45" s="1" t="n">
        <f aca="false">C45 - SLOPE(C$2:C$193,B$2:B$193)*B45</f>
        <v>0.135393740380004</v>
      </c>
    </row>
    <row r="46" customFormat="false" ht="13.8" hidden="false" customHeight="false" outlineLevel="0" collapsed="false">
      <c r="A46" s="4" t="n">
        <v>40787</v>
      </c>
      <c r="B46" s="1" t="n">
        <f aca="false">Data!C46-Data!B46</f>
        <v>-0.0704258544721055</v>
      </c>
      <c r="C46" s="1" t="n">
        <f aca="false">Data!D46-Data!B46</f>
        <v>-0.107886089813801</v>
      </c>
      <c r="E46" s="1" t="n">
        <f aca="false">0.8*B46 + 0.2*C46</f>
        <v>-0.0779179015404445</v>
      </c>
      <c r="G46" s="1" t="n">
        <f aca="false">'Optimal portfolio'!B$15*B46+'Optimal portfolio'!C$15*C46</f>
        <v>-0.0835535328685305</v>
      </c>
      <c r="I46" s="1" t="n">
        <f aca="false">0.5*B46+0.5*C46</f>
        <v>-0.0891559721429531</v>
      </c>
      <c r="K46" s="1" t="n">
        <f aca="false">C46 - SLOPE(C$2:C$193,B$2:B$193)*B46</f>
        <v>-0.10276490901918</v>
      </c>
    </row>
    <row r="47" customFormat="false" ht="13.8" hidden="false" customHeight="false" outlineLevel="0" collapsed="false">
      <c r="A47" s="4" t="n">
        <v>40817</v>
      </c>
      <c r="B47" s="1" t="n">
        <f aca="false">Data!C47-Data!B47</f>
        <v>0.109138030332117</v>
      </c>
      <c r="C47" s="1" t="n">
        <f aca="false">Data!D47-Data!B47</f>
        <v>0.05463474524248</v>
      </c>
      <c r="E47" s="1" t="n">
        <f aca="false">0.8*B47 + 0.2*C47</f>
        <v>0.0982373733141899</v>
      </c>
      <c r="G47" s="1" t="n">
        <f aca="false">'Optimal portfolio'!B$15*B47+'Optimal portfolio'!C$15*C47</f>
        <v>0.0900377339330438</v>
      </c>
      <c r="I47" s="1" t="n">
        <f aca="false">0.5*B47+0.5*C47</f>
        <v>0.0818863877872987</v>
      </c>
      <c r="K47" s="1" t="n">
        <f aca="false">C47 - SLOPE(C$2:C$193,B$2:B$193)*B47</f>
        <v>0.0466985179991041</v>
      </c>
    </row>
    <row r="48" customFormat="false" ht="13.8" hidden="false" customHeight="false" outlineLevel="0" collapsed="false">
      <c r="A48" s="4" t="n">
        <v>40848</v>
      </c>
      <c r="B48" s="1" t="n">
        <f aca="false">Data!C48-Data!B48</f>
        <v>-0.00233665080051926</v>
      </c>
      <c r="C48" s="1" t="n">
        <f aca="false">Data!D48-Data!B48</f>
        <v>-0.00814901047729921</v>
      </c>
      <c r="E48" s="1" t="n">
        <f aca="false">0.8*B48 + 0.2*C48</f>
        <v>-0.00349912273587525</v>
      </c>
      <c r="G48" s="1" t="n">
        <f aca="false">'Optimal portfolio'!B$15*B48+'Optimal portfolio'!C$15*C48</f>
        <v>-0.00437355174001195</v>
      </c>
      <c r="I48" s="1" t="n">
        <f aca="false">0.5*B48+0.5*C48</f>
        <v>-0.00524283063890923</v>
      </c>
      <c r="K48" s="1" t="n">
        <f aca="false">C48 - SLOPE(C$2:C$193,B$2:B$193)*B48</f>
        <v>-0.00797909544690234</v>
      </c>
    </row>
    <row r="49" customFormat="false" ht="13.8" hidden="false" customHeight="false" outlineLevel="0" collapsed="false">
      <c r="A49" s="4" t="n">
        <v>40878</v>
      </c>
      <c r="B49" s="1" t="n">
        <f aca="false">Data!C49-Data!B49</f>
        <v>0.0101759777864656</v>
      </c>
      <c r="C49" s="1" t="n">
        <f aca="false">Data!D49-Data!B49</f>
        <v>-0.0759976525821596</v>
      </c>
      <c r="E49" s="1" t="n">
        <f aca="false">0.8*B49 + 0.2*C49</f>
        <v>-0.00705874828725943</v>
      </c>
      <c r="G49" s="1" t="n">
        <f aca="false">'Optimal portfolio'!B$15*B49+'Optimal portfolio'!C$15*C49</f>
        <v>-0.0200229703891901</v>
      </c>
      <c r="I49" s="1" t="n">
        <f aca="false">0.5*B49+0.5*C49</f>
        <v>-0.032910837397847</v>
      </c>
      <c r="K49" s="1" t="n">
        <f aca="false">C49 - SLOPE(C$2:C$193,B$2:B$193)*B49</f>
        <v>-0.0767376226172719</v>
      </c>
    </row>
    <row r="50" customFormat="false" ht="13.8" hidden="false" customHeight="false" outlineLevel="0" collapsed="false">
      <c r="A50" s="4" t="n">
        <v>40909</v>
      </c>
      <c r="B50" s="1" t="n">
        <f aca="false">Data!C50-Data!B50</f>
        <v>0.0446459412780655</v>
      </c>
      <c r="C50" s="1" t="n">
        <f aca="false">Data!D50-Data!B50</f>
        <v>0.103842489679263</v>
      </c>
      <c r="E50" s="1" t="n">
        <f aca="false">0.8*B50 + 0.2*C50</f>
        <v>0.0564852509583051</v>
      </c>
      <c r="G50" s="1" t="n">
        <f aca="false">'Optimal portfolio'!B$15*B50+'Optimal portfolio'!C$15*C50</f>
        <v>0.0653909590949816</v>
      </c>
      <c r="I50" s="1" t="n">
        <f aca="false">0.5*B50+0.5*C50</f>
        <v>0.0742442154786645</v>
      </c>
      <c r="K50" s="1" t="n">
        <f aca="false">C50 - SLOPE(C$2:C$193,B$2:B$193)*B50</f>
        <v>0.10059595559395</v>
      </c>
    </row>
    <row r="51" customFormat="false" ht="13.8" hidden="false" customHeight="false" outlineLevel="0" collapsed="false">
      <c r="A51" s="4" t="n">
        <v>40940</v>
      </c>
      <c r="B51" s="1" t="n">
        <f aca="false">Data!C51-Data!B51</f>
        <v>0.0430685293874515</v>
      </c>
      <c r="C51" s="1" t="n">
        <f aca="false">Data!D51-Data!B51</f>
        <v>0.0287686996547756</v>
      </c>
      <c r="E51" s="1" t="n">
        <f aca="false">0.8*B51 + 0.2*C51</f>
        <v>0.0402085634409163</v>
      </c>
      <c r="G51" s="1" t="n">
        <f aca="false">'Optimal portfolio'!B$15*B51+'Optimal portfolio'!C$15*C51</f>
        <v>0.038057253720284</v>
      </c>
      <c r="I51" s="1" t="n">
        <f aca="false">0.5*B51+0.5*C51</f>
        <v>0.0359186145211136</v>
      </c>
      <c r="K51" s="1" t="n">
        <f aca="false">C51 - SLOPE(C$2:C$193,B$2:B$193)*B51</f>
        <v>0.0256368707660125</v>
      </c>
    </row>
    <row r="52" customFormat="false" ht="13.8" hidden="false" customHeight="false" outlineLevel="0" collapsed="false">
      <c r="A52" s="4" t="n">
        <v>40969</v>
      </c>
      <c r="B52" s="1" t="n">
        <f aca="false">Data!C52-Data!B52</f>
        <v>0.0328145498659875</v>
      </c>
      <c r="C52" s="1" t="n">
        <f aca="false">Data!D52-Data!B52</f>
        <v>-0.071168903803132</v>
      </c>
      <c r="E52" s="1" t="n">
        <f aca="false">0.8*B52 + 0.2*C52</f>
        <v>0.0120178591321636</v>
      </c>
      <c r="G52" s="1" t="n">
        <f aca="false">'Optimal portfolio'!B$15*B52+'Optimal portfolio'!C$15*C52</f>
        <v>-0.00362572675978109</v>
      </c>
      <c r="I52" s="1" t="n">
        <f aca="false">0.5*B52+0.5*C52</f>
        <v>-0.0191771769685722</v>
      </c>
      <c r="K52" s="1" t="n">
        <f aca="false">C52 - SLOPE(C$2:C$193,B$2:B$193)*B52</f>
        <v>-0.0735550905781093</v>
      </c>
    </row>
    <row r="53" customFormat="false" ht="13.8" hidden="false" customHeight="false" outlineLevel="0" collapsed="false">
      <c r="A53" s="4" t="n">
        <v>41000</v>
      </c>
      <c r="B53" s="1" t="n">
        <f aca="false">Data!C53-Data!B53</f>
        <v>-0.00639543843427348</v>
      </c>
      <c r="C53" s="1" t="n">
        <f aca="false">Data!D53-Data!B53</f>
        <v>0.00105374077976816</v>
      </c>
      <c r="E53" s="1" t="n">
        <f aca="false">0.8*B53 + 0.2*C53</f>
        <v>-0.00490560259146515</v>
      </c>
      <c r="G53" s="1" t="n">
        <f aca="false">'Optimal portfolio'!B$15*B53+'Optimal portfolio'!C$15*C53</f>
        <v>-0.00378492549575952</v>
      </c>
      <c r="I53" s="1" t="n">
        <f aca="false">0.5*B53+0.5*C53</f>
        <v>-0.00267084882725266</v>
      </c>
      <c r="K53" s="1" t="n">
        <f aca="false">C53 - SLOPE(C$2:C$193,B$2:B$193)*B53</f>
        <v>0.0015188000499507</v>
      </c>
    </row>
    <row r="54" customFormat="false" ht="13.8" hidden="false" customHeight="false" outlineLevel="0" collapsed="false">
      <c r="A54" s="4" t="n">
        <v>41030</v>
      </c>
      <c r="B54" s="1" t="n">
        <f aca="false">Data!C54-Data!B54</f>
        <v>-0.060278363706863</v>
      </c>
      <c r="C54" s="1" t="n">
        <f aca="false">Data!D54-Data!B54</f>
        <v>-0.0572428571428572</v>
      </c>
      <c r="E54" s="1" t="n">
        <f aca="false">0.8*B54 + 0.2*C54</f>
        <v>-0.0596712623940619</v>
      </c>
      <c r="G54" s="1" t="n">
        <f aca="false">'Optimal portfolio'!B$15*B54+'Optimal portfolio'!C$15*C54</f>
        <v>-0.0592145915874671</v>
      </c>
      <c r="I54" s="1" t="n">
        <f aca="false">0.5*B54+0.5*C54</f>
        <v>-0.0587606104248601</v>
      </c>
      <c r="K54" s="1" t="n">
        <f aca="false">C54 - SLOPE(C$2:C$193,B$2:B$193)*B54</f>
        <v>-0.052859574882945</v>
      </c>
    </row>
    <row r="55" customFormat="false" ht="13.8" hidden="false" customHeight="false" outlineLevel="0" collapsed="false">
      <c r="A55" s="4" t="n">
        <v>41061</v>
      </c>
      <c r="B55" s="1" t="n">
        <f aca="false">Data!C55-Data!B55</f>
        <v>0.041089483646604</v>
      </c>
      <c r="C55" s="1" t="n">
        <f aca="false">Data!D55-Data!B55</f>
        <v>0.00127591706539065</v>
      </c>
      <c r="E55" s="1" t="n">
        <f aca="false">0.8*B55 + 0.2*C55</f>
        <v>0.0331267703303614</v>
      </c>
      <c r="G55" s="1" t="n">
        <f aca="false">'Optimal portfolio'!B$15*B55+'Optimal portfolio'!C$15*C55</f>
        <v>0.0271370967188295</v>
      </c>
      <c r="I55" s="1" t="n">
        <f aca="false">0.5*B55+0.5*C55</f>
        <v>0.0211827003559973</v>
      </c>
      <c r="K55" s="1" t="n">
        <f aca="false">C55 - SLOPE(C$2:C$193,B$2:B$193)*B55</f>
        <v>-0.00171200088163558</v>
      </c>
    </row>
    <row r="56" customFormat="false" ht="13.8" hidden="false" customHeight="false" outlineLevel="0" collapsed="false">
      <c r="A56" s="4" t="n">
        <v>41091</v>
      </c>
      <c r="B56" s="1" t="n">
        <f aca="false">Data!C56-Data!B56</f>
        <v>0.013699721226603</v>
      </c>
      <c r="C56" s="1" t="n">
        <f aca="false">Data!D56-Data!B56</f>
        <v>0.0339280025485824</v>
      </c>
      <c r="E56" s="1" t="n">
        <f aca="false">0.8*B56 + 0.2*C56</f>
        <v>0.0177453774909989</v>
      </c>
      <c r="G56" s="1" t="n">
        <f aca="false">'Optimal portfolio'!B$15*B56+'Optimal portfolio'!C$15*C56</f>
        <v>0.0207885814349046</v>
      </c>
      <c r="I56" s="1" t="n">
        <f aca="false">0.5*B56+0.5*C56</f>
        <v>0.0238138618875927</v>
      </c>
      <c r="K56" s="1" t="n">
        <f aca="false">C56 - SLOPE(C$2:C$193,B$2:B$193)*B56</f>
        <v>0.0329317952641522</v>
      </c>
    </row>
    <row r="57" customFormat="false" ht="13.8" hidden="false" customHeight="false" outlineLevel="0" collapsed="false">
      <c r="A57" s="4" t="n">
        <v>41122</v>
      </c>
      <c r="B57" s="1" t="n">
        <f aca="false">Data!C57-Data!B57</f>
        <v>0.0222933370000786</v>
      </c>
      <c r="C57" s="1" t="n">
        <f aca="false">Data!D57-Data!B57</f>
        <v>0.0214683253735941</v>
      </c>
      <c r="E57" s="1" t="n">
        <f aca="false">0.8*B57 + 0.2*C57</f>
        <v>0.0221283346747817</v>
      </c>
      <c r="G57" s="1" t="n">
        <f aca="false">'Optimal portfolio'!B$15*B57+'Optimal portfolio'!C$15*C57</f>
        <v>0.0220042174254948</v>
      </c>
      <c r="I57" s="1" t="n">
        <f aca="false">0.5*B57+0.5*C57</f>
        <v>0.0218808311868364</v>
      </c>
      <c r="K57" s="1" t="n">
        <f aca="false">C57 - SLOPE(C$2:C$193,B$2:B$193)*B57</f>
        <v>0.0198472132103327</v>
      </c>
    </row>
    <row r="58" customFormat="false" ht="13.8" hidden="false" customHeight="false" outlineLevel="0" collapsed="false">
      <c r="A58" s="4" t="n">
        <v>41153</v>
      </c>
      <c r="B58" s="1" t="n">
        <f aca="false">Data!C58-Data!B58</f>
        <v>0.0256653129580961</v>
      </c>
      <c r="C58" s="1" t="n">
        <f aca="false">Data!D58-Data!B58</f>
        <v>0.0742477605187754</v>
      </c>
      <c r="E58" s="1" t="n">
        <f aca="false">0.8*B58 + 0.2*C58</f>
        <v>0.035381802470232</v>
      </c>
      <c r="G58" s="1" t="n">
        <f aca="false">'Optimal portfolio'!B$15*B58+'Optimal portfolio'!C$15*C58</f>
        <v>0.0426906931104175</v>
      </c>
      <c r="I58" s="1" t="n">
        <f aca="false">0.5*B58+0.5*C58</f>
        <v>0.0499565367384358</v>
      </c>
      <c r="K58" s="1" t="n">
        <f aca="false">C58 - SLOPE(C$2:C$193,B$2:B$193)*B58</f>
        <v>0.0723814472337732</v>
      </c>
    </row>
    <row r="59" customFormat="false" ht="13.8" hidden="false" customHeight="false" outlineLevel="0" collapsed="false">
      <c r="A59" s="4" t="n">
        <v>41183</v>
      </c>
      <c r="B59" s="1" t="n">
        <f aca="false">Data!C59-Data!B59</f>
        <v>-0.0186951968681773</v>
      </c>
      <c r="C59" s="1" t="n">
        <f aca="false">Data!D59-Data!B59</f>
        <v>-0.0354733857383493</v>
      </c>
      <c r="E59" s="1" t="n">
        <f aca="false">0.8*B59 + 0.2*C59</f>
        <v>-0.0220508346422117</v>
      </c>
      <c r="G59" s="1" t="n">
        <f aca="false">'Optimal portfolio'!B$15*B59+'Optimal portfolio'!C$15*C59</f>
        <v>-0.0245749962221589</v>
      </c>
      <c r="I59" s="1" t="n">
        <f aca="false">0.5*B59+0.5*C59</f>
        <v>-0.0270842913032633</v>
      </c>
      <c r="K59" s="1" t="n">
        <f aca="false">C59 - SLOPE(C$2:C$193,B$2:B$193)*B59</f>
        <v>-0.0341139207539254</v>
      </c>
    </row>
    <row r="60" customFormat="false" ht="13.8" hidden="false" customHeight="false" outlineLevel="0" collapsed="false">
      <c r="A60" s="4" t="n">
        <v>41214</v>
      </c>
      <c r="B60" s="1" t="n">
        <f aca="false">Data!C60-Data!B60</f>
        <v>0.00549987726296396</v>
      </c>
      <c r="C60" s="1" t="n">
        <f aca="false">Data!D60-Data!B60</f>
        <v>0.00586623981373701</v>
      </c>
      <c r="E60" s="1" t="n">
        <f aca="false">0.8*B60 + 0.2*C60</f>
        <v>0.00557314977311857</v>
      </c>
      <c r="G60" s="1" t="n">
        <f aca="false">'Optimal portfolio'!B$15*B60+'Optimal portfolio'!C$15*C60</f>
        <v>0.00562826646551895</v>
      </c>
      <c r="I60" s="1" t="n">
        <f aca="false">0.5*B60+0.5*C60</f>
        <v>0.00568305853835048</v>
      </c>
      <c r="K60" s="1" t="n">
        <f aca="false">C60 - SLOPE(C$2:C$193,B$2:B$193)*B60</f>
        <v>0.00546630336961453</v>
      </c>
    </row>
    <row r="61" customFormat="false" ht="13.8" hidden="false" customHeight="false" outlineLevel="0" collapsed="false">
      <c r="A61" s="4" t="n">
        <v>41244</v>
      </c>
      <c r="B61" s="1" t="n">
        <f aca="false">Data!C61-Data!B61</f>
        <v>0.00892281559267482</v>
      </c>
      <c r="C61" s="1" t="n">
        <f aca="false">Data!D61-Data!B61</f>
        <v>-0.037276334442355</v>
      </c>
      <c r="E61" s="1" t="n">
        <f aca="false">0.8*B61 + 0.2*C61</f>
        <v>-0.000317014414331151</v>
      </c>
      <c r="G61" s="1" t="n">
        <f aca="false">'Optimal portfolio'!B$15*B61+'Optimal portfolio'!C$15*C61</f>
        <v>-0.00726735455217233</v>
      </c>
      <c r="I61" s="1" t="n">
        <f aca="false">0.5*B61+0.5*C61</f>
        <v>-0.0141767594248401</v>
      </c>
      <c r="K61" s="1" t="n">
        <f aca="false">C61 - SLOPE(C$2:C$193,B$2:B$193)*B61</f>
        <v>-0.0379251778563209</v>
      </c>
    </row>
    <row r="62" customFormat="false" ht="13.8" hidden="false" customHeight="false" outlineLevel="0" collapsed="false">
      <c r="A62" s="4" t="n">
        <v>41275</v>
      </c>
      <c r="B62" s="1" t="n">
        <f aca="false">Data!C62-Data!B62</f>
        <v>0.051762198371013</v>
      </c>
      <c r="C62" s="1" t="n">
        <f aca="false">Data!D62-Data!B62</f>
        <v>0.00631009615384626</v>
      </c>
      <c r="E62" s="1" t="n">
        <f aca="false">0.8*B62 + 0.2*C62</f>
        <v>0.0426717779275797</v>
      </c>
      <c r="G62" s="1" t="n">
        <f aca="false">'Optimal portfolio'!B$15*B62+'Optimal portfolio'!C$15*C62</f>
        <v>0.035833825927387</v>
      </c>
      <c r="I62" s="1" t="n">
        <f aca="false">0.5*B62+0.5*C62</f>
        <v>0.0290361472624296</v>
      </c>
      <c r="K62" s="1" t="n">
        <f aca="false">C62 - SLOPE(C$2:C$193,B$2:B$193)*B62</f>
        <v>0.00254608678297006</v>
      </c>
    </row>
    <row r="63" customFormat="false" ht="13.8" hidden="false" customHeight="false" outlineLevel="0" collapsed="false">
      <c r="A63" s="4" t="n">
        <v>41306</v>
      </c>
      <c r="B63" s="1" t="n">
        <f aca="false">Data!C63-Data!B63</f>
        <v>0.0133893030324963</v>
      </c>
      <c r="C63" s="1" t="n">
        <f aca="false">Data!D63-Data!B63</f>
        <v>-0.0498656315318006</v>
      </c>
      <c r="E63" s="1" t="n">
        <f aca="false">0.8*B63 + 0.2*C63</f>
        <v>0.000738316119636926</v>
      </c>
      <c r="G63" s="1" t="n">
        <f aca="false">'Optimal portfolio'!B$15*B63+'Optimal portfolio'!C$15*C63</f>
        <v>-0.00877794793035959</v>
      </c>
      <c r="I63" s="1" t="n">
        <f aca="false">0.5*B63+0.5*C63</f>
        <v>-0.0182381642496521</v>
      </c>
      <c r="K63" s="1" t="n">
        <f aca="false">C63 - SLOPE(C$2:C$193,B$2:B$193)*B63</f>
        <v>-0.050839266030911</v>
      </c>
    </row>
    <row r="64" customFormat="false" ht="13.8" hidden="false" customHeight="false" outlineLevel="0" collapsed="false">
      <c r="A64" s="4" t="n">
        <v>41334</v>
      </c>
      <c r="B64" s="1" t="n">
        <f aca="false">Data!C64-Data!B64</f>
        <v>0.0373864804024786</v>
      </c>
      <c r="C64" s="1" t="n">
        <f aca="false">Data!D64-Data!B64</f>
        <v>0.00722815839094903</v>
      </c>
      <c r="E64" s="1" t="n">
        <f aca="false">0.8*B64 + 0.2*C64</f>
        <v>0.0313548160001727</v>
      </c>
      <c r="G64" s="1" t="n">
        <f aca="false">'Optimal portfolio'!B$15*B64+'Optimal portfolio'!C$15*C64</f>
        <v>0.0268177066419326</v>
      </c>
      <c r="I64" s="1" t="n">
        <f aca="false">0.5*B64+0.5*C64</f>
        <v>0.0223073193967138</v>
      </c>
      <c r="K64" s="1" t="n">
        <f aca="false">C64 - SLOPE(C$2:C$193,B$2:B$193)*B64</f>
        <v>0.00450951298933074</v>
      </c>
    </row>
    <row r="65" customFormat="false" ht="13.8" hidden="false" customHeight="false" outlineLevel="0" collapsed="false">
      <c r="A65" s="4" t="n">
        <v>41365</v>
      </c>
      <c r="B65" s="1" t="n">
        <f aca="false">Data!C65-Data!B65</f>
        <v>0.019085817025102</v>
      </c>
      <c r="C65" s="1" t="n">
        <f aca="false">Data!D65-Data!B65</f>
        <v>-0.0809672386895476</v>
      </c>
      <c r="E65" s="1" t="n">
        <f aca="false">0.8*B65 + 0.2*C65</f>
        <v>-0.000924794117827886</v>
      </c>
      <c r="G65" s="1" t="n">
        <f aca="false">'Optimal portfolio'!B$15*B65+'Optimal portfolio'!C$15*C65</f>
        <v>-0.0159770790304271</v>
      </c>
      <c r="I65" s="1" t="n">
        <f aca="false">0.5*B65+0.5*C65</f>
        <v>-0.0309407108322228</v>
      </c>
      <c r="K65" s="1" t="n">
        <f aca="false">C65 - SLOPE(C$2:C$193,B$2:B$193)*B65</f>
        <v>-0.082355108532679</v>
      </c>
    </row>
    <row r="66" customFormat="false" ht="13.8" hidden="false" customHeight="false" outlineLevel="0" collapsed="false">
      <c r="A66" s="4" t="n">
        <v>41395</v>
      </c>
      <c r="B66" s="1" t="n">
        <f aca="false">Data!C66-Data!B66</f>
        <v>0.0232747506276718</v>
      </c>
      <c r="C66" s="1" t="n">
        <f aca="false">Data!D66-Data!B66</f>
        <v>-0.0424376167034459</v>
      </c>
      <c r="E66" s="1" t="n">
        <f aca="false">0.8*B66 + 0.2*C66</f>
        <v>0.0101322771614483</v>
      </c>
      <c r="G66" s="1" t="n">
        <f aca="false">'Optimal portfolio'!B$15*B66+'Optimal portfolio'!C$15*C66</f>
        <v>0.000246309478758712</v>
      </c>
      <c r="I66" s="1" t="n">
        <f aca="false">0.5*B66+0.5*C66</f>
        <v>-0.00958143303788705</v>
      </c>
      <c r="K66" s="1" t="n">
        <f aca="false">C66 - SLOPE(C$2:C$193,B$2:B$193)*B66</f>
        <v>-0.0441300946550088</v>
      </c>
    </row>
    <row r="67" customFormat="false" ht="13.8" hidden="false" customHeight="false" outlineLevel="0" collapsed="false">
      <c r="A67" s="4" t="n">
        <v>41426</v>
      </c>
      <c r="B67" s="1" t="n">
        <f aca="false">Data!C67-Data!B67</f>
        <v>-0.0135055322901633</v>
      </c>
      <c r="C67" s="1" t="n">
        <f aca="false">Data!D67-Data!B67</f>
        <v>-0.146782485374933</v>
      </c>
      <c r="E67" s="1" t="n">
        <f aca="false">0.8*B67 + 0.2*C67</f>
        <v>-0.0401609229071173</v>
      </c>
      <c r="G67" s="1" t="n">
        <f aca="false">'Optimal portfolio'!B$15*B67+'Optimal portfolio'!C$15*C67</f>
        <v>-0.0602115116251324</v>
      </c>
      <c r="I67" s="1" t="n">
        <f aca="false">0.5*B67+0.5*C67</f>
        <v>-0.0801440088325484</v>
      </c>
      <c r="K67" s="1" t="n">
        <f aca="false">C67 - SLOPE(C$2:C$193,B$2:B$193)*B67</f>
        <v>-0.145800398993392</v>
      </c>
    </row>
    <row r="68" customFormat="false" ht="13.8" hidden="false" customHeight="false" outlineLevel="0" collapsed="false">
      <c r="A68" s="4" t="n">
        <v>41456</v>
      </c>
      <c r="B68" s="1" t="n">
        <f aca="false">Data!C68-Data!B68</f>
        <v>0.0507226799945968</v>
      </c>
      <c r="C68" s="1" t="n">
        <f aca="false">Data!D68-Data!B68</f>
        <v>0.106586328693123</v>
      </c>
      <c r="E68" s="1" t="n">
        <f aca="false">0.8*B68 + 0.2*C68</f>
        <v>0.061895409734302</v>
      </c>
      <c r="G68" s="1" t="n">
        <f aca="false">'Optimal portfolio'!B$15*B68+'Optimal portfolio'!C$15*C68</f>
        <v>0.0702997063393526</v>
      </c>
      <c r="I68" s="1" t="n">
        <f aca="false">0.5*B68+0.5*C68</f>
        <v>0.0786545043438598</v>
      </c>
      <c r="K68" s="1" t="n">
        <f aca="false">C68 - SLOPE(C$2:C$193,B$2:B$193)*B68</f>
        <v>0.102897910333316</v>
      </c>
    </row>
    <row r="69" customFormat="false" ht="13.8" hidden="false" customHeight="false" outlineLevel="0" collapsed="false">
      <c r="A69" s="4" t="n">
        <v>41487</v>
      </c>
      <c r="B69" s="1" t="n">
        <f aca="false">Data!C69-Data!B69</f>
        <v>-0.0291187246898502</v>
      </c>
      <c r="C69" s="1" t="n">
        <f aca="false">Data!D69-Data!B69</f>
        <v>0.0460007510326699</v>
      </c>
      <c r="E69" s="1" t="n">
        <f aca="false">0.8*B69 + 0.2*C69</f>
        <v>-0.0140948295453462</v>
      </c>
      <c r="G69" s="1" t="n">
        <f aca="false">'Optimal portfolio'!B$15*B69+'Optimal portfolio'!C$15*C69</f>
        <v>-0.00279362796800251</v>
      </c>
      <c r="I69" s="1" t="n">
        <f aca="false">0.5*B69+0.5*C69</f>
        <v>0.00844101317140983</v>
      </c>
      <c r="K69" s="1" t="n">
        <f aca="false">C69 - SLOPE(C$2:C$193,B$2:B$193)*B69</f>
        <v>0.0481181872322486</v>
      </c>
    </row>
    <row r="70" customFormat="false" ht="13.8" hidden="false" customHeight="false" outlineLevel="0" collapsed="false">
      <c r="A70" s="4" t="n">
        <v>41518</v>
      </c>
      <c r="B70" s="1" t="n">
        <f aca="false">Data!C70-Data!B70</f>
        <v>0.0312163075154652</v>
      </c>
      <c r="C70" s="1" t="n">
        <f aca="false">Data!D70-Data!B70</f>
        <v>-0.040926225094238</v>
      </c>
      <c r="E70" s="1" t="n">
        <f aca="false">0.8*B70 + 0.2*C70</f>
        <v>0.0167878009935246</v>
      </c>
      <c r="G70" s="1" t="n">
        <f aca="false">'Optimal portfolio'!B$15*B70+'Optimal portfolio'!C$15*C70</f>
        <v>0.00593445975970218</v>
      </c>
      <c r="I70" s="1" t="n">
        <f aca="false">0.5*B70+0.5*C70</f>
        <v>-0.00485495878938641</v>
      </c>
      <c r="K70" s="1" t="n">
        <f aca="false">C70 - SLOPE(C$2:C$193,B$2:B$193)*B70</f>
        <v>-0.0431961919370328</v>
      </c>
    </row>
    <row r="71" customFormat="false" ht="13.8" hidden="false" customHeight="false" outlineLevel="0" collapsed="false">
      <c r="A71" s="4" t="n">
        <v>41548</v>
      </c>
      <c r="B71" s="1" t="n">
        <f aca="false">Data!C71-Data!B71</f>
        <v>0.04586504967101</v>
      </c>
      <c r="C71" s="1" t="n">
        <f aca="false">Data!D71-Data!B71</f>
        <v>-0.00149728616881906</v>
      </c>
      <c r="E71" s="1" t="n">
        <f aca="false">0.8*B71 + 0.2*C71</f>
        <v>0.0363925825030442</v>
      </c>
      <c r="G71" s="1" t="n">
        <f aca="false">'Optimal portfolio'!B$15*B71+'Optimal portfolio'!C$15*C71</f>
        <v>0.0292672491676933</v>
      </c>
      <c r="I71" s="1" t="n">
        <f aca="false">0.5*B71+0.5*C71</f>
        <v>0.0221838817510955</v>
      </c>
      <c r="K71" s="1" t="n">
        <f aca="false">C71 - SLOPE(C$2:C$193,B$2:B$193)*B71</f>
        <v>-0.0048324705734687</v>
      </c>
    </row>
    <row r="72" customFormat="false" ht="13.8" hidden="false" customHeight="false" outlineLevel="0" collapsed="false">
      <c r="A72" s="4" t="n">
        <v>41579</v>
      </c>
      <c r="B72" s="1" t="n">
        <f aca="false">Data!C72-Data!B72</f>
        <v>0.0302843397273793</v>
      </c>
      <c r="C72" s="1" t="n">
        <f aca="false">Data!D72-Data!B72</f>
        <v>-0.0663542642924087</v>
      </c>
      <c r="E72" s="1" t="n">
        <f aca="false">0.8*B72 + 0.2*C72</f>
        <v>0.0109566189234217</v>
      </c>
      <c r="G72" s="1" t="n">
        <f aca="false">'Optimal portfolio'!B$15*B72+'Optimal portfolio'!C$15*C72</f>
        <v>-0.00358198552870319</v>
      </c>
      <c r="I72" s="1" t="n">
        <f aca="false">0.5*B72+0.5*C72</f>
        <v>-0.0180349622825147</v>
      </c>
      <c r="K72" s="1" t="n">
        <f aca="false">C72 - SLOPE(C$2:C$193,B$2:B$193)*B72</f>
        <v>-0.068556460916818</v>
      </c>
    </row>
    <row r="73" customFormat="false" ht="13.8" hidden="false" customHeight="false" outlineLevel="0" collapsed="false">
      <c r="A73" s="4" t="n">
        <v>41609</v>
      </c>
      <c r="B73" s="1" t="n">
        <f aca="false">Data!C73-Data!B73</f>
        <v>0.0251377505765782</v>
      </c>
      <c r="C73" s="1" t="n">
        <f aca="false">Data!D73-Data!B73</f>
        <v>-0.0351335073278458</v>
      </c>
      <c r="E73" s="1" t="n">
        <f aca="false">0.8*B73 + 0.2*C73</f>
        <v>0.0130834989956934</v>
      </c>
      <c r="G73" s="1" t="n">
        <f aca="false">'Optimal portfolio'!B$15*B73+'Optimal portfolio'!C$15*C73</f>
        <v>0.00401610830444331</v>
      </c>
      <c r="I73" s="1" t="n">
        <f aca="false">0.5*B73+0.5*C73</f>
        <v>-0.00499787837563381</v>
      </c>
      <c r="K73" s="1" t="n">
        <f aca="false">C73 - SLOPE(C$2:C$193,B$2:B$193)*B73</f>
        <v>-0.0369614576798536</v>
      </c>
    </row>
    <row r="74" customFormat="false" ht="13.8" hidden="false" customHeight="false" outlineLevel="0" collapsed="false">
      <c r="A74" s="4" t="n">
        <v>41640</v>
      </c>
      <c r="B74" s="1" t="n">
        <f aca="false">Data!C74-Data!B74</f>
        <v>-0.0346912420756047</v>
      </c>
      <c r="C74" s="1" t="n">
        <f aca="false">Data!D74-Data!B74</f>
        <v>0.0374531835205993</v>
      </c>
      <c r="E74" s="1" t="n">
        <f aca="false">0.8*B74 + 0.2*C74</f>
        <v>-0.0202623569563639</v>
      </c>
      <c r="G74" s="1" t="n">
        <f aca="false">'Optimal portfolio'!B$15*B74+'Optimal portfolio'!C$15*C74</f>
        <v>-0.00940873093591562</v>
      </c>
      <c r="I74" s="1" t="n">
        <f aca="false">0.5*B74+0.5*C74</f>
        <v>0.00138097072249732</v>
      </c>
      <c r="K74" s="1" t="n">
        <f aca="false">C74 - SLOPE(C$2:C$193,B$2:B$193)*B74</f>
        <v>0.0399758383607971</v>
      </c>
    </row>
    <row r="75" customFormat="false" ht="13.8" hidden="false" customHeight="false" outlineLevel="0" collapsed="false">
      <c r="A75" s="4" t="n">
        <v>41671</v>
      </c>
      <c r="B75" s="1" t="n">
        <f aca="false">Data!C75-Data!B75</f>
        <v>0.0456065673456978</v>
      </c>
      <c r="C75" s="1" t="n">
        <f aca="false">Data!D75-Data!B75</f>
        <v>0.0651825110308866</v>
      </c>
      <c r="E75" s="1" t="n">
        <f aca="false">0.8*B75 + 0.2*C75</f>
        <v>0.0495217560827355</v>
      </c>
      <c r="G75" s="1" t="n">
        <f aca="false">'Optimal portfolio'!B$15*B75+'Optimal portfolio'!C$15*C75</f>
        <v>0.0524668203756526</v>
      </c>
      <c r="I75" s="1" t="n">
        <f aca="false">0.5*B75+0.5*C75</f>
        <v>0.0553945391882922</v>
      </c>
      <c r="K75" s="1" t="n">
        <f aca="false">C75 - SLOPE(C$2:C$193,B$2:B$193)*B75</f>
        <v>0.0618661227733346</v>
      </c>
    </row>
    <row r="76" customFormat="false" ht="13.8" hidden="false" customHeight="false" outlineLevel="0" collapsed="false">
      <c r="A76" s="4" t="n">
        <v>41699</v>
      </c>
      <c r="B76" s="1" t="n">
        <f aca="false">Data!C76-Data!B76</f>
        <v>0.00823795990288501</v>
      </c>
      <c r="C76" s="1" t="n">
        <f aca="false">Data!D76-Data!B76</f>
        <v>-0.0254189418188665</v>
      </c>
      <c r="E76" s="1" t="n">
        <f aca="false">0.8*B76 + 0.2*C76</f>
        <v>0.0015065795585347</v>
      </c>
      <c r="G76" s="1" t="n">
        <f aca="false">'Optimal portfolio'!B$15*B76+'Optimal portfolio'!C$15*C76</f>
        <v>-0.00355686673376058</v>
      </c>
      <c r="I76" s="1" t="n">
        <f aca="false">0.5*B76+0.5*C76</f>
        <v>-0.00859049095799075</v>
      </c>
      <c r="K76" s="1" t="n">
        <f aca="false">C76 - SLOPE(C$2:C$193,B$2:B$193)*B76</f>
        <v>-0.0260179843488825</v>
      </c>
    </row>
    <row r="77" customFormat="false" ht="13.8" hidden="false" customHeight="false" outlineLevel="0" collapsed="false">
      <c r="A77" s="4" t="n">
        <v>41730</v>
      </c>
      <c r="B77" s="1" t="n">
        <f aca="false">Data!C77-Data!B77</f>
        <v>0.00724091988646247</v>
      </c>
      <c r="C77" s="1" t="n">
        <f aca="false">Data!D77-Data!B77</f>
        <v>-0.00154559505409579</v>
      </c>
      <c r="E77" s="1" t="n">
        <f aca="false">0.8*B77 + 0.2*C77</f>
        <v>0.00548361689835082</v>
      </c>
      <c r="G77" s="1" t="n">
        <f aca="false">'Optimal portfolio'!B$15*B77+'Optimal portfolio'!C$15*C77</f>
        <v>0.00416174696315075</v>
      </c>
      <c r="I77" s="1" t="n">
        <f aca="false">0.5*B77+0.5*C77</f>
        <v>0.00284766241618334</v>
      </c>
      <c r="K77" s="1" t="n">
        <f aca="false">C77 - SLOPE(C$2:C$193,B$2:B$193)*B77</f>
        <v>-0.00207213548638298</v>
      </c>
    </row>
    <row r="78" customFormat="false" ht="13.8" hidden="false" customHeight="false" outlineLevel="0" collapsed="false">
      <c r="A78" s="4" t="n">
        <v>41760</v>
      </c>
      <c r="B78" s="1" t="n">
        <f aca="false">Data!C78-Data!B78</f>
        <v>0.0233494363929148</v>
      </c>
      <c r="C78" s="1" t="n">
        <f aca="false">Data!D78-Data!B78</f>
        <v>-0.0294117647058824</v>
      </c>
      <c r="E78" s="1" t="n">
        <f aca="false">0.8*B78 + 0.2*C78</f>
        <v>0.0127971961731553</v>
      </c>
      <c r="G78" s="1" t="n">
        <f aca="false">'Optimal portfolio'!B$15*B78+'Optimal portfolio'!C$15*C78</f>
        <v>0.00485964118697857</v>
      </c>
      <c r="I78" s="1" t="n">
        <f aca="false">0.5*B78+0.5*C78</f>
        <v>-0.0030311641564838</v>
      </c>
      <c r="K78" s="1" t="n">
        <f aca="false">C78 - SLOPE(C$2:C$193,B$2:B$193)*B78</f>
        <v>-0.0311096736076192</v>
      </c>
    </row>
    <row r="79" customFormat="false" ht="13.8" hidden="false" customHeight="false" outlineLevel="0" collapsed="false">
      <c r="A79" s="4" t="n">
        <v>41791</v>
      </c>
      <c r="B79" s="1" t="n">
        <f aca="false">Data!C79-Data!B79</f>
        <v>0.0205195136102581</v>
      </c>
      <c r="C79" s="1" t="n">
        <f aca="false">Data!D79-Data!B79</f>
        <v>0.0470494417862839</v>
      </c>
      <c r="E79" s="1" t="n">
        <f aca="false">0.8*B79 + 0.2*C79</f>
        <v>0.0258254992454632</v>
      </c>
      <c r="G79" s="1" t="n">
        <f aca="false">'Optimal portfolio'!B$15*B79+'Optimal portfolio'!C$15*C79</f>
        <v>0.0298167420392389</v>
      </c>
      <c r="I79" s="1" t="n">
        <f aca="false">0.5*B79+0.5*C79</f>
        <v>0.033784477698271</v>
      </c>
      <c r="K79" s="1" t="n">
        <f aca="false">C79 - SLOPE(C$2:C$193,B$2:B$193)*B79</f>
        <v>0.0455573173413128</v>
      </c>
    </row>
    <row r="80" customFormat="false" ht="13.8" hidden="false" customHeight="false" outlineLevel="0" collapsed="false">
      <c r="A80" s="4" t="n">
        <v>41821</v>
      </c>
      <c r="B80" s="1" t="n">
        <f aca="false">Data!C80-Data!B80</f>
        <v>-0.013880440192446</v>
      </c>
      <c r="C80" s="1" t="n">
        <f aca="false">Data!D80-Data!B80</f>
        <v>-0.0137090632140137</v>
      </c>
      <c r="E80" s="1" t="n">
        <f aca="false">0.8*B80 + 0.2*C80</f>
        <v>-0.0138461647967596</v>
      </c>
      <c r="G80" s="1" t="n">
        <f aca="false">'Optimal portfolio'!B$15*B80+'Optimal portfolio'!C$15*C80</f>
        <v>-0.0138203823247661</v>
      </c>
      <c r="I80" s="1" t="n">
        <f aca="false">0.5*B80+0.5*C80</f>
        <v>-0.0137947517032299</v>
      </c>
      <c r="K80" s="1" t="n">
        <f aca="false">C80 - SLOPE(C$2:C$193,B$2:B$193)*B80</f>
        <v>-0.012699714527125</v>
      </c>
    </row>
    <row r="81" customFormat="false" ht="13.8" hidden="false" customHeight="false" outlineLevel="0" collapsed="false">
      <c r="A81" s="4" t="n">
        <v>41852</v>
      </c>
      <c r="B81" s="1" t="n">
        <f aca="false">Data!C81-Data!B81</f>
        <v>0.0398721399730821</v>
      </c>
      <c r="C81" s="1" t="n">
        <f aca="false">Data!D81-Data!B81</f>
        <v>-0.00714285714285712</v>
      </c>
      <c r="E81" s="1" t="n">
        <f aca="false">0.8*B81 + 0.2*C81</f>
        <v>0.0304691405498943</v>
      </c>
      <c r="G81" s="1" t="n">
        <f aca="false">'Optimal portfolio'!B$15*B81+'Optimal portfolio'!C$15*C81</f>
        <v>0.0233960619047757</v>
      </c>
      <c r="I81" s="1" t="n">
        <f aca="false">0.5*B81+0.5*C81</f>
        <v>0.0163646414151125</v>
      </c>
      <c r="K81" s="1" t="n">
        <f aca="false">C81 - SLOPE(C$2:C$193,B$2:B$193)*B81</f>
        <v>-0.0100422530962487</v>
      </c>
    </row>
    <row r="82" customFormat="false" ht="13.8" hidden="false" customHeight="false" outlineLevel="0" collapsed="false">
      <c r="A82" s="4" t="n">
        <v>41883</v>
      </c>
      <c r="B82" s="1" t="n">
        <f aca="false">Data!C82-Data!B82</f>
        <v>-0.0141796015655977</v>
      </c>
      <c r="C82" s="1" t="n">
        <f aca="false">Data!D82-Data!B82</f>
        <v>-0.0589150301380518</v>
      </c>
      <c r="E82" s="1" t="n">
        <f aca="false">0.8*B82 + 0.2*C82</f>
        <v>-0.0231266872800885</v>
      </c>
      <c r="G82" s="1" t="n">
        <f aca="false">'Optimal portfolio'!B$15*B82+'Optimal portfolio'!C$15*C82</f>
        <v>-0.0298568207252904</v>
      </c>
      <c r="I82" s="1" t="n">
        <f aca="false">0.5*B82+0.5*C82</f>
        <v>-0.0365473158518247</v>
      </c>
      <c r="K82" s="1" t="n">
        <f aca="false">C82 - SLOPE(C$2:C$193,B$2:B$193)*B82</f>
        <v>-0.0578839272319185</v>
      </c>
    </row>
    <row r="83" customFormat="false" ht="13.8" hidden="false" customHeight="false" outlineLevel="0" collapsed="false">
      <c r="A83" s="4" t="n">
        <v>41913</v>
      </c>
      <c r="B83" s="1" t="n">
        <f aca="false">Data!C83-Data!B83</f>
        <v>0.0242321006648716</v>
      </c>
      <c r="C83" s="1" t="n">
        <f aca="false">Data!D83-Data!B83</f>
        <v>-0.0303719008264462</v>
      </c>
      <c r="E83" s="1" t="n">
        <f aca="false">0.8*B83 + 0.2*C83</f>
        <v>0.013311300366608</v>
      </c>
      <c r="G83" s="1" t="n">
        <f aca="false">'Optimal portfolio'!B$15*B83+'Optimal portfolio'!C$15*C83</f>
        <v>0.00509650890477196</v>
      </c>
      <c r="I83" s="1" t="n">
        <f aca="false">0.5*B83+0.5*C83</f>
        <v>-0.00306990008078733</v>
      </c>
      <c r="K83" s="1" t="n">
        <f aca="false">C83 - SLOPE(C$2:C$193,B$2:B$193)*B83</f>
        <v>-0.0321339947260297</v>
      </c>
    </row>
    <row r="84" customFormat="false" ht="13.8" hidden="false" customHeight="false" outlineLevel="0" collapsed="false">
      <c r="A84" s="4" t="n">
        <v>41944</v>
      </c>
      <c r="B84" s="1" t="n">
        <f aca="false">Data!C84-Data!B84</f>
        <v>0.0268240343347639</v>
      </c>
      <c r="C84" s="1" t="n">
        <f aca="false">Data!D84-Data!B84</f>
        <v>0.00958874920093766</v>
      </c>
      <c r="E84" s="1" t="n">
        <f aca="false">0.8*B84 + 0.2*C84</f>
        <v>0.0233769773079986</v>
      </c>
      <c r="G84" s="1" t="n">
        <f aca="false">'Optimal portfolio'!B$15*B84+'Optimal portfolio'!C$15*C84</f>
        <v>0.0207840487809166</v>
      </c>
      <c r="I84" s="1" t="n">
        <f aca="false">0.5*B84+0.5*C84</f>
        <v>0.0182063917678508</v>
      </c>
      <c r="K84" s="1" t="n">
        <f aca="false">C84 - SLOPE(C$2:C$193,B$2:B$193)*B84</f>
        <v>0.00763817677978452</v>
      </c>
    </row>
    <row r="85" customFormat="false" ht="13.8" hidden="false" customHeight="false" outlineLevel="0" collapsed="false">
      <c r="A85" s="4" t="n">
        <v>41974</v>
      </c>
      <c r="B85" s="1" t="n">
        <f aca="false">Data!C85-Data!B85</f>
        <v>-0.00264339739843289</v>
      </c>
      <c r="C85" s="1" t="n">
        <f aca="false">Data!D85-Data!B85</f>
        <v>0.0124525116082734</v>
      </c>
      <c r="E85" s="1" t="n">
        <f aca="false">0.8*B85 + 0.2*C85</f>
        <v>0.000375784402908374</v>
      </c>
      <c r="G85" s="1" t="n">
        <f aca="false">'Optimal portfolio'!B$15*B85+'Optimal portfolio'!C$15*C85</f>
        <v>0.00264685870204491</v>
      </c>
      <c r="I85" s="1" t="n">
        <f aca="false">0.5*B85+0.5*C85</f>
        <v>0.00490455710492027</v>
      </c>
      <c r="K85" s="1" t="n">
        <f aca="false">C85 - SLOPE(C$2:C$193,B$2:B$193)*B85</f>
        <v>0.0126447324352819</v>
      </c>
    </row>
    <row r="86" customFormat="false" ht="13.8" hidden="false" customHeight="false" outlineLevel="0" collapsed="false">
      <c r="A86" s="4" t="n">
        <v>42005</v>
      </c>
      <c r="B86" s="1" t="n">
        <f aca="false">Data!C86-Data!B86</f>
        <v>-0.0301753646848175</v>
      </c>
      <c r="C86" s="1" t="n">
        <f aca="false">Data!D86-Data!B86</f>
        <v>0.0535751511361267</v>
      </c>
      <c r="E86" s="1" t="n">
        <f aca="false">0.8*B86 + 0.2*C86</f>
        <v>-0.0134252615206287</v>
      </c>
      <c r="G86" s="1" t="n">
        <f aca="false">'Optimal portfolio'!B$15*B86+'Optimal portfolio'!C$15*C86</f>
        <v>-0.000825580114502251</v>
      </c>
      <c r="I86" s="1" t="n">
        <f aca="false">0.5*B86+0.5*C86</f>
        <v>0.0116998932256546</v>
      </c>
      <c r="K86" s="1" t="n">
        <f aca="false">C86 - SLOPE(C$2:C$193,B$2:B$193)*B86</f>
        <v>0.0557694233853298</v>
      </c>
    </row>
    <row r="87" customFormat="false" ht="13.8" hidden="false" customHeight="false" outlineLevel="0" collapsed="false">
      <c r="A87" s="4" t="n">
        <v>42036</v>
      </c>
      <c r="B87" s="1" t="n">
        <f aca="false">Data!C87-Data!B87</f>
        <v>0.0573957428323197</v>
      </c>
      <c r="C87" s="1" t="n">
        <f aca="false">Data!D87-Data!B87</f>
        <v>-0.0462999604273843</v>
      </c>
      <c r="E87" s="1" t="n">
        <f aca="false">0.8*B87 + 0.2*C87</f>
        <v>0.0366566021803789</v>
      </c>
      <c r="G87" s="1" t="n">
        <f aca="false">'Optimal portfolio'!B$15*B87+'Optimal portfolio'!C$15*C87</f>
        <v>0.0210563063320546</v>
      </c>
      <c r="I87" s="1" t="n">
        <f aca="false">0.5*B87+0.5*C87</f>
        <v>0.00554789120246774</v>
      </c>
      <c r="K87" s="1" t="n">
        <f aca="false">C87 - SLOPE(C$2:C$193,B$2:B$193)*B87</f>
        <v>-0.050473626165473</v>
      </c>
    </row>
    <row r="88" customFormat="false" ht="13.8" hidden="false" customHeight="false" outlineLevel="0" collapsed="false">
      <c r="A88" s="4" t="n">
        <v>42064</v>
      </c>
      <c r="B88" s="1" t="n">
        <f aca="false">Data!C88-Data!B88</f>
        <v>-0.0159366891700888</v>
      </c>
      <c r="C88" s="1" t="n">
        <f aca="false">Data!D88-Data!B88</f>
        <v>-0.0213692946058092</v>
      </c>
      <c r="E88" s="1" t="n">
        <f aca="false">0.8*B88 + 0.2*C88</f>
        <v>-0.0170232102572329</v>
      </c>
      <c r="G88" s="1" t="n">
        <f aca="false">'Optimal portfolio'!B$15*B88+'Optimal portfolio'!C$15*C88</f>
        <v>-0.017840507882499</v>
      </c>
      <c r="I88" s="1" t="n">
        <f aca="false">0.5*B88+0.5*C88</f>
        <v>-0.018652991887949</v>
      </c>
      <c r="K88" s="1" t="n">
        <f aca="false">C88 - SLOPE(C$2:C$193,B$2:B$193)*B88</f>
        <v>-0.0202104209631752</v>
      </c>
    </row>
    <row r="89" customFormat="false" ht="13.8" hidden="false" customHeight="false" outlineLevel="0" collapsed="false">
      <c r="A89" s="4" t="n">
        <v>42095</v>
      </c>
      <c r="B89" s="1" t="n">
        <f aca="false">Data!C89-Data!B89</f>
        <v>0.00949084998164751</v>
      </c>
      <c r="C89" s="1" t="n">
        <f aca="false">Data!D89-Data!B89</f>
        <v>0.0212423150307399</v>
      </c>
      <c r="E89" s="1" t="n">
        <f aca="false">0.8*B89 + 0.2*C89</f>
        <v>0.011841142991466</v>
      </c>
      <c r="G89" s="1" t="n">
        <f aca="false">'Optimal portfolio'!B$15*B89+'Optimal portfolio'!C$15*C89</f>
        <v>0.0136090690062783</v>
      </c>
      <c r="I89" s="1" t="n">
        <f aca="false">0.5*B89+0.5*C89</f>
        <v>0.0153665825061937</v>
      </c>
      <c r="K89" s="1" t="n">
        <f aca="false">C89 - SLOPE(C$2:C$193,B$2:B$193)*B89</f>
        <v>0.0205521656670586</v>
      </c>
    </row>
    <row r="90" customFormat="false" ht="13.8" hidden="false" customHeight="false" outlineLevel="0" collapsed="false">
      <c r="A90" s="4" t="n">
        <v>42125</v>
      </c>
      <c r="B90" s="1" t="n">
        <f aca="false">Data!C90-Data!B90</f>
        <v>0.0127259505505921</v>
      </c>
      <c r="C90" s="1" t="n">
        <f aca="false">Data!D90-Data!B90</f>
        <v>-0.0115419745910487</v>
      </c>
      <c r="E90" s="1" t="n">
        <f aca="false">0.8*B90 + 0.2*C90</f>
        <v>0.00787236552226396</v>
      </c>
      <c r="G90" s="1" t="n">
        <f aca="false">'Optimal portfolio'!B$15*B90+'Optimal portfolio'!C$15*C90</f>
        <v>0.00422142531998363</v>
      </c>
      <c r="I90" s="1" t="n">
        <f aca="false">0.5*B90+0.5*C90</f>
        <v>0.000591987979771725</v>
      </c>
      <c r="K90" s="1" t="n">
        <f aca="false">C90 - SLOPE(C$2:C$193,B$2:B$193)*B90</f>
        <v>-0.0124673718622851</v>
      </c>
    </row>
    <row r="91" customFormat="false" ht="13.8" hidden="false" customHeight="false" outlineLevel="0" collapsed="false">
      <c r="A91" s="4" t="n">
        <v>42156</v>
      </c>
      <c r="B91" s="1" t="n">
        <f aca="false">Data!C91-Data!B91</f>
        <v>-0.0193291696824253</v>
      </c>
      <c r="C91" s="1" t="n">
        <f aca="false">Data!D91-Data!B91</f>
        <v>-0.0129368279569894</v>
      </c>
      <c r="E91" s="1" t="n">
        <f aca="false">0.8*B91 + 0.2*C91</f>
        <v>-0.0180507013373381</v>
      </c>
      <c r="G91" s="1" t="n">
        <f aca="false">'Optimal portfolio'!B$15*B91+'Optimal portfolio'!C$15*C91</f>
        <v>-0.0170890180761654</v>
      </c>
      <c r="I91" s="1" t="n">
        <f aca="false">0.5*B91+0.5*C91</f>
        <v>-0.0161329988197073</v>
      </c>
      <c r="K91" s="1" t="n">
        <f aca="false">C91 - SLOPE(C$2:C$193,B$2:B$193)*B91</f>
        <v>-0.0115312621559694</v>
      </c>
    </row>
    <row r="92" customFormat="false" ht="13.8" hidden="false" customHeight="false" outlineLevel="0" collapsed="false">
      <c r="A92" s="4" t="n">
        <v>42186</v>
      </c>
      <c r="B92" s="1" t="n">
        <f aca="false">Data!C92-Data!B92</f>
        <v>0.0208026896406808</v>
      </c>
      <c r="C92" s="1" t="n">
        <f aca="false">Data!D92-Data!B92</f>
        <v>-0.0808085106382979</v>
      </c>
      <c r="E92" s="1" t="n">
        <f aca="false">0.8*B92 + 0.2*C92</f>
        <v>0.000480449584885044</v>
      </c>
      <c r="G92" s="1" t="n">
        <f aca="false">'Optimal portfolio'!B$15*B92+'Optimal portfolio'!C$15*C92</f>
        <v>-0.0148062473179306</v>
      </c>
      <c r="I92" s="1" t="n">
        <f aca="false">0.5*B92+0.5*C92</f>
        <v>-0.0300029104988085</v>
      </c>
      <c r="K92" s="1" t="n">
        <f aca="false">C92 - SLOPE(C$2:C$193,B$2:B$193)*B92</f>
        <v>-0.0823212268909136</v>
      </c>
    </row>
    <row r="93" customFormat="false" ht="13.8" hidden="false" customHeight="false" outlineLevel="0" collapsed="false">
      <c r="A93" s="4" t="n">
        <v>42217</v>
      </c>
      <c r="B93" s="1" t="n">
        <f aca="false">Data!C93-Data!B93</f>
        <v>-0.0604158089748867</v>
      </c>
      <c r="C93" s="1" t="n">
        <f aca="false">Data!D93-Data!B93</f>
        <v>0.0420813851210593</v>
      </c>
      <c r="E93" s="1" t="n">
        <f aca="false">0.8*B93 + 0.2*C93</f>
        <v>-0.0399163701556975</v>
      </c>
      <c r="G93" s="1" t="n">
        <f aca="false">'Optimal portfolio'!B$15*B93+'Optimal portfolio'!C$15*C93</f>
        <v>-0.0244963816580522</v>
      </c>
      <c r="I93" s="1" t="n">
        <f aca="false">0.5*B93+0.5*C93</f>
        <v>-0.00916721192691372</v>
      </c>
      <c r="K93" s="1" t="n">
        <f aca="false">C93 - SLOPE(C$2:C$193,B$2:B$193)*B93</f>
        <v>0.0464746620352386</v>
      </c>
    </row>
    <row r="94" customFormat="false" ht="13.8" hidden="false" customHeight="false" outlineLevel="0" collapsed="false">
      <c r="A94" s="4" t="n">
        <v>42248</v>
      </c>
      <c r="B94" s="1" t="n">
        <f aca="false">Data!C94-Data!B94</f>
        <v>-0.0249003440274845</v>
      </c>
      <c r="C94" s="1" t="n">
        <f aca="false">Data!D94-Data!B94</f>
        <v>-0.00266548200799643</v>
      </c>
      <c r="E94" s="1" t="n">
        <f aca="false">0.8*B94 + 0.2*C94</f>
        <v>-0.0204533716235869</v>
      </c>
      <c r="G94" s="1" t="n">
        <f aca="false">'Optimal portfolio'!B$15*B94+'Optimal portfolio'!C$15*C94</f>
        <v>-0.0171082915986031</v>
      </c>
      <c r="I94" s="1" t="n">
        <f aca="false">0.5*B94+0.5*C94</f>
        <v>-0.0137829130177405</v>
      </c>
      <c r="K94" s="1" t="n">
        <f aca="false">C94 - SLOPE(C$2:C$193,B$2:B$193)*B94</f>
        <v>-0.000854795228704247</v>
      </c>
    </row>
    <row r="95" customFormat="false" ht="13.8" hidden="false" customHeight="false" outlineLevel="0" collapsed="false">
      <c r="A95" s="4" t="n">
        <v>42278</v>
      </c>
      <c r="B95" s="1" t="n">
        <f aca="false">Data!C95-Data!B95</f>
        <v>0.0842271649542736</v>
      </c>
      <c r="C95" s="1" t="n">
        <f aca="false">Data!D95-Data!B95</f>
        <v>0.0224944320712694</v>
      </c>
      <c r="E95" s="1" t="n">
        <f aca="false">0.8*B95 + 0.2*C95</f>
        <v>0.0718806183776728</v>
      </c>
      <c r="G95" s="1" t="n">
        <f aca="false">'Optimal portfolio'!B$15*B95+'Optimal portfolio'!C$15*C95</f>
        <v>0.0625933589616437</v>
      </c>
      <c r="I95" s="1" t="n">
        <f aca="false">0.5*B95+0.5*C95</f>
        <v>0.0533607985127715</v>
      </c>
      <c r="K95" s="1" t="n">
        <f aca="false">C95 - SLOPE(C$2:C$193,B$2:B$193)*B95</f>
        <v>0.0163696566917956</v>
      </c>
    </row>
    <row r="96" customFormat="false" ht="13.8" hidden="false" customHeight="false" outlineLevel="0" collapsed="false">
      <c r="A96" s="4" t="n">
        <v>42309</v>
      </c>
      <c r="B96" s="1" t="n">
        <f aca="false">Data!C96-Data!B96</f>
        <v>0.00286368843069873</v>
      </c>
      <c r="C96" s="1" t="n">
        <f aca="false">Data!D96-Data!B96</f>
        <v>-0.0802439555652362</v>
      </c>
      <c r="E96" s="1" t="n">
        <f aca="false">0.8*B96 + 0.2*C96</f>
        <v>-0.0137578403684883</v>
      </c>
      <c r="G96" s="1" t="n">
        <f aca="false">'Optimal portfolio'!B$15*B96+'Optimal portfolio'!C$15*C96</f>
        <v>-0.0262608061890366</v>
      </c>
      <c r="I96" s="1" t="n">
        <f aca="false">0.5*B96+0.5*C96</f>
        <v>-0.0386901335672687</v>
      </c>
      <c r="K96" s="1" t="n">
        <f aca="false">C96 - SLOPE(C$2:C$193,B$2:B$193)*B96</f>
        <v>-0.0804521953701062</v>
      </c>
    </row>
    <row r="97" customFormat="false" ht="13.8" hidden="false" customHeight="false" outlineLevel="0" collapsed="false">
      <c r="A97" s="4" t="n">
        <v>42339</v>
      </c>
      <c r="B97" s="1" t="n">
        <f aca="false">Data!C97-Data!B97</f>
        <v>-0.0160258615808687</v>
      </c>
      <c r="C97" s="1" t="n">
        <f aca="false">Data!D97-Data!B97</f>
        <v>0.00615207218301504</v>
      </c>
      <c r="E97" s="1" t="n">
        <f aca="false">0.8*B97 + 0.2*C97</f>
        <v>-0.011590274828092</v>
      </c>
      <c r="G97" s="1" t="n">
        <f aca="false">'Optimal portfolio'!B$15*B97+'Optimal portfolio'!C$15*C97</f>
        <v>-0.00825375926240242</v>
      </c>
      <c r="I97" s="1" t="n">
        <f aca="false">0.5*B97+0.5*C97</f>
        <v>-0.00493689469892684</v>
      </c>
      <c r="K97" s="1" t="n">
        <f aca="false">C97 - SLOPE(C$2:C$193,B$2:B$193)*B97</f>
        <v>0.00731743020614984</v>
      </c>
    </row>
    <row r="98" customFormat="false" ht="13.8" hidden="false" customHeight="false" outlineLevel="0" collapsed="false">
      <c r="A98" s="4" t="n">
        <v>42370</v>
      </c>
      <c r="B98" s="1" t="n">
        <f aca="false">Data!C98-Data!B98</f>
        <v>-0.0498665534804753</v>
      </c>
      <c r="C98" s="1" t="n">
        <f aca="false">Data!D98-Data!B98</f>
        <v>0.0475818074841141</v>
      </c>
      <c r="E98" s="1" t="n">
        <f aca="false">0.8*B98 + 0.2*C98</f>
        <v>-0.0303768812875574</v>
      </c>
      <c r="G98" s="1" t="n">
        <f aca="false">'Optimal portfolio'!B$15*B98+'Optimal portfolio'!C$15*C98</f>
        <v>-0.0157164545466873</v>
      </c>
      <c r="I98" s="1" t="n">
        <f aca="false">0.5*B98+0.5*C98</f>
        <v>-0.00114237299818061</v>
      </c>
      <c r="K98" s="1" t="n">
        <f aca="false">C98 - SLOPE(C$2:C$193,B$2:B$193)*B98</f>
        <v>0.0512079706012301</v>
      </c>
    </row>
    <row r="99" customFormat="false" ht="13.8" hidden="false" customHeight="false" outlineLevel="0" collapsed="false">
      <c r="A99" s="4" t="n">
        <v>42401</v>
      </c>
      <c r="B99" s="1" t="n">
        <f aca="false">Data!C99-Data!B99</f>
        <v>-0.00165170295924058</v>
      </c>
      <c r="C99" s="1" t="n">
        <f aca="false">Data!D99-Data!B99</f>
        <v>0.108749591158235</v>
      </c>
      <c r="E99" s="1" t="n">
        <f aca="false">0.8*B99 + 0.2*C99</f>
        <v>0.0204285558642546</v>
      </c>
      <c r="G99" s="1" t="n">
        <f aca="false">'Optimal portfolio'!B$15*B99+'Optimal portfolio'!C$15*C99</f>
        <v>0.037037661122522</v>
      </c>
      <c r="I99" s="1" t="n">
        <f aca="false">0.5*B99+0.5*C99</f>
        <v>0.0535489440994973</v>
      </c>
      <c r="K99" s="1" t="n">
        <f aca="false">C99 - SLOPE(C$2:C$193,B$2:B$193)*B99</f>
        <v>0.108869698603671</v>
      </c>
    </row>
    <row r="100" customFormat="false" ht="13.8" hidden="false" customHeight="false" outlineLevel="0" collapsed="false">
      <c r="A100" s="4" t="n">
        <v>42430</v>
      </c>
      <c r="B100" s="1" t="n">
        <f aca="false">Data!C100-Data!B100</f>
        <v>0.0675543758121744</v>
      </c>
      <c r="C100" s="1" t="n">
        <f aca="false">Data!D100-Data!B100</f>
        <v>-0.000645650852813784</v>
      </c>
      <c r="E100" s="1" t="n">
        <f aca="false">0.8*B100 + 0.2*C100</f>
        <v>0.0539143704791767</v>
      </c>
      <c r="G100" s="1" t="n">
        <f aca="false">'Optimal portfolio'!B$15*B100+'Optimal portfolio'!C$15*C100</f>
        <v>0.0436541517874456</v>
      </c>
      <c r="I100" s="1" t="n">
        <f aca="false">0.5*B100+0.5*C100</f>
        <v>0.0334543624796803</v>
      </c>
      <c r="K100" s="1" t="n">
        <f aca="false">C100 - SLOPE(C$2:C$193,B$2:B$193)*B100</f>
        <v>-0.00555802535781764</v>
      </c>
    </row>
    <row r="101" customFormat="false" ht="13.8" hidden="false" customHeight="false" outlineLevel="0" collapsed="false">
      <c r="A101" s="4" t="n">
        <v>42461</v>
      </c>
      <c r="B101" s="1" t="n">
        <f aca="false">Data!C101-Data!B101</f>
        <v>0.00363703879151521</v>
      </c>
      <c r="C101" s="1" t="n">
        <f aca="false">Data!D101-Data!B101</f>
        <v>0.0330549935149158</v>
      </c>
      <c r="E101" s="1" t="n">
        <f aca="false">0.8*B101 + 0.2*C101</f>
        <v>0.00952062973619533</v>
      </c>
      <c r="G101" s="1" t="n">
        <f aca="false">'Optimal portfolio'!B$15*B101+'Optimal portfolio'!C$15*C101</f>
        <v>0.0139463559959255</v>
      </c>
      <c r="I101" s="1" t="n">
        <f aca="false">0.5*B101+0.5*C101</f>
        <v>0.0183460161532155</v>
      </c>
      <c r="K101" s="1" t="n">
        <f aca="false">C101 - SLOPE(C$2:C$193,B$2:B$193)*B101</f>
        <v>0.032790517729027</v>
      </c>
    </row>
    <row r="102" customFormat="false" ht="13.8" hidden="false" customHeight="false" outlineLevel="0" collapsed="false">
      <c r="A102" s="4" t="n">
        <v>42491</v>
      </c>
      <c r="B102" s="1" t="n">
        <f aca="false">Data!C102-Data!B102</f>
        <v>0.0177290508652335</v>
      </c>
      <c r="C102" s="1" t="n">
        <f aca="false">Data!D102-Data!B102</f>
        <v>-0.0503157708905453</v>
      </c>
      <c r="E102" s="1" t="n">
        <f aca="false">0.8*B102 + 0.2*C102</f>
        <v>0.0041200865140777</v>
      </c>
      <c r="G102" s="1" t="n">
        <f aca="false">'Optimal portfolio'!B$15*B102+'Optimal portfolio'!C$15*C102</f>
        <v>-0.00611678268076337</v>
      </c>
      <c r="I102" s="1" t="n">
        <f aca="false">0.5*B102+0.5*C102</f>
        <v>-0.0162933600126559</v>
      </c>
      <c r="K102" s="1" t="n">
        <f aca="false">C102 - SLOPE(C$2:C$193,B$2:B$193)*B102</f>
        <v>-0.0516049803077182</v>
      </c>
    </row>
    <row r="103" customFormat="false" ht="13.8" hidden="false" customHeight="false" outlineLevel="0" collapsed="false">
      <c r="A103" s="4" t="n">
        <v>42522</v>
      </c>
      <c r="B103" s="1" t="n">
        <f aca="false">Data!C103-Data!B103</f>
        <v>0.00229965338398694</v>
      </c>
      <c r="C103" s="1" t="n">
        <f aca="false">Data!D103-Data!B103</f>
        <v>0.0877801734820322</v>
      </c>
      <c r="E103" s="1" t="n">
        <f aca="false">0.8*B103 + 0.2*C103</f>
        <v>0.019395757403596</v>
      </c>
      <c r="G103" s="1" t="n">
        <f aca="false">'Optimal portfolio'!B$15*B103+'Optimal portfolio'!C$15*C103</f>
        <v>0.0322557058959493</v>
      </c>
      <c r="I103" s="1" t="n">
        <f aca="false">0.5*B103+0.5*C103</f>
        <v>0.0450399134330096</v>
      </c>
      <c r="K103" s="1" t="n">
        <f aca="false">C103 - SLOPE(C$2:C$193,B$2:B$193)*B103</f>
        <v>0.0876129488053473</v>
      </c>
    </row>
    <row r="104" customFormat="false" ht="13.8" hidden="false" customHeight="false" outlineLevel="0" collapsed="false">
      <c r="A104" s="4" t="n">
        <v>42552</v>
      </c>
      <c r="B104" s="1" t="n">
        <f aca="false">Data!C104-Data!B104</f>
        <v>0.0365635668921362</v>
      </c>
      <c r="C104" s="1" t="n">
        <f aca="false">Data!D104-Data!B104</f>
        <v>0.0115691723614275</v>
      </c>
      <c r="E104" s="1" t="n">
        <f aca="false">0.8*B104 + 0.2*C104</f>
        <v>0.0315646879859945</v>
      </c>
      <c r="G104" s="1" t="n">
        <f aca="false">'Optimal portfolio'!B$15*B104+'Optimal portfolio'!C$15*C104</f>
        <v>0.0278044555272565</v>
      </c>
      <c r="I104" s="1" t="n">
        <f aca="false">0.5*B104+0.5*C104</f>
        <v>0.0240663696267819</v>
      </c>
      <c r="K104" s="1" t="n">
        <f aca="false">C104 - SLOPE(C$2:C$193,B$2:B$193)*B104</f>
        <v>0.00891036704121663</v>
      </c>
    </row>
    <row r="105" customFormat="false" ht="13.8" hidden="false" customHeight="false" outlineLevel="0" collapsed="false">
      <c r="A105" s="4" t="n">
        <v>42583</v>
      </c>
      <c r="B105" s="1" t="n">
        <f aca="false">Data!C105-Data!B105</f>
        <v>0.00109488520344645</v>
      </c>
      <c r="C105" s="1" t="n">
        <f aca="false">Data!D105-Data!B105</f>
        <v>-0.013745966228893</v>
      </c>
      <c r="E105" s="1" t="n">
        <f aca="false">0.8*B105 + 0.2*C105</f>
        <v>-0.00187328508302145</v>
      </c>
      <c r="G105" s="1" t="n">
        <f aca="false">'Optimal portfolio'!B$15*B105+'Optimal portfolio'!C$15*C105</f>
        <v>-0.004105987747718</v>
      </c>
      <c r="I105" s="1" t="n">
        <f aca="false">0.5*B105+0.5*C105</f>
        <v>-0.0063255405127233</v>
      </c>
      <c r="K105" s="1" t="n">
        <f aca="false">C105 - SLOPE(C$2:C$193,B$2:B$193)*B105</f>
        <v>-0.0138255833683404</v>
      </c>
    </row>
    <row r="106" customFormat="false" ht="13.8" hidden="false" customHeight="false" outlineLevel="0" collapsed="false">
      <c r="A106" s="4" t="n">
        <v>42614</v>
      </c>
      <c r="B106" s="1" t="n">
        <f aca="false">Data!C106-Data!B106</f>
        <v>-0.00011818521372533</v>
      </c>
      <c r="C106" s="1" t="n">
        <f aca="false">Data!D106-Data!B106</f>
        <v>0.0100324166000989</v>
      </c>
      <c r="E106" s="1" t="n">
        <f aca="false">0.8*B106 + 0.2*C106</f>
        <v>0.00191193514903951</v>
      </c>
      <c r="G106" s="1" t="n">
        <f aca="false">'Optimal portfolio'!B$15*B106+'Optimal portfolio'!C$15*C106</f>
        <v>0.00343902244732037</v>
      </c>
      <c r="I106" s="1" t="n">
        <f aca="false">0.5*B106+0.5*C106</f>
        <v>0.00495711569318677</v>
      </c>
      <c r="K106" s="1" t="n">
        <f aca="false">C106 - SLOPE(C$2:C$193,B$2:B$193)*B106</f>
        <v>0.0100410107144518</v>
      </c>
    </row>
    <row r="107" customFormat="false" ht="13.8" hidden="false" customHeight="false" outlineLevel="0" collapsed="false">
      <c r="A107" s="4" t="n">
        <v>42644</v>
      </c>
      <c r="B107" s="1" t="n">
        <f aca="false">Data!C107-Data!B107</f>
        <v>-0.0185307527096549</v>
      </c>
      <c r="C107" s="1" t="n">
        <f aca="false">Data!D107-Data!B107</f>
        <v>-0.0406397921530236</v>
      </c>
      <c r="E107" s="1" t="n">
        <f aca="false">0.8*B107 + 0.2*C107</f>
        <v>-0.0229525605983286</v>
      </c>
      <c r="G107" s="1" t="n">
        <f aca="false">'Optimal portfolio'!B$15*B107+'Optimal portfolio'!C$15*C107</f>
        <v>-0.0262787114936556</v>
      </c>
      <c r="I107" s="1" t="n">
        <f aca="false">0.5*B107+0.5*C107</f>
        <v>-0.0295852724313393</v>
      </c>
      <c r="K107" s="1" t="n">
        <f aca="false">C107 - SLOPE(C$2:C$193,B$2:B$193)*B107</f>
        <v>-0.0392922851103631</v>
      </c>
    </row>
    <row r="108" customFormat="false" ht="13.8" hidden="false" customHeight="false" outlineLevel="0" collapsed="false">
      <c r="A108" s="4" t="n">
        <v>42675</v>
      </c>
      <c r="B108" s="1" t="n">
        <f aca="false">Data!C108-Data!B108</f>
        <v>0.0368899257148674</v>
      </c>
      <c r="C108" s="1" t="n">
        <f aca="false">Data!D108-Data!B108</f>
        <v>-0.0682211740700046</v>
      </c>
      <c r="E108" s="1" t="n">
        <f aca="false">0.8*B108 + 0.2*C108</f>
        <v>0.015867705757893</v>
      </c>
      <c r="G108" s="1" t="n">
        <f aca="false">'Optimal portfolio'!B$15*B108+'Optimal portfolio'!C$15*C108</f>
        <v>5.44733669617485E-005</v>
      </c>
      <c r="I108" s="1" t="n">
        <f aca="false">0.5*B108+0.5*C108</f>
        <v>-0.0156656241775686</v>
      </c>
      <c r="K108" s="1" t="n">
        <f aca="false">C108 - SLOPE(C$2:C$193,B$2:B$193)*B108</f>
        <v>-0.0709037113356445</v>
      </c>
    </row>
    <row r="109" customFormat="false" ht="13.8" hidden="false" customHeight="false" outlineLevel="0" collapsed="false">
      <c r="A109" s="4" t="n">
        <v>42705</v>
      </c>
      <c r="B109" s="1" t="n">
        <f aca="false">Data!C109-Data!B109</f>
        <v>0.0193261876640142</v>
      </c>
      <c r="C109" s="1" t="n">
        <f aca="false">Data!D109-Data!B109</f>
        <v>-0.0241335859861885</v>
      </c>
      <c r="E109" s="1" t="n">
        <f aca="false">0.8*B109 + 0.2*C109</f>
        <v>0.0106342329339737</v>
      </c>
      <c r="G109" s="1" t="n">
        <f aca="false">'Optimal portfolio'!B$15*B109+'Optimal portfolio'!C$15*C109</f>
        <v>0.00409601288114885</v>
      </c>
      <c r="I109" s="1" t="n">
        <f aca="false">0.5*B109+0.5*C109</f>
        <v>-0.0024036991610871</v>
      </c>
      <c r="K109" s="1" t="n">
        <f aca="false">C109 - SLOPE(C$2:C$193,B$2:B$193)*B109</f>
        <v>-0.0255389349427621</v>
      </c>
    </row>
    <row r="110" customFormat="false" ht="13.8" hidden="false" customHeight="false" outlineLevel="0" collapsed="false">
      <c r="A110" s="4" t="n">
        <v>42736</v>
      </c>
      <c r="B110" s="1" t="n">
        <f aca="false">Data!C110-Data!B110</f>
        <v>0.0184313888754419</v>
      </c>
      <c r="C110" s="1" t="n">
        <f aca="false">Data!D110-Data!B110</f>
        <v>0.0338507117591235</v>
      </c>
      <c r="E110" s="1" t="n">
        <f aca="false">0.8*B110 + 0.2*C110</f>
        <v>0.0215152534521782</v>
      </c>
      <c r="G110" s="1" t="n">
        <f aca="false">'Optimal portfolio'!B$15*B110+'Optimal portfolio'!C$15*C110</f>
        <v>0.023834983115073</v>
      </c>
      <c r="I110" s="1" t="n">
        <f aca="false">0.5*B110+0.5*C110</f>
        <v>0.0261410503172827</v>
      </c>
      <c r="K110" s="1" t="n">
        <f aca="false">C110 - SLOPE(C$2:C$193,B$2:B$193)*B110</f>
        <v>0.0325104301901653</v>
      </c>
    </row>
    <row r="111" customFormat="false" ht="13.8" hidden="false" customHeight="false" outlineLevel="0" collapsed="false">
      <c r="A111" s="4" t="n">
        <v>42767</v>
      </c>
      <c r="B111" s="1" t="n">
        <f aca="false">Data!C111-Data!B111</f>
        <v>0.0392274826570371</v>
      </c>
      <c r="C111" s="1" t="n">
        <f aca="false">Data!D111-Data!B111</f>
        <v>0.0438942942942943</v>
      </c>
      <c r="E111" s="1" t="n">
        <f aca="false">0.8*B111 + 0.2*C111</f>
        <v>0.0401608449844885</v>
      </c>
      <c r="G111" s="1" t="n">
        <f aca="false">'Optimal portfolio'!B$15*B111+'Optimal portfolio'!C$15*C111</f>
        <v>0.0408629342699749</v>
      </c>
      <c r="I111" s="1" t="n">
        <f aca="false">0.5*B111+0.5*C111</f>
        <v>0.0415608884756657</v>
      </c>
      <c r="K111" s="1" t="n">
        <f aca="false">C111 - SLOPE(C$2:C$193,B$2:B$193)*B111</f>
        <v>0.0410417761060472</v>
      </c>
    </row>
    <row r="112" customFormat="false" ht="13.8" hidden="false" customHeight="false" outlineLevel="0" collapsed="false">
      <c r="A112" s="4" t="n">
        <v>42795</v>
      </c>
      <c r="B112" s="1" t="n">
        <f aca="false">Data!C112-Data!B112</f>
        <v>0.000700500297168916</v>
      </c>
      <c r="C112" s="1" t="n">
        <f aca="false">Data!D112-Data!B112</f>
        <v>-0.00844761562425115</v>
      </c>
      <c r="E112" s="1" t="n">
        <f aca="false">0.8*B112 + 0.2*C112</f>
        <v>-0.0011291228871151</v>
      </c>
      <c r="G112" s="1" t="n">
        <f aca="false">'Optimal portfolio'!B$15*B112+'Optimal portfolio'!C$15*C112</f>
        <v>-0.00250539316970816</v>
      </c>
      <c r="I112" s="1" t="n">
        <f aca="false">0.5*B112+0.5*C112</f>
        <v>-0.00387355766354112</v>
      </c>
      <c r="K112" s="1" t="n">
        <f aca="false">C112 - SLOPE(C$2:C$193,B$2:B$193)*B112</f>
        <v>-0.00849855414243282</v>
      </c>
    </row>
    <row r="113" customFormat="false" ht="13.8" hidden="false" customHeight="false" outlineLevel="0" collapsed="false">
      <c r="A113" s="4" t="n">
        <v>42826</v>
      </c>
      <c r="B113" s="1" t="n">
        <f aca="false">Data!C113-Data!B113</f>
        <v>0.00968115111213014</v>
      </c>
      <c r="C113" s="1" t="n">
        <f aca="false">Data!D113-Data!B113</f>
        <v>0.0187075380526697</v>
      </c>
      <c r="E113" s="1" t="n">
        <f aca="false">0.8*B113 + 0.2*C113</f>
        <v>0.0114864285002381</v>
      </c>
      <c r="G113" s="1" t="n">
        <f aca="false">'Optimal portfolio'!B$15*B113+'Optimal portfolio'!C$15*C113</f>
        <v>0.0128443855060477</v>
      </c>
      <c r="I113" s="1" t="n">
        <f aca="false">0.5*B113+0.5*C113</f>
        <v>0.0141943445823999</v>
      </c>
      <c r="K113" s="1" t="n">
        <f aca="false">C113 - SLOPE(C$2:C$193,B$2:B$193)*B113</f>
        <v>0.0180035504970072</v>
      </c>
    </row>
    <row r="114" customFormat="false" ht="13.8" hidden="false" customHeight="false" outlineLevel="0" collapsed="false">
      <c r="A114" s="4" t="n">
        <v>42856</v>
      </c>
      <c r="B114" s="1" t="n">
        <f aca="false">Data!C114-Data!B114</f>
        <v>0.0133374404140373</v>
      </c>
      <c r="C114" s="1" t="n">
        <f aca="false">Data!D114-Data!B114</f>
        <v>-0.00198279799296748</v>
      </c>
      <c r="E114" s="1" t="n">
        <f aca="false">0.8*B114 + 0.2*C114</f>
        <v>0.0102733927326364</v>
      </c>
      <c r="G114" s="1" t="n">
        <f aca="false">'Optimal portfolio'!B$15*B114+'Optimal portfolio'!C$15*C114</f>
        <v>0.00796856963868845</v>
      </c>
      <c r="I114" s="1" t="n">
        <f aca="false">0.5*B114+0.5*C114</f>
        <v>0.00567732121053493</v>
      </c>
      <c r="K114" s="1" t="n">
        <f aca="false">C114 - SLOPE(C$2:C$193,B$2:B$193)*B114</f>
        <v>-0.00295266118042539</v>
      </c>
    </row>
    <row r="115" customFormat="false" ht="13.8" hidden="false" customHeight="false" outlineLevel="0" collapsed="false">
      <c r="A115" s="4" t="n">
        <v>42887</v>
      </c>
      <c r="B115" s="1" t="n">
        <f aca="false">Data!C115-Data!B115</f>
        <v>0.00551578182993622</v>
      </c>
      <c r="C115" s="1" t="n">
        <f aca="false">Data!D115-Data!B115</f>
        <v>-0.0168604842538376</v>
      </c>
      <c r="E115" s="1" t="n">
        <f aca="false">0.8*B115 + 0.2*C115</f>
        <v>0.00104052861318145</v>
      </c>
      <c r="G115" s="1" t="n">
        <f aca="false">'Optimal portfolio'!B$15*B115+'Optimal portfolio'!C$15*C115</f>
        <v>-0.00232582466775868</v>
      </c>
      <c r="I115" s="1" t="n">
        <f aca="false">0.5*B115+0.5*C115</f>
        <v>-0.00567235121195071</v>
      </c>
      <c r="K115" s="1" t="n">
        <f aca="false">C115 - SLOPE(C$2:C$193,B$2:B$193)*B115</f>
        <v>-0.017261577235762</v>
      </c>
    </row>
    <row r="116" customFormat="false" ht="13.8" hidden="false" customHeight="false" outlineLevel="0" collapsed="false">
      <c r="A116" s="4" t="n">
        <v>42917</v>
      </c>
      <c r="B116" s="1" t="n">
        <f aca="false">Data!C116-Data!B116</f>
        <v>0.0197245810055865</v>
      </c>
      <c r="C116" s="1" t="n">
        <f aca="false">Data!D116-Data!B116</f>
        <v>0.0178803338025337</v>
      </c>
      <c r="E116" s="1" t="n">
        <f aca="false">0.8*B116 + 0.2*C116</f>
        <v>0.019355731564976</v>
      </c>
      <c r="G116" s="1" t="n">
        <f aca="false">'Optimal portfolio'!B$15*B116+'Optimal portfolio'!C$15*C116</f>
        <v>0.0190782774267557</v>
      </c>
      <c r="I116" s="1" t="n">
        <f aca="false">0.5*B116+0.5*C116</f>
        <v>0.0188024574040601</v>
      </c>
      <c r="K116" s="1" t="n">
        <f aca="false">C116 - SLOPE(C$2:C$193,B$2:B$193)*B116</f>
        <v>0.0164460147419427</v>
      </c>
    </row>
    <row r="117" customFormat="false" ht="13.8" hidden="false" customHeight="false" outlineLevel="0" collapsed="false">
      <c r="A117" s="4" t="n">
        <v>42948</v>
      </c>
      <c r="B117" s="1" t="n">
        <f aca="false">Data!C117-Data!B117</f>
        <v>0.00203447792571833</v>
      </c>
      <c r="C117" s="1" t="n">
        <f aca="false">Data!D117-Data!B117</f>
        <v>0.0302525249733486</v>
      </c>
      <c r="E117" s="1" t="n">
        <f aca="false">0.8*B117 + 0.2*C117</f>
        <v>0.00767808733524439</v>
      </c>
      <c r="G117" s="1" t="n">
        <f aca="false">'Optimal portfolio'!B$15*B117+'Optimal portfolio'!C$15*C117</f>
        <v>0.0119232958479102</v>
      </c>
      <c r="I117" s="1" t="n">
        <f aca="false">0.5*B117+0.5*C117</f>
        <v>0.0161435014495335</v>
      </c>
      <c r="K117" s="1" t="n">
        <f aca="false">C117 - SLOPE(C$2:C$193,B$2:B$193)*B117</f>
        <v>0.0301045831505853</v>
      </c>
    </row>
    <row r="118" customFormat="false" ht="13.8" hidden="false" customHeight="false" outlineLevel="0" collapsed="false">
      <c r="A118" s="4" t="n">
        <v>42979</v>
      </c>
      <c r="B118" s="1" t="n">
        <f aca="false">Data!C118-Data!B118</f>
        <v>0.0196908592338404</v>
      </c>
      <c r="C118" s="1" t="n">
        <f aca="false">Data!D118-Data!B118</f>
        <v>-0.0153355950375248</v>
      </c>
      <c r="E118" s="1" t="n">
        <f aca="false">0.8*B118 + 0.2*C118</f>
        <v>0.0126855683795674</v>
      </c>
      <c r="G118" s="1" t="n">
        <f aca="false">'Optimal portfolio'!B$15*B118+'Optimal portfolio'!C$15*C118</f>
        <v>0.00741608245127781</v>
      </c>
      <c r="I118" s="1" t="n">
        <f aca="false">0.5*B118+0.5*C118</f>
        <v>0.00217763209815781</v>
      </c>
      <c r="K118" s="1" t="n">
        <f aca="false">C118 - SLOPE(C$2:C$193,B$2:B$193)*B118</f>
        <v>-0.016767461940579</v>
      </c>
    </row>
    <row r="119" customFormat="false" ht="13.8" hidden="false" customHeight="false" outlineLevel="0" collapsed="false">
      <c r="A119" s="4" t="n">
        <v>43009</v>
      </c>
      <c r="B119" s="1" t="n">
        <f aca="false">Data!C119-Data!B119</f>
        <v>0.0222758180332804</v>
      </c>
      <c r="C119" s="1" t="n">
        <f aca="false">Data!D119-Data!B119</f>
        <v>-0.0106517386067835</v>
      </c>
      <c r="E119" s="1" t="n">
        <f aca="false">0.8*B119 + 0.2*C119</f>
        <v>0.0156903067052676</v>
      </c>
      <c r="G119" s="1" t="n">
        <f aca="false">'Optimal portfolio'!B$15*B119+'Optimal portfolio'!C$15*C119</f>
        <v>0.0107365852973424</v>
      </c>
      <c r="I119" s="1" t="n">
        <f aca="false">0.5*B119+0.5*C119</f>
        <v>0.00581203971324846</v>
      </c>
      <c r="K119" s="1" t="n">
        <f aca="false">C119 - SLOPE(C$2:C$193,B$2:B$193)*B119</f>
        <v>-0.0122715768373822</v>
      </c>
    </row>
    <row r="120" customFormat="false" ht="13.8" hidden="false" customHeight="false" outlineLevel="0" collapsed="false">
      <c r="A120" s="4" t="n">
        <v>43040</v>
      </c>
      <c r="B120" s="1" t="n">
        <f aca="false">Data!C120-Data!B120</f>
        <v>0.0297933770381577</v>
      </c>
      <c r="C120" s="1" t="n">
        <f aca="false">Data!D120-Data!B120</f>
        <v>0.00528129315756445</v>
      </c>
      <c r="E120" s="1" t="n">
        <f aca="false">0.8*B120 + 0.2*C120</f>
        <v>0.024890960262039</v>
      </c>
      <c r="G120" s="1" t="n">
        <f aca="false">'Optimal portfolio'!B$15*B120+'Optimal portfolio'!C$15*C120</f>
        <v>0.0212032880791474</v>
      </c>
      <c r="I120" s="1" t="n">
        <f aca="false">0.5*B120+0.5*C120</f>
        <v>0.0175373350978611</v>
      </c>
      <c r="K120" s="1" t="n">
        <f aca="false">C120 - SLOPE(C$2:C$193,B$2:B$193)*B120</f>
        <v>0.00311479803388606</v>
      </c>
    </row>
    <row r="121" customFormat="false" ht="13.8" hidden="false" customHeight="false" outlineLevel="0" collapsed="false">
      <c r="A121" s="4" t="n">
        <v>43070</v>
      </c>
      <c r="B121" s="1" t="n">
        <f aca="false">Data!C121-Data!B121</f>
        <v>0.0101198833366344</v>
      </c>
      <c r="C121" s="1" t="n">
        <f aca="false">Data!D121-Data!B121</f>
        <v>0.0102921382053581</v>
      </c>
      <c r="E121" s="1" t="n">
        <f aca="false">0.8*B121 + 0.2*C121</f>
        <v>0.0101543343103792</v>
      </c>
      <c r="G121" s="1" t="n">
        <f aca="false">'Optimal portfolio'!B$15*B121+'Optimal portfolio'!C$15*C121</f>
        <v>0.0101802488548485</v>
      </c>
      <c r="I121" s="1" t="n">
        <f aca="false">0.5*B121+0.5*C121</f>
        <v>0.0102060107709963</v>
      </c>
      <c r="K121" s="1" t="n">
        <f aca="false">C121 - SLOPE(C$2:C$193,B$2:B$193)*B121</f>
        <v>0.00955624720941858</v>
      </c>
    </row>
    <row r="122" customFormat="false" ht="13.8" hidden="false" customHeight="false" outlineLevel="0" collapsed="false">
      <c r="A122" s="4" t="n">
        <v>43101</v>
      </c>
      <c r="B122" s="1" t="n">
        <f aca="false">Data!C122-Data!B122</f>
        <v>0.0559266510007293</v>
      </c>
      <c r="C122" s="1" t="n">
        <f aca="false">Data!D122-Data!B122</f>
        <v>0.0349357500964134</v>
      </c>
      <c r="E122" s="1" t="n">
        <f aca="false">0.8*B122 + 0.2*C122</f>
        <v>0.0517284708198662</v>
      </c>
      <c r="G122" s="1" t="n">
        <f aca="false">'Optimal portfolio'!B$15*B122+'Optimal portfolio'!C$15*C122</f>
        <v>0.0485705360748743</v>
      </c>
      <c r="I122" s="1" t="n">
        <f aca="false">0.5*B122+0.5*C122</f>
        <v>0.0454312005485714</v>
      </c>
      <c r="K122" s="1" t="n">
        <f aca="false">C122 - SLOPE(C$2:C$193,B$2:B$193)*B122</f>
        <v>0.0308689128083288</v>
      </c>
    </row>
    <row r="123" customFormat="false" ht="13.8" hidden="false" customHeight="false" outlineLevel="0" collapsed="false">
      <c r="A123" s="4" t="n">
        <v>43132</v>
      </c>
      <c r="B123" s="1" t="n">
        <f aca="false">Data!C123-Data!B123</f>
        <v>-0.0380845163268435</v>
      </c>
      <c r="C123" s="1" t="n">
        <f aca="false">Data!D123-Data!B123</f>
        <v>-0.0182585960471954</v>
      </c>
      <c r="E123" s="1" t="n">
        <f aca="false">0.8*B123 + 0.2*C123</f>
        <v>-0.0341193322709139</v>
      </c>
      <c r="G123" s="1" t="n">
        <f aca="false">'Optimal portfolio'!B$15*B123+'Optimal portfolio'!C$15*C123</f>
        <v>-0.031136660741572</v>
      </c>
      <c r="I123" s="1" t="n">
        <f aca="false">0.5*B123+0.5*C123</f>
        <v>-0.0281715561870194</v>
      </c>
      <c r="K123" s="1" t="n">
        <f aca="false">C123 - SLOPE(C$2:C$193,B$2:B$193)*B123</f>
        <v>-0.0154891913300301</v>
      </c>
    </row>
    <row r="124" customFormat="false" ht="13.8" hidden="false" customHeight="false" outlineLevel="0" collapsed="false">
      <c r="A124" s="4" t="n">
        <v>43160</v>
      </c>
      <c r="B124" s="1" t="n">
        <f aca="false">Data!C124-Data!B124</f>
        <v>-0.0266152706757727</v>
      </c>
      <c r="C124" s="1" t="n">
        <f aca="false">Data!D124-Data!B124</f>
        <v>0.00162665303340158</v>
      </c>
      <c r="E124" s="1" t="n">
        <f aca="false">0.8*B124 + 0.2*C124</f>
        <v>-0.0209668859339379</v>
      </c>
      <c r="G124" s="1" t="n">
        <f aca="false">'Optimal portfolio'!B$15*B124+'Optimal portfolio'!C$15*C124</f>
        <v>-0.0167180853439511</v>
      </c>
      <c r="I124" s="1" t="n">
        <f aca="false">0.5*B124+0.5*C124</f>
        <v>-0.0124943088211856</v>
      </c>
      <c r="K124" s="1" t="n">
        <f aca="false">C124 - SLOPE(C$2:C$193,B$2:B$193)*B124</f>
        <v>0.00356204471661333</v>
      </c>
    </row>
    <row r="125" customFormat="false" ht="13.8" hidden="false" customHeight="false" outlineLevel="0" collapsed="false">
      <c r="A125" s="4" t="n">
        <v>43191</v>
      </c>
      <c r="B125" s="1" t="n">
        <f aca="false">Data!C125-Data!B125</f>
        <v>0.00233241458512785</v>
      </c>
      <c r="C125" s="1" t="n">
        <f aca="false">Data!D125-Data!B125</f>
        <v>-0.00717838205302517</v>
      </c>
      <c r="E125" s="1" t="n">
        <f aca="false">0.8*B125 + 0.2*C125</f>
        <v>0.000430255257497248</v>
      </c>
      <c r="G125" s="1" t="n">
        <f aca="false">'Optimal portfolio'!B$15*B125+'Optimal portfolio'!C$15*C125</f>
        <v>-0.0010005778112254</v>
      </c>
      <c r="I125" s="1" t="n">
        <f aca="false">0.5*B125+0.5*C125</f>
        <v>-0.00242298373394866</v>
      </c>
      <c r="K125" s="1" t="n">
        <f aca="false">C125 - SLOPE(C$2:C$193,B$2:B$193)*B125</f>
        <v>-0.0073479890371077</v>
      </c>
    </row>
    <row r="126" customFormat="false" ht="13.8" hidden="false" customHeight="false" outlineLevel="0" collapsed="false">
      <c r="A126" s="4" t="n">
        <v>43221</v>
      </c>
      <c r="B126" s="1" t="n">
        <f aca="false">Data!C126-Data!B126</f>
        <v>0.0225457338999673</v>
      </c>
      <c r="C126" s="1" t="n">
        <f aca="false">Data!D126-Data!B126</f>
        <v>-0.0110866096866097</v>
      </c>
      <c r="E126" s="1" t="n">
        <f aca="false">0.8*B126 + 0.2*C126</f>
        <v>0.0158192651826519</v>
      </c>
      <c r="G126" s="1" t="n">
        <f aca="false">'Optimal portfolio'!B$15*B126+'Optimal portfolio'!C$15*C126</f>
        <v>0.0107595134906357</v>
      </c>
      <c r="I126" s="1" t="n">
        <f aca="false">0.5*B126+0.5*C126</f>
        <v>0.00572956210667881</v>
      </c>
      <c r="K126" s="1" t="n">
        <f aca="false">C126 - SLOPE(C$2:C$193,B$2:B$193)*B126</f>
        <v>-0.0127260754810201</v>
      </c>
    </row>
    <row r="127" customFormat="false" ht="13.8" hidden="false" customHeight="false" outlineLevel="0" collapsed="false">
      <c r="A127" s="4" t="n">
        <v>43252</v>
      </c>
      <c r="B127" s="1" t="n">
        <f aca="false">Data!C127-Data!B127</f>
        <v>0.00465054148457684</v>
      </c>
      <c r="C127" s="1" t="n">
        <f aca="false">Data!D127-Data!B127</f>
        <v>-0.0420214039125432</v>
      </c>
      <c r="E127" s="1" t="n">
        <f aca="false">0.8*B127 + 0.2*C127</f>
        <v>-0.00468384759484717</v>
      </c>
      <c r="G127" s="1" t="n">
        <f aca="false">'Optimal portfolio'!B$15*B127+'Optimal portfolio'!C$15*C127</f>
        <v>-0.011705316499768</v>
      </c>
      <c r="I127" s="1" t="n">
        <f aca="false">0.5*B127+0.5*C127</f>
        <v>-0.0186854312139832</v>
      </c>
      <c r="K127" s="1" t="n">
        <f aca="false">C127 - SLOPE(C$2:C$193,B$2:B$193)*B127</f>
        <v>-0.042359578918213</v>
      </c>
    </row>
    <row r="128" customFormat="false" ht="13.8" hidden="false" customHeight="false" outlineLevel="0" collapsed="false">
      <c r="A128" s="4" t="n">
        <v>43282</v>
      </c>
      <c r="B128" s="1" t="n">
        <f aca="false">Data!C128-Data!B128</f>
        <v>0.0354931112793338</v>
      </c>
      <c r="C128" s="1" t="n">
        <f aca="false">Data!D128-Data!B128</f>
        <v>-0.0266689696533525</v>
      </c>
      <c r="E128" s="1" t="n">
        <f aca="false">0.8*B128 + 0.2*C128</f>
        <v>0.0230606950927965</v>
      </c>
      <c r="G128" s="1" t="n">
        <f aca="false">'Optimal portfolio'!B$15*B128+'Optimal portfolio'!C$15*C128</f>
        <v>0.0137088432550336</v>
      </c>
      <c r="I128" s="1" t="n">
        <f aca="false">0.5*B128+0.5*C128</f>
        <v>0.00441207081299066</v>
      </c>
      <c r="K128" s="1" t="n">
        <f aca="false">C128 - SLOPE(C$2:C$193,B$2:B$193)*B128</f>
        <v>-0.0292499342889615</v>
      </c>
    </row>
    <row r="129" customFormat="false" ht="13.8" hidden="false" customHeight="false" outlineLevel="0" collapsed="false">
      <c r="A129" s="4" t="n">
        <v>43313</v>
      </c>
      <c r="B129" s="1" t="n">
        <f aca="false">Data!C129-Data!B129</f>
        <v>0.0308625432193621</v>
      </c>
      <c r="C129" s="1" t="n">
        <f aca="false">Data!D129-Data!B129</f>
        <v>-0.0117295931758532</v>
      </c>
      <c r="E129" s="1" t="n">
        <f aca="false">0.8*B129 + 0.2*C129</f>
        <v>0.0223441159403191</v>
      </c>
      <c r="G129" s="1" t="n">
        <f aca="false">'Optimal portfolio'!B$15*B129+'Optimal portfolio'!C$15*C129</f>
        <v>0.0159364258655101</v>
      </c>
      <c r="I129" s="1" t="n">
        <f aca="false">0.5*B129+0.5*C129</f>
        <v>0.0095664750217545</v>
      </c>
      <c r="K129" s="1" t="n">
        <f aca="false">C129 - SLOPE(C$2:C$193,B$2:B$193)*B129</f>
        <v>-0.0139738352200976</v>
      </c>
    </row>
    <row r="130" customFormat="false" ht="13.8" hidden="false" customHeight="false" outlineLevel="0" collapsed="false">
      <c r="A130" s="4" t="n">
        <v>43344</v>
      </c>
      <c r="B130" s="1" t="n">
        <f aca="false">Data!C130-Data!B130</f>
        <v>0.00404349928205711</v>
      </c>
      <c r="C130" s="1" t="n">
        <f aca="false">Data!D130-Data!B130</f>
        <v>-0.0208478891328664</v>
      </c>
      <c r="E130" s="1" t="n">
        <f aca="false">0.8*B130 + 0.2*C130</f>
        <v>-0.000934778400927604</v>
      </c>
      <c r="G130" s="1" t="n">
        <f aca="false">'Optimal portfolio'!B$15*B130+'Optimal portfolio'!C$15*C130</f>
        <v>-0.00467951430744668</v>
      </c>
      <c r="I130" s="1" t="n">
        <f aca="false">0.5*B130+0.5*C130</f>
        <v>-0.00840219492540467</v>
      </c>
      <c r="K130" s="1" t="n">
        <f aca="false">C130 - SLOPE(C$2:C$193,B$2:B$193)*B130</f>
        <v>-0.0211419216443858</v>
      </c>
    </row>
    <row r="131" customFormat="false" ht="13.8" hidden="false" customHeight="false" outlineLevel="0" collapsed="false">
      <c r="A131" s="4" t="n">
        <v>43374</v>
      </c>
      <c r="B131" s="1" t="n">
        <f aca="false">Data!C131-Data!B131</f>
        <v>-0.0703900962503251</v>
      </c>
      <c r="C131" s="1" t="n">
        <f aca="false">Data!D131-Data!B131</f>
        <v>0.0269973384030418</v>
      </c>
      <c r="E131" s="1" t="n">
        <f aca="false">0.8*B131 + 0.2*C131</f>
        <v>-0.0509126093196517</v>
      </c>
      <c r="G131" s="1" t="n">
        <f aca="false">'Optimal portfolio'!B$15*B131+'Optimal portfolio'!C$15*C131</f>
        <v>-0.0362613485176792</v>
      </c>
      <c r="I131" s="1" t="n">
        <f aca="false">0.5*B131+0.5*C131</f>
        <v>-0.0216963789236417</v>
      </c>
      <c r="K131" s="1" t="n">
        <f aca="false">C131 - SLOPE(C$2:C$193,B$2:B$193)*B131</f>
        <v>0.0321159189548962</v>
      </c>
    </row>
    <row r="132" customFormat="false" ht="13.8" hidden="false" customHeight="false" outlineLevel="0" collapsed="false">
      <c r="A132" s="4" t="n">
        <v>43405</v>
      </c>
      <c r="B132" s="1" t="n">
        <f aca="false">Data!C132-Data!B132</f>
        <v>0.0184664964493737</v>
      </c>
      <c r="C132" s="1" t="n">
        <f aca="false">Data!D132-Data!B132</f>
        <v>0.000458355916892496</v>
      </c>
      <c r="E132" s="1" t="n">
        <f aca="false">0.8*B132 + 0.2*C132</f>
        <v>0.0148648683428775</v>
      </c>
      <c r="G132" s="1" t="n">
        <f aca="false">'Optimal portfolio'!B$15*B132+'Optimal portfolio'!C$15*C132</f>
        <v>0.0121556691074828</v>
      </c>
      <c r="I132" s="1" t="n">
        <f aca="false">0.5*B132+0.5*C132</f>
        <v>0.00946242618313312</v>
      </c>
      <c r="K132" s="1" t="n">
        <f aca="false">C132 - SLOPE(C$2:C$193,B$2:B$193)*B132</f>
        <v>-0.000884478581450979</v>
      </c>
    </row>
    <row r="133" customFormat="false" ht="13.8" hidden="false" customHeight="false" outlineLevel="0" collapsed="false">
      <c r="A133" s="4" t="n">
        <v>43435</v>
      </c>
      <c r="B133" s="1" t="n">
        <f aca="false">Data!C133-Data!B133</f>
        <v>-0.0924014174392535</v>
      </c>
      <c r="C133" s="1" t="n">
        <f aca="false">Data!D133-Data!B133</f>
        <v>0.0481454381580564</v>
      </c>
      <c r="E133" s="1" t="n">
        <f aca="false">0.8*B133 + 0.2*C133</f>
        <v>-0.0642920463197915</v>
      </c>
      <c r="G133" s="1" t="n">
        <f aca="false">'Optimal portfolio'!B$15*B133+'Optimal portfolio'!C$15*C133</f>
        <v>-0.043147751436343</v>
      </c>
      <c r="I133" s="1" t="n">
        <f aca="false">0.5*B133+0.5*C133</f>
        <v>-0.0221279896405985</v>
      </c>
      <c r="K133" s="1" t="n">
        <f aca="false">C133 - SLOPE(C$2:C$193,B$2:B$193)*B133</f>
        <v>0.0548646234335868</v>
      </c>
    </row>
    <row r="134" customFormat="false" ht="13.8" hidden="false" customHeight="false" outlineLevel="0" collapsed="false">
      <c r="A134" s="4" t="n">
        <v>43466</v>
      </c>
      <c r="B134" s="1" t="n">
        <f aca="false">Data!C134-Data!B134</f>
        <v>0.0779207397165573</v>
      </c>
      <c r="C134" s="1" t="n">
        <f aca="false">Data!D134-Data!B134</f>
        <v>0.0297729762415635</v>
      </c>
      <c r="E134" s="1" t="n">
        <f aca="false">0.8*B134 + 0.2*C134</f>
        <v>0.0682911870215585</v>
      </c>
      <c r="G134" s="1" t="n">
        <f aca="false">'Optimal portfolio'!B$15*B134+'Optimal portfolio'!C$15*C134</f>
        <v>0.0610476915725342</v>
      </c>
      <c r="I134" s="1" t="n">
        <f aca="false">0.5*B134+0.5*C134</f>
        <v>0.0538468579790604</v>
      </c>
      <c r="K134" s="1" t="n">
        <f aca="false">C134 - SLOPE(C$2:C$193,B$2:B$193)*B134</f>
        <v>0.0241067873294061</v>
      </c>
    </row>
    <row r="135" customFormat="false" ht="13.8" hidden="false" customHeight="false" outlineLevel="0" collapsed="false">
      <c r="A135" s="4" t="n">
        <v>43497</v>
      </c>
      <c r="B135" s="1" t="n">
        <f aca="false">Data!C135-Data!B135</f>
        <v>0.0302051208193311</v>
      </c>
      <c r="C135" s="1" t="n">
        <f aca="false">Data!D135-Data!B135</f>
        <v>0.000430623818525457</v>
      </c>
      <c r="E135" s="1" t="n">
        <f aca="false">0.8*B135 + 0.2*C135</f>
        <v>0.0242502214191699</v>
      </c>
      <c r="G135" s="1" t="n">
        <f aca="false">'Optimal portfolio'!B$15*B135+'Optimal portfolio'!C$15*C135</f>
        <v>0.0197708558587252</v>
      </c>
      <c r="I135" s="1" t="n">
        <f aca="false">0.5*B135+0.5*C135</f>
        <v>0.0153178723189283</v>
      </c>
      <c r="K135" s="1" t="n">
        <f aca="false">C135 - SLOPE(C$2:C$193,B$2:B$193)*B135</f>
        <v>-0.001765812217624</v>
      </c>
    </row>
    <row r="136" customFormat="false" ht="13.8" hidden="false" customHeight="false" outlineLevel="0" collapsed="false">
      <c r="A136" s="4" t="n">
        <v>43525</v>
      </c>
      <c r="B136" s="1" t="n">
        <f aca="false">Data!C136-Data!B136</f>
        <v>0.0174663734710763</v>
      </c>
      <c r="C136" s="1" t="n">
        <f aca="false">Data!D136-Data!B136</f>
        <v>-0.0277780036968577</v>
      </c>
      <c r="E136" s="1" t="n">
        <f aca="false">0.8*B136 + 0.2*C136</f>
        <v>0.00841749803748949</v>
      </c>
      <c r="G136" s="1" t="n">
        <f aca="false">'Optimal portfolio'!B$15*B136+'Optimal portfolio'!C$15*C136</f>
        <v>0.00161079682321437</v>
      </c>
      <c r="I136" s="1" t="n">
        <f aca="false">0.5*B136+0.5*C136</f>
        <v>-0.00515581511289069</v>
      </c>
      <c r="K136" s="1" t="n">
        <f aca="false">C136 - SLOPE(C$2:C$193,B$2:B$193)*B136</f>
        <v>-0.0290481119126859</v>
      </c>
    </row>
    <row r="137" customFormat="false" ht="13.8" hidden="false" customHeight="false" outlineLevel="0" collapsed="false">
      <c r="A137" s="4" t="n">
        <v>43556</v>
      </c>
      <c r="B137" s="1" t="n">
        <f aca="false">Data!C137-Data!B137</f>
        <v>0.0383113778865269</v>
      </c>
      <c r="C137" s="1" t="n">
        <f aca="false">Data!D137-Data!B137</f>
        <v>-0.00674702009836193</v>
      </c>
      <c r="E137" s="1" t="n">
        <f aca="false">0.8*B137 + 0.2*C137</f>
        <v>0.0292996982895492</v>
      </c>
      <c r="G137" s="1" t="n">
        <f aca="false">'Optimal portfolio'!B$15*B137+'Optimal portfolio'!C$15*C137</f>
        <v>0.0225209763471814</v>
      </c>
      <c r="I137" s="1" t="n">
        <f aca="false">0.5*B137+0.5*C137</f>
        <v>0.0157821788940825</v>
      </c>
      <c r="K137" s="1" t="n">
        <f aca="false">C137 - SLOPE(C$2:C$193,B$2:B$193)*B137</f>
        <v>-0.00953292158466397</v>
      </c>
    </row>
    <row r="138" customFormat="false" ht="13.8" hidden="false" customHeight="false" outlineLevel="0" collapsed="false">
      <c r="A138" s="4" t="n">
        <v>43586</v>
      </c>
      <c r="B138" s="1" t="n">
        <f aca="false">Data!C138-Data!B138</f>
        <v>-0.0657460515194943</v>
      </c>
      <c r="C138" s="1" t="n">
        <f aca="false">Data!D138-Data!B138</f>
        <v>0.0063425942496984</v>
      </c>
      <c r="E138" s="1" t="n">
        <f aca="false">0.8*B138 + 0.2*C138</f>
        <v>-0.0513283223656558</v>
      </c>
      <c r="G138" s="1" t="n">
        <f aca="false">'Optimal portfolio'!B$15*B138+'Optimal portfolio'!C$15*C138</f>
        <v>-0.0404830880314239</v>
      </c>
      <c r="I138" s="1" t="n">
        <f aca="false">0.5*B138+0.5*C138</f>
        <v>-0.029701728634898</v>
      </c>
      <c r="K138" s="1" t="n">
        <f aca="false">C138 - SLOPE(C$2:C$193,B$2:B$193)*B138</f>
        <v>0.0111234722225333</v>
      </c>
    </row>
    <row r="139" customFormat="false" ht="13.8" hidden="false" customHeight="false" outlineLevel="0" collapsed="false">
      <c r="A139" s="4" t="n">
        <v>43617</v>
      </c>
      <c r="B139" s="1" t="n">
        <f aca="false">Data!C139-Data!B139</f>
        <v>0.0685292522395198</v>
      </c>
      <c r="C139" s="1" t="n">
        <f aca="false">Data!D139-Data!B139</f>
        <v>0.0886320987654321</v>
      </c>
      <c r="E139" s="1" t="n">
        <f aca="false">0.8*B139 + 0.2*C139</f>
        <v>0.0725498215447023</v>
      </c>
      <c r="G139" s="1" t="n">
        <f aca="false">'Optimal portfolio'!B$15*B139+'Optimal portfolio'!C$15*C139</f>
        <v>0.0755741546977574</v>
      </c>
      <c r="I139" s="1" t="n">
        <f aca="false">0.5*B139+0.5*C139</f>
        <v>0.078580675502476</v>
      </c>
      <c r="K139" s="1" t="n">
        <f aca="false">C139 - SLOPE(C$2:C$193,B$2:B$193)*B139</f>
        <v>0.0836488338399389</v>
      </c>
    </row>
    <row r="140" customFormat="false" ht="13.8" hidden="false" customHeight="false" outlineLevel="0" collapsed="false">
      <c r="A140" s="4" t="n">
        <v>43647</v>
      </c>
      <c r="B140" s="1" t="n">
        <f aca="false">Data!C140-Data!B140</f>
        <v>0.0123588703437603</v>
      </c>
      <c r="C140" s="1" t="n">
        <f aca="false">Data!D140-Data!B140</f>
        <v>0.0103771016133596</v>
      </c>
      <c r="E140" s="1" t="n">
        <f aca="false">0.8*B140 + 0.2*C140</f>
        <v>0.0119625165976801</v>
      </c>
      <c r="G140" s="1" t="n">
        <f aca="false">'Optimal portfolio'!B$15*B140+'Optimal portfolio'!C$15*C140</f>
        <v>0.0116643733041265</v>
      </c>
      <c r="I140" s="1" t="n">
        <f aca="false">0.5*B140+0.5*C140</f>
        <v>0.0113679859785599</v>
      </c>
      <c r="K140" s="1" t="n">
        <f aca="false">C140 - SLOPE(C$2:C$193,B$2:B$193)*B140</f>
        <v>0.00947839743827942</v>
      </c>
    </row>
    <row r="141" customFormat="false" ht="13.8" hidden="false" customHeight="false" outlineLevel="0" collapsed="false">
      <c r="A141" s="4" t="n">
        <v>43678</v>
      </c>
      <c r="B141" s="1" t="n">
        <f aca="false">Data!C141-Data!B141</f>
        <v>-0.0175110723626853</v>
      </c>
      <c r="C141" s="1" t="n">
        <f aca="false">Data!D141-Data!B141</f>
        <v>0.0655070567264338</v>
      </c>
      <c r="E141" s="1" t="n">
        <f aca="false">0.8*B141 + 0.2*C141</f>
        <v>-0.000907446544861481</v>
      </c>
      <c r="G141" s="1" t="n">
        <f aca="false">'Optimal portfolio'!B$15*B141+'Optimal portfolio'!C$15*C141</f>
        <v>0.0115820523818305</v>
      </c>
      <c r="I141" s="1" t="n">
        <f aca="false">0.5*B141+0.5*C141</f>
        <v>0.0239979921818742</v>
      </c>
      <c r="K141" s="1" t="n">
        <f aca="false">C141 - SLOPE(C$2:C$193,B$2:B$193)*B141</f>
        <v>0.0667804153267546</v>
      </c>
    </row>
    <row r="142" customFormat="false" ht="13.8" hidden="false" customHeight="false" outlineLevel="0" collapsed="false">
      <c r="A142" s="4" t="n">
        <v>43709</v>
      </c>
      <c r="B142" s="1" t="n">
        <f aca="false">Data!C142-Data!B142</f>
        <v>0.016788488585213</v>
      </c>
      <c r="C142" s="1" t="n">
        <f aca="false">Data!D142-Data!B142</f>
        <v>-0.0273150502767679</v>
      </c>
      <c r="E142" s="1" t="n">
        <f aca="false">0.8*B142 + 0.2*C142</f>
        <v>0.00796778081281681</v>
      </c>
      <c r="G142" s="1" t="n">
        <f aca="false">'Optimal portfolio'!B$15*B142+'Optimal portfolio'!C$15*C142</f>
        <v>0.00133271077060091</v>
      </c>
      <c r="I142" s="1" t="n">
        <f aca="false">0.5*B142+0.5*C142</f>
        <v>-0.00526328084577746</v>
      </c>
      <c r="K142" s="1" t="n">
        <f aca="false">C142 - SLOPE(C$2:C$193,B$2:B$193)*B142</f>
        <v>-0.0285358645069645</v>
      </c>
    </row>
    <row r="143" customFormat="false" ht="13.8" hidden="false" customHeight="false" outlineLevel="0" collapsed="false">
      <c r="A143" s="4" t="n">
        <v>43739</v>
      </c>
      <c r="B143" s="1" t="n">
        <f aca="false">Data!C143-Data!B143</f>
        <v>0.0199499981798988</v>
      </c>
      <c r="C143" s="1" t="n">
        <f aca="false">Data!D143-Data!B143</f>
        <v>0.0110378058617909</v>
      </c>
      <c r="E143" s="1" t="n">
        <f aca="false">0.8*B143 + 0.2*C143</f>
        <v>0.0181675597162772</v>
      </c>
      <c r="G143" s="1" t="n">
        <f aca="false">'Optimal portfolio'!B$15*B143+'Optimal portfolio'!C$15*C143</f>
        <v>0.0168267824955331</v>
      </c>
      <c r="I143" s="1" t="n">
        <f aca="false">0.5*B143+0.5*C143</f>
        <v>0.0154939020208448</v>
      </c>
      <c r="K143" s="1" t="n">
        <f aca="false">C143 - SLOPE(C$2:C$193,B$2:B$193)*B143</f>
        <v>0.00958709506392502</v>
      </c>
    </row>
    <row r="144" customFormat="false" ht="13.8" hidden="false" customHeight="false" outlineLevel="0" collapsed="false">
      <c r="A144" s="4" t="n">
        <v>43770</v>
      </c>
      <c r="B144" s="1" t="n">
        <f aca="false">Data!C144-Data!B144</f>
        <v>0.0350042547126109</v>
      </c>
      <c r="C144" s="1" t="n">
        <f aca="false">Data!D144-Data!B144</f>
        <v>-0.0344249070631971</v>
      </c>
      <c r="E144" s="1" t="n">
        <f aca="false">0.8*B144 + 0.2*C144</f>
        <v>0.0211184223574493</v>
      </c>
      <c r="G144" s="1" t="n">
        <f aca="false">'Optimal portfolio'!B$15*B144+'Optimal portfolio'!C$15*C144</f>
        <v>0.0106732888547512</v>
      </c>
      <c r="I144" s="1" t="n">
        <f aca="false">0.5*B144+0.5*C144</f>
        <v>0.000289673824706887</v>
      </c>
      <c r="K144" s="1" t="n">
        <f aca="false">C144 - SLOPE(C$2:C$193,B$2:B$193)*B144</f>
        <v>-0.0369703233497007</v>
      </c>
    </row>
    <row r="145" customFormat="false" ht="13.8" hidden="false" customHeight="false" outlineLevel="0" collapsed="false">
      <c r="A145" s="4" t="n">
        <v>43800</v>
      </c>
      <c r="B145" s="1" t="n">
        <f aca="false">Data!C145-Data!B145</f>
        <v>0.0286546842811047</v>
      </c>
      <c r="C145" s="1" t="n">
        <f aca="false">Data!D145-Data!B145</f>
        <v>0.0443650976756963</v>
      </c>
      <c r="E145" s="1" t="n">
        <f aca="false">0.8*B145 + 0.2*C145</f>
        <v>0.031796766960023</v>
      </c>
      <c r="G145" s="1" t="n">
        <f aca="false">'Optimal portfolio'!B$15*B145+'Optimal portfolio'!C$15*C145</f>
        <v>0.0341602891615292</v>
      </c>
      <c r="I145" s="1" t="n">
        <f aca="false">0.5*B145+0.5*C145</f>
        <v>0.0365098909784005</v>
      </c>
      <c r="K145" s="1" t="n">
        <f aca="false">C145 - SLOPE(C$2:C$193,B$2:B$193)*B145</f>
        <v>0.0422814052602293</v>
      </c>
    </row>
    <row r="146" customFormat="false" ht="13.8" hidden="false" customHeight="false" outlineLevel="0" collapsed="false">
      <c r="A146" s="4" t="n">
        <v>43831</v>
      </c>
      <c r="B146" s="1" t="n">
        <f aca="false">Data!C146-Data!B146</f>
        <v>-0.00180308559162882</v>
      </c>
      <c r="C146" s="1" t="n">
        <f aca="false">Data!D146-Data!B146</f>
        <v>0.0366842416283651</v>
      </c>
      <c r="E146" s="1" t="n">
        <f aca="false">0.8*B146 + 0.2*C146</f>
        <v>0.00589437985236997</v>
      </c>
      <c r="G146" s="1" t="n">
        <f aca="false">'Optimal portfolio'!B$15*B146+'Optimal portfolio'!C$15*C146</f>
        <v>0.0116845299952302</v>
      </c>
      <c r="I146" s="1" t="n">
        <f aca="false">0.5*B146+0.5*C146</f>
        <v>0.0174405780183681</v>
      </c>
      <c r="K146" s="1" t="n">
        <f aca="false">C146 - SLOPE(C$2:C$193,B$2:B$193)*B146</f>
        <v>0.0368153572161293</v>
      </c>
    </row>
    <row r="147" customFormat="false" ht="13.8" hidden="false" customHeight="false" outlineLevel="0" collapsed="false">
      <c r="A147" s="4" t="n">
        <v>43862</v>
      </c>
      <c r="B147" s="1" t="n">
        <f aca="false">Data!C147-Data!B147</f>
        <v>-0.0836133418341666</v>
      </c>
      <c r="C147" s="1" t="n">
        <f aca="false">Data!D147-Data!B147</f>
        <v>0.0275819843754942</v>
      </c>
      <c r="E147" s="1" t="n">
        <f aca="false">0.8*B147 + 0.2*C147</f>
        <v>-0.0613742765922344</v>
      </c>
      <c r="G147" s="1" t="n">
        <f aca="false">'Optimal portfolio'!B$15*B147+'Optimal portfolio'!C$15*C147</f>
        <v>-0.0446457147397036</v>
      </c>
      <c r="I147" s="1" t="n">
        <f aca="false">0.5*B147+0.5*C147</f>
        <v>-0.0280156787293362</v>
      </c>
      <c r="K147" s="1" t="n">
        <f aca="false">C147 - SLOPE(C$2:C$193,B$2:B$193)*B147</f>
        <v>0.0336621241705289</v>
      </c>
    </row>
    <row r="148" customFormat="false" ht="13.8" hidden="false" customHeight="false" outlineLevel="0" collapsed="false">
      <c r="A148" s="4" t="n">
        <v>43891</v>
      </c>
      <c r="B148" s="1" t="n">
        <f aca="false">Data!C148-Data!B148</f>
        <v>-0.125020923898613</v>
      </c>
      <c r="C148" s="1" t="n">
        <f aca="false">Data!D148-Data!B148</f>
        <v>-0.0146427613982229</v>
      </c>
      <c r="E148" s="1" t="n">
        <f aca="false">0.8*B148 + 0.2*C148</f>
        <v>-0.102945291398535</v>
      </c>
      <c r="G148" s="1" t="n">
        <f aca="false">'Optimal portfolio'!B$15*B148+'Optimal portfolio'!C$15*C148</f>
        <v>-0.0863396661308425</v>
      </c>
      <c r="I148" s="1" t="n">
        <f aca="false">0.5*B148+0.5*C148</f>
        <v>-0.0698318426484181</v>
      </c>
      <c r="K148" s="1" t="n">
        <f aca="false">C148 - SLOPE(C$2:C$193,B$2:B$193)*B148</f>
        <v>-0.00555157238540255</v>
      </c>
    </row>
    <row r="149" customFormat="false" ht="13.8" hidden="false" customHeight="false" outlineLevel="0" collapsed="false">
      <c r="A149" s="4" t="n">
        <v>43922</v>
      </c>
      <c r="B149" s="1" t="n">
        <f aca="false">Data!C149-Data!B149</f>
        <v>0.128138491847257</v>
      </c>
      <c r="C149" s="1" t="n">
        <f aca="false">Data!D149-Data!B149</f>
        <v>0.0698594709126601</v>
      </c>
      <c r="E149" s="1" t="n">
        <f aca="false">0.8*B149 + 0.2*C149</f>
        <v>0.116482687660337</v>
      </c>
      <c r="G149" s="1" t="n">
        <f aca="false">'Optimal portfolio'!B$15*B149+'Optimal portfolio'!C$15*C149</f>
        <v>0.107715015136304</v>
      </c>
      <c r="I149" s="1" t="n">
        <f aca="false">0.5*B149+0.5*C149</f>
        <v>0.0989989813799583</v>
      </c>
      <c r="K149" s="1" t="n">
        <f aca="false">C149 - SLOPE(C$2:C$193,B$2:B$193)*B149</f>
        <v>0.0605415806517798</v>
      </c>
    </row>
    <row r="150" customFormat="false" ht="13.8" hidden="false" customHeight="false" outlineLevel="0" collapsed="false">
      <c r="A150" s="4" t="n">
        <v>43952</v>
      </c>
      <c r="B150" s="1" t="n">
        <f aca="false">Data!C150-Data!B150</f>
        <v>0.0474217358995319</v>
      </c>
      <c r="C150" s="1" t="n">
        <f aca="false">Data!D150-Data!B150</f>
        <v>0.00508421435852634</v>
      </c>
      <c r="E150" s="1" t="n">
        <f aca="false">0.8*B150 + 0.2*C150</f>
        <v>0.0389542315913308</v>
      </c>
      <c r="G150" s="1" t="n">
        <f aca="false">'Optimal portfolio'!B$15*B150+'Optimal portfolio'!C$15*C150</f>
        <v>0.0325848465467997</v>
      </c>
      <c r="I150" s="1" t="n">
        <f aca="false">0.5*B150+0.5*C150</f>
        <v>0.0262529751290291</v>
      </c>
      <c r="K150" s="1" t="n">
        <f aca="false">C150 - SLOPE(C$2:C$193,B$2:B$193)*B150</f>
        <v>0.00163583187234097</v>
      </c>
    </row>
    <row r="151" customFormat="false" ht="13.8" hidden="false" customHeight="false" outlineLevel="0" collapsed="false">
      <c r="A151" s="4" t="n">
        <v>43983</v>
      </c>
      <c r="B151" s="1" t="n">
        <f aca="false">Data!C151-Data!B151</f>
        <v>0.019713157422045</v>
      </c>
      <c r="C151" s="1" t="n">
        <f aca="false">Data!D151-Data!B151</f>
        <v>0.0260061049459623</v>
      </c>
      <c r="E151" s="1" t="n">
        <f aca="false">0.8*B151 + 0.2*C151</f>
        <v>0.0209717469268285</v>
      </c>
      <c r="G151" s="1" t="n">
        <f aca="false">'Optimal portfolio'!B$15*B151+'Optimal portfolio'!C$15*C151</f>
        <v>0.0219184770231105</v>
      </c>
      <c r="I151" s="1" t="n">
        <f aca="false">0.5*B151+0.5*C151</f>
        <v>0.0228596311840037</v>
      </c>
      <c r="K151" s="1" t="n">
        <f aca="false">C151 - SLOPE(C$2:C$193,B$2:B$193)*B151</f>
        <v>0.0245726165779782</v>
      </c>
    </row>
    <row r="152" customFormat="false" ht="13.8" hidden="false" customHeight="false" outlineLevel="0" collapsed="false">
      <c r="A152" s="4" t="n">
        <v>44013</v>
      </c>
      <c r="B152" s="1" t="n">
        <f aca="false">Data!C152-Data!B152</f>
        <v>0.0561700964630225</v>
      </c>
      <c r="C152" s="1" t="n">
        <f aca="false">Data!D152-Data!B152</f>
        <v>0.115108674535494</v>
      </c>
      <c r="E152" s="1" t="n">
        <f aca="false">0.8*B152 + 0.2*C152</f>
        <v>0.0679578120775169</v>
      </c>
      <c r="G152" s="1" t="n">
        <f aca="false">'Optimal portfolio'!B$15*B152+'Optimal portfolio'!C$15*C152</f>
        <v>0.0768247103761605</v>
      </c>
      <c r="I152" s="1" t="n">
        <f aca="false">0.5*B152+0.5*C152</f>
        <v>0.0856393854992584</v>
      </c>
      <c r="K152" s="1" t="n">
        <f aca="false">C152 - SLOPE(C$2:C$193,B$2:B$193)*B152</f>
        <v>0.111024134540991</v>
      </c>
    </row>
    <row r="153" customFormat="false" ht="13.8" hidden="false" customHeight="false" outlineLevel="0" collapsed="false">
      <c r="A153" s="4" t="n">
        <v>44044</v>
      </c>
      <c r="B153" s="1" t="n">
        <f aca="false">Data!C153-Data!B153</f>
        <v>0.0716689100655152</v>
      </c>
      <c r="C153" s="1" t="n">
        <f aca="false">Data!D153-Data!B153</f>
        <v>-0.00964575378538514</v>
      </c>
      <c r="E153" s="1" t="n">
        <f aca="false">0.8*B153 + 0.2*C153</f>
        <v>0.0554059772953352</v>
      </c>
      <c r="G153" s="1" t="n">
        <f aca="false">'Optimal portfolio'!B$15*B153+'Optimal portfolio'!C$15*C153</f>
        <v>0.043172752841434</v>
      </c>
      <c r="I153" s="1" t="n">
        <f aca="false">0.5*B153+0.5*C153</f>
        <v>0.031011578140065</v>
      </c>
      <c r="K153" s="1" t="n">
        <f aca="false">C153 - SLOPE(C$2:C$193,B$2:B$193)*B153</f>
        <v>-0.0148573262760572</v>
      </c>
    </row>
    <row r="154" customFormat="false" ht="13.8" hidden="false" customHeight="false" outlineLevel="0" collapsed="false">
      <c r="A154" s="4" t="n">
        <v>44075</v>
      </c>
      <c r="B154" s="1" t="n">
        <f aca="false">Data!C154-Data!B154</f>
        <v>-0.0382056918766258</v>
      </c>
      <c r="C154" s="1" t="n">
        <f aca="false">Data!D154-Data!B154</f>
        <v>-0.0371427179998465</v>
      </c>
      <c r="E154" s="1" t="n">
        <f aca="false">0.8*B154 + 0.2*C154</f>
        <v>-0.03799309710127</v>
      </c>
      <c r="G154" s="1" t="n">
        <f aca="false">'Optimal portfolio'!B$15*B154+'Optimal portfolio'!C$15*C154</f>
        <v>-0.0378331800899039</v>
      </c>
      <c r="I154" s="1" t="n">
        <f aca="false">0.5*B154+0.5*C154</f>
        <v>-0.0376742049382362</v>
      </c>
      <c r="K154" s="1" t="n">
        <f aca="false">C154 - SLOPE(C$2:C$193,B$2:B$193)*B154</f>
        <v>-0.0343645017190449</v>
      </c>
    </row>
    <row r="155" customFormat="false" ht="13.8" hidden="false" customHeight="false" outlineLevel="0" collapsed="false">
      <c r="A155" s="4" t="n">
        <v>44105</v>
      </c>
      <c r="B155" s="1" t="n">
        <f aca="false">Data!C155-Data!B155</f>
        <v>-0.0268134985338188</v>
      </c>
      <c r="C155" s="1" t="n">
        <f aca="false">Data!D155-Data!B155</f>
        <v>-0.00413525538918981</v>
      </c>
      <c r="E155" s="1" t="n">
        <f aca="false">0.8*B155 + 0.2*C155</f>
        <v>-0.022277849904893</v>
      </c>
      <c r="G155" s="1" t="n">
        <f aca="false">'Optimal portfolio'!B$15*B155+'Optimal portfolio'!C$15*C155</f>
        <v>-0.018866066279776</v>
      </c>
      <c r="I155" s="1" t="n">
        <f aca="false">0.5*B155+0.5*C155</f>
        <v>-0.0154743769615043</v>
      </c>
      <c r="K155" s="1" t="n">
        <f aca="false">C155 - SLOPE(C$2:C$193,B$2:B$193)*B155</f>
        <v>-0.0021854491034547</v>
      </c>
    </row>
    <row r="156" customFormat="false" ht="13.8" hidden="false" customHeight="false" outlineLevel="0" collapsed="false">
      <c r="A156" s="4" t="n">
        <v>44136</v>
      </c>
      <c r="B156" s="1" t="n">
        <f aca="false">Data!C156-Data!B156</f>
        <v>0.109256376638856</v>
      </c>
      <c r="C156" s="1" t="n">
        <f aca="false">Data!D156-Data!B156</f>
        <v>-0.055463045100757</v>
      </c>
      <c r="E156" s="1" t="n">
        <f aca="false">0.8*B156 + 0.2*C156</f>
        <v>0.0763124922909332</v>
      </c>
      <c r="G156" s="1" t="n">
        <f aca="false">'Optimal portfolio'!B$15*B156+'Optimal portfolio'!C$15*C156</f>
        <v>0.0515316033020503</v>
      </c>
      <c r="I156" s="1" t="n">
        <f aca="false">0.5*B156+0.5*C156</f>
        <v>0.0268966657690494</v>
      </c>
      <c r="K156" s="1" t="n">
        <f aca="false">C156 - SLOPE(C$2:C$193,B$2:B$193)*B156</f>
        <v>-0.0634078781727412</v>
      </c>
    </row>
    <row r="157" customFormat="false" ht="13.8" hidden="false" customHeight="false" outlineLevel="0" collapsed="false">
      <c r="A157" s="4" t="n">
        <v>44166</v>
      </c>
      <c r="B157" s="1" t="n">
        <f aca="false">Data!C157-Data!B157</f>
        <v>0.0382894563706379</v>
      </c>
      <c r="C157" s="1" t="n">
        <f aca="false">Data!D157-Data!B157</f>
        <v>0.0671423036767402</v>
      </c>
      <c r="E157" s="1" t="n">
        <f aca="false">0.8*B157 + 0.2*C157</f>
        <v>0.0440600258318584</v>
      </c>
      <c r="G157" s="1" t="n">
        <f aca="false">'Optimal portfolio'!B$15*B157+'Optimal portfolio'!C$15*C157</f>
        <v>0.0484007356191716</v>
      </c>
      <c r="I157" s="1" t="n">
        <f aca="false">0.5*B157+0.5*C157</f>
        <v>0.0527158800236891</v>
      </c>
      <c r="K157" s="1" t="n">
        <f aca="false">C157 - SLOPE(C$2:C$193,B$2:B$193)*B157</f>
        <v>0.0643579962647593</v>
      </c>
    </row>
    <row r="158" customFormat="false" ht="13.8" hidden="false" customHeight="false" outlineLevel="0" collapsed="false">
      <c r="A158" s="4" t="n">
        <v>44197</v>
      </c>
      <c r="B158" s="1" t="n">
        <f aca="false">Data!C158-Data!B158</f>
        <v>-0.0103135025966532</v>
      </c>
      <c r="C158" s="1" t="n">
        <f aca="false">Data!D158-Data!B158</f>
        <v>-0.0204056422188144</v>
      </c>
      <c r="E158" s="1" t="n">
        <f aca="false">0.8*B158 + 0.2*C158</f>
        <v>-0.0123319305210854</v>
      </c>
      <c r="G158" s="1" t="n">
        <f aca="false">'Optimal portfolio'!B$15*B158+'Optimal portfolio'!C$15*C158</f>
        <v>-0.0138502225900828</v>
      </c>
      <c r="I158" s="1" t="n">
        <f aca="false">0.5*B158+0.5*C158</f>
        <v>-0.0153595724077338</v>
      </c>
      <c r="K158" s="1" t="n">
        <f aca="false">C158 - SLOPE(C$2:C$193,B$2:B$193)*B158</f>
        <v>-0.0196556717453405</v>
      </c>
    </row>
    <row r="159" customFormat="false" ht="13.8" hidden="false" customHeight="false" outlineLevel="0" collapsed="false">
      <c r="A159" s="4" t="n">
        <v>44228</v>
      </c>
      <c r="B159" s="1" t="n">
        <f aca="false">Data!C159-Data!B159</f>
        <v>0.0275462018305834</v>
      </c>
      <c r="C159" s="1" t="n">
        <f aca="false">Data!D159-Data!B159</f>
        <v>-0.0472823446861338</v>
      </c>
      <c r="E159" s="1" t="n">
        <f aca="false">0.8*B159 + 0.2*C159</f>
        <v>0.01258049252724</v>
      </c>
      <c r="G159" s="1" t="n">
        <f aca="false">'Optimal portfolio'!B$15*B159+'Optimal portfolio'!C$15*C159</f>
        <v>0.00132305922127853</v>
      </c>
      <c r="I159" s="1" t="n">
        <f aca="false">0.5*B159+0.5*C159</f>
        <v>-0.00986807142777518</v>
      </c>
      <c r="K159" s="1" t="n">
        <f aca="false">C159 - SLOPE(C$2:C$193,B$2:B$193)*B159</f>
        <v>-0.0492854312065167</v>
      </c>
    </row>
    <row r="160" customFormat="false" ht="13.8" hidden="false" customHeight="false" outlineLevel="0" collapsed="false">
      <c r="A160" s="4" t="n">
        <v>44256</v>
      </c>
      <c r="B160" s="1" t="n">
        <f aca="false">Data!C160-Data!B160</f>
        <v>0.0437024133785846</v>
      </c>
      <c r="C160" s="1" t="n">
        <f aca="false">Data!D160-Data!B160</f>
        <v>-0.0451815761146678</v>
      </c>
      <c r="E160" s="1" t="n">
        <f aca="false">0.8*B160 + 0.2*C160</f>
        <v>0.0259256154799341</v>
      </c>
      <c r="G160" s="1" t="n">
        <f aca="false">'Optimal portfolio'!B$15*B160+'Optimal portfolio'!C$15*C160</f>
        <v>0.0125536387375484</v>
      </c>
      <c r="I160" s="1" t="n">
        <f aca="false">0.5*B160+0.5*C160</f>
        <v>-0.000739581368041593</v>
      </c>
      <c r="K160" s="1" t="n">
        <f aca="false">C160 - SLOPE(C$2:C$193,B$2:B$193)*B160</f>
        <v>-0.0483594993610463</v>
      </c>
    </row>
    <row r="161" customFormat="false" ht="13.8" hidden="false" customHeight="false" outlineLevel="0" collapsed="false">
      <c r="A161" s="4" t="n">
        <v>44287</v>
      </c>
      <c r="B161" s="1" t="n">
        <f aca="false">Data!C161-Data!B161</f>
        <v>0.05322716985248</v>
      </c>
      <c r="C161" s="1" t="n">
        <f aca="false">Data!D161-Data!B161</f>
        <v>0.0495149375500639</v>
      </c>
      <c r="E161" s="1" t="n">
        <f aca="false">0.8*B161 + 0.2*C161</f>
        <v>0.0524847233919968</v>
      </c>
      <c r="G161" s="1" t="n">
        <f aca="false">'Optimal portfolio'!B$15*B161+'Optimal portfolio'!C$15*C161</f>
        <v>0.0519262439144975</v>
      </c>
      <c r="I161" s="1" t="n">
        <f aca="false">0.5*B161+0.5*C161</f>
        <v>0.0513710537012719</v>
      </c>
      <c r="K161" s="1" t="n">
        <f aca="false">C161 - SLOPE(C$2:C$193,B$2:B$193)*B161</f>
        <v>0.0456443993500838</v>
      </c>
    </row>
    <row r="162" customFormat="false" ht="13.8" hidden="false" customHeight="false" outlineLevel="0" collapsed="false">
      <c r="A162" s="4" t="n">
        <v>44317</v>
      </c>
      <c r="B162" s="1" t="n">
        <f aca="false">Data!C162-Data!B162</f>
        <v>0.00686084142394816</v>
      </c>
      <c r="C162" s="1" t="n">
        <f aca="false">Data!D162-Data!B162</f>
        <v>0.0699061510628676</v>
      </c>
      <c r="E162" s="1" t="n">
        <f aca="false">0.8*B162 + 0.2*C162</f>
        <v>0.019469903351732</v>
      </c>
      <c r="G162" s="1" t="n">
        <f aca="false">'Optimal portfolio'!B$15*B162+'Optimal portfolio'!C$15*C162</f>
        <v>0.0289546307926862</v>
      </c>
      <c r="I162" s="1" t="n">
        <f aca="false">0.5*B162+0.5*C162</f>
        <v>0.0383834962434079</v>
      </c>
      <c r="K162" s="1" t="n">
        <f aca="false">C162 - SLOPE(C$2:C$193,B$2:B$193)*B162</f>
        <v>0.0694072489253127</v>
      </c>
    </row>
    <row r="163" customFormat="false" ht="13.8" hidden="false" customHeight="false" outlineLevel="0" collapsed="false">
      <c r="A163" s="4" t="n">
        <v>44348</v>
      </c>
      <c r="B163" s="1" t="n">
        <f aca="false">Data!C163-Data!B163</f>
        <v>0.0232327522178148</v>
      </c>
      <c r="C163" s="1" t="n">
        <f aca="false">Data!D163-Data!B163</f>
        <v>-0.0711511532669291</v>
      </c>
      <c r="E163" s="1" t="n">
        <f aca="false">0.8*B163 + 0.2*C163</f>
        <v>0.00435597112086605</v>
      </c>
      <c r="G163" s="1" t="n">
        <f aca="false">'Optimal portfolio'!B$15*B163+'Optimal portfolio'!C$15*C163</f>
        <v>-0.00984342965078064</v>
      </c>
      <c r="I163" s="1" t="n">
        <f aca="false">0.5*B163+0.5*C163</f>
        <v>-0.0239592005245571</v>
      </c>
      <c r="K163" s="1" t="n">
        <f aca="false">C163 - SLOPE(C$2:C$193,B$2:B$193)*B163</f>
        <v>-0.0728405772058488</v>
      </c>
    </row>
    <row r="164" customFormat="false" ht="13.8" hidden="false" customHeight="false" outlineLevel="0" collapsed="false">
      <c r="A164" s="4" t="n">
        <v>44378</v>
      </c>
      <c r="B164" s="1" t="n">
        <f aca="false">Data!C164-Data!B164</f>
        <v>0.0236198638769851</v>
      </c>
      <c r="C164" s="1" t="n">
        <f aca="false">Data!D164-Data!B164</f>
        <v>0.0400785072249403</v>
      </c>
      <c r="E164" s="1" t="n">
        <f aca="false">0.8*B164 + 0.2*C164</f>
        <v>0.0269115925465762</v>
      </c>
      <c r="G164" s="1" t="n">
        <f aca="false">'Optimal portfolio'!B$15*B164+'Optimal portfolio'!C$15*C164</f>
        <v>0.029387680729778</v>
      </c>
      <c r="I164" s="1" t="n">
        <f aca="false">0.5*B164+0.5*C164</f>
        <v>0.0318491855509627</v>
      </c>
      <c r="K164" s="1" t="n">
        <f aca="false">C164 - SLOPE(C$2:C$193,B$2:B$193)*B164</f>
        <v>0.0383609335559367</v>
      </c>
    </row>
    <row r="165" customFormat="false" ht="13.8" hidden="false" customHeight="false" outlineLevel="0" collapsed="false">
      <c r="A165" s="4" t="n">
        <v>44409</v>
      </c>
      <c r="B165" s="1" t="n">
        <f aca="false">Data!C165-Data!B165</f>
        <v>0.0302903440293545</v>
      </c>
      <c r="C165" s="1" t="n">
        <f aca="false">Data!D165-Data!B165</f>
        <v>-0.00763024750444419</v>
      </c>
      <c r="E165" s="1" t="n">
        <f aca="false">0.8*B165 + 0.2*C165</f>
        <v>0.0227062257225948</v>
      </c>
      <c r="G165" s="1" t="n">
        <f aca="false">'Optimal portfolio'!B$15*B165+'Optimal portfolio'!C$15*C165</f>
        <v>0.0170013370138588</v>
      </c>
      <c r="I165" s="1" t="n">
        <f aca="false">0.5*B165+0.5*C165</f>
        <v>0.0113300482624552</v>
      </c>
      <c r="K165" s="1" t="n">
        <f aca="false">C165 - SLOPE(C$2:C$193,B$2:B$193)*B165</f>
        <v>-0.00983288074572093</v>
      </c>
    </row>
    <row r="166" customFormat="false" ht="13.8" hidden="false" customHeight="false" outlineLevel="0" collapsed="false">
      <c r="A166" s="4" t="n">
        <v>44440</v>
      </c>
      <c r="B166" s="1" t="n">
        <f aca="false">Data!C166-Data!B166</f>
        <v>-0.0466309235563363</v>
      </c>
      <c r="C166" s="1" t="n">
        <f aca="false">Data!D166-Data!B166</f>
        <v>-0.0459405831450146</v>
      </c>
      <c r="E166" s="1" t="n">
        <f aca="false">0.8*B166 + 0.2*C166</f>
        <v>-0.0464928554740719</v>
      </c>
      <c r="G166" s="1" t="n">
        <f aca="false">'Optimal portfolio'!B$15*B166+'Optimal portfolio'!C$15*C166</f>
        <v>-0.0463889985705154</v>
      </c>
      <c r="I166" s="1" t="n">
        <f aca="false">0.5*B166+0.5*C166</f>
        <v>-0.0462857533506754</v>
      </c>
      <c r="K166" s="1" t="n">
        <f aca="false">C166 - SLOPE(C$2:C$193,B$2:B$193)*B166</f>
        <v>-0.0425497064287553</v>
      </c>
    </row>
    <row r="167" customFormat="false" ht="13.8" hidden="false" customHeight="false" outlineLevel="0" collapsed="false">
      <c r="A167" s="4" t="n">
        <v>44470</v>
      </c>
      <c r="B167" s="1" t="n">
        <f aca="false">Data!C167-Data!B167</f>
        <v>0.0699323559735459</v>
      </c>
      <c r="C167" s="1" t="n">
        <f aca="false">Data!D167-Data!B167</f>
        <v>0.0377538345994974</v>
      </c>
      <c r="E167" s="1" t="n">
        <f aca="false">0.8*B167 + 0.2*C167</f>
        <v>0.0634966516987362</v>
      </c>
      <c r="G167" s="1" t="n">
        <f aca="false">'Optimal portfolio'!B$15*B167+'Optimal portfolio'!C$15*C167</f>
        <v>0.0586556174261825</v>
      </c>
      <c r="I167" s="1" t="n">
        <f aca="false">0.5*B167+0.5*C167</f>
        <v>0.0538430952865217</v>
      </c>
      <c r="K167" s="1" t="n">
        <f aca="false">C167 - SLOPE(C$2:C$193,B$2:B$193)*B167</f>
        <v>0.0326685397029174</v>
      </c>
    </row>
    <row r="168" customFormat="false" ht="13.8" hidden="false" customHeight="false" outlineLevel="0" collapsed="false">
      <c r="A168" s="4" t="n">
        <v>44501</v>
      </c>
      <c r="B168" s="1" t="n">
        <f aca="false">Data!C168-Data!B168</f>
        <v>-0.00705086020494505</v>
      </c>
      <c r="C168" s="1" t="n">
        <f aca="false">Data!D168-Data!B168</f>
        <v>0.000723709848020837</v>
      </c>
      <c r="E168" s="1" t="n">
        <f aca="false">0.8*B168 + 0.2*C168</f>
        <v>-0.00549594619435188</v>
      </c>
      <c r="G168" s="1" t="n">
        <f aca="false">'Optimal portfolio'!B$15*B168+'Optimal portfolio'!C$15*C168</f>
        <v>-0.00432631631474121</v>
      </c>
      <c r="I168" s="1" t="n">
        <f aca="false">0.5*B168+0.5*C168</f>
        <v>-0.00316357517846211</v>
      </c>
      <c r="K168" s="1" t="n">
        <f aca="false">C168 - SLOPE(C$2:C$193,B$2:B$193)*B168</f>
        <v>0.00123642964585333</v>
      </c>
    </row>
    <row r="169" customFormat="false" ht="13.8" hidden="false" customHeight="false" outlineLevel="0" collapsed="false">
      <c r="A169" s="4" t="n">
        <v>44531</v>
      </c>
      <c r="B169" s="1" t="n">
        <f aca="false">Data!C169-Data!B169</f>
        <v>0.0445858266383139</v>
      </c>
      <c r="C169" s="1" t="n">
        <f aca="false">Data!D169-Data!B169</f>
        <v>0.0124166889185582</v>
      </c>
      <c r="E169" s="1" t="n">
        <f aca="false">0.8*B169 + 0.2*C169</f>
        <v>0.0381519990943627</v>
      </c>
      <c r="G169" s="1" t="n">
        <f aca="false">'Optimal portfolio'!B$15*B169+'Optimal portfolio'!C$15*C169</f>
        <v>0.033312376527198</v>
      </c>
      <c r="I169" s="1" t="n">
        <f aca="false">0.5*B169+0.5*C169</f>
        <v>0.028501257778436</v>
      </c>
      <c r="K169" s="1" t="n">
        <f aca="false">C169 - SLOPE(C$2:C$193,B$2:B$193)*B169</f>
        <v>0.00917452620993459</v>
      </c>
    </row>
    <row r="170" customFormat="false" ht="13.8" hidden="false" customHeight="false" outlineLevel="0" collapsed="false">
      <c r="A170" s="4" t="n">
        <v>44562</v>
      </c>
      <c r="B170" s="1" t="n">
        <f aca="false">Data!C170-Data!B170</f>
        <v>-0.0518574091756469</v>
      </c>
      <c r="C170" s="1" t="n">
        <f aca="false">Data!D170-Data!B170</f>
        <v>-0.0162079006647986</v>
      </c>
      <c r="E170" s="1" t="n">
        <f aca="false">0.8*B170 + 0.2*C170</f>
        <v>-0.0447275074734772</v>
      </c>
      <c r="G170" s="1" t="n">
        <f aca="false">'Optimal portfolio'!B$15*B170+'Optimal portfolio'!C$15*C170</f>
        <v>-0.0393642873772333</v>
      </c>
      <c r="I170" s="1" t="n">
        <f aca="false">0.5*B170+0.5*C170</f>
        <v>-0.0340326549202227</v>
      </c>
      <c r="K170" s="1" t="n">
        <f aca="false">C170 - SLOPE(C$2:C$193,B$2:B$193)*B170</f>
        <v>-0.0124369678174834</v>
      </c>
    </row>
    <row r="171" customFormat="false" ht="13.8" hidden="false" customHeight="false" outlineLevel="0" collapsed="false">
      <c r="A171" s="4" t="n">
        <v>44593</v>
      </c>
      <c r="B171" s="1" t="n">
        <f aca="false">Data!C171-Data!B171</f>
        <v>-0.0299964033089557</v>
      </c>
      <c r="C171" s="1" t="n">
        <f aca="false">Data!D171-Data!B171</f>
        <v>0.0629397967161844</v>
      </c>
      <c r="E171" s="1" t="n">
        <f aca="false">0.8*B171 + 0.2*C171</f>
        <v>-0.0114091633039277</v>
      </c>
      <c r="G171" s="1" t="n">
        <f aca="false">'Optimal portfolio'!B$15*B171+'Optimal portfolio'!C$15*C171</f>
        <v>0.00257244027110335</v>
      </c>
      <c r="I171" s="1" t="n">
        <f aca="false">0.5*B171+0.5*C171</f>
        <v>0.0164716967036144</v>
      </c>
      <c r="K171" s="1" t="n">
        <f aca="false">C171 - SLOPE(C$2:C$193,B$2:B$193)*B171</f>
        <v>0.0651210553701971</v>
      </c>
    </row>
    <row r="172" customFormat="false" ht="13.8" hidden="false" customHeight="false" outlineLevel="0" collapsed="false">
      <c r="A172" s="4" t="n">
        <v>44621</v>
      </c>
      <c r="B172" s="1" t="n">
        <f aca="false">Data!C172-Data!B172</f>
        <v>0.0368330272831927</v>
      </c>
      <c r="C172" s="1" t="n">
        <f aca="false">Data!D172-Data!B172</f>
        <v>0.0108283875374349</v>
      </c>
      <c r="E172" s="1" t="n">
        <f aca="false">0.8*B172 + 0.2*C172</f>
        <v>0.0316320993340411</v>
      </c>
      <c r="G172" s="1" t="n">
        <f aca="false">'Optimal portfolio'!B$15*B172+'Optimal portfolio'!C$15*C172</f>
        <v>0.0277198825236021</v>
      </c>
      <c r="I172" s="1" t="n">
        <f aca="false">0.5*B172+0.5*C172</f>
        <v>0.0238307074103138</v>
      </c>
      <c r="K172" s="1" t="n">
        <f aca="false">C172 - SLOPE(C$2:C$193,B$2:B$193)*B172</f>
        <v>0.00814998777438858</v>
      </c>
    </row>
    <row r="173" customFormat="false" ht="13.8" hidden="false" customHeight="false" outlineLevel="0" collapsed="false">
      <c r="A173" s="4" t="n">
        <v>44652</v>
      </c>
      <c r="B173" s="1" t="n">
        <f aca="false">Data!C173-Data!B173</f>
        <v>-0.0874027259684361</v>
      </c>
      <c r="C173" s="1" t="n">
        <f aca="false">Data!D173-Data!B173</f>
        <v>-0.00459560833636498</v>
      </c>
      <c r="E173" s="1" t="n">
        <f aca="false">0.8*B173 + 0.2*C173</f>
        <v>-0.0708413024420219</v>
      </c>
      <c r="G173" s="1" t="n">
        <f aca="false">'Optimal portfolio'!B$15*B173+'Optimal portfolio'!C$15*C173</f>
        <v>-0.0583835487183987</v>
      </c>
      <c r="I173" s="1" t="n">
        <f aca="false">0.5*B173+0.5*C173</f>
        <v>-0.0459991671524006</v>
      </c>
      <c r="K173" s="1" t="n">
        <f aca="false">C173 - SLOPE(C$2:C$193,B$2:B$193)*B173</f>
        <v>0.00176008539262375</v>
      </c>
    </row>
    <row r="174" customFormat="false" ht="13.8" hidden="false" customHeight="false" outlineLevel="0" collapsed="false">
      <c r="A174" s="4" t="n">
        <v>44682</v>
      </c>
      <c r="B174" s="1" t="n">
        <f aca="false">Data!C174-Data!B174</f>
        <v>0.00140295265791598</v>
      </c>
      <c r="C174" s="1" t="n">
        <f aca="false">Data!D174-Data!B174</f>
        <v>-0.0321724059620454</v>
      </c>
      <c r="E174" s="1" t="n">
        <f aca="false">0.8*B174 + 0.2*C174</f>
        <v>-0.00531211906607631</v>
      </c>
      <c r="G174" s="1" t="n">
        <f aca="false">'Optimal portfolio'!B$15*B174+'Optimal portfolio'!C$15*C174</f>
        <v>-0.0103632977670218</v>
      </c>
      <c r="I174" s="1" t="n">
        <f aca="false">0.5*B174+0.5*C174</f>
        <v>-0.0153847266520647</v>
      </c>
      <c r="K174" s="1" t="n">
        <f aca="false">C174 - SLOPE(C$2:C$193,B$2:B$193)*B174</f>
        <v>-0.0322744249472794</v>
      </c>
    </row>
    <row r="175" customFormat="false" ht="13.8" hidden="false" customHeight="false" outlineLevel="0" collapsed="false">
      <c r="A175" s="4" t="n">
        <v>44713</v>
      </c>
      <c r="B175" s="1" t="n">
        <f aca="false">Data!C175-Data!B175</f>
        <v>-0.0832540756003434</v>
      </c>
      <c r="C175" s="1" t="n">
        <f aca="false">Data!D175-Data!B175</f>
        <v>-0.0226017256255394</v>
      </c>
      <c r="E175" s="1" t="n">
        <f aca="false">0.8*B175 + 0.2*C175</f>
        <v>-0.0711236056053826</v>
      </c>
      <c r="G175" s="1" t="n">
        <f aca="false">'Optimal portfolio'!B$15*B175+'Optimal portfolio'!C$15*C175</f>
        <v>-0.0619988822681647</v>
      </c>
      <c r="I175" s="1" t="n">
        <f aca="false">0.5*B175+0.5*C175</f>
        <v>-0.0529279006129414</v>
      </c>
      <c r="K175" s="1" t="n">
        <f aca="false">C175 - SLOPE(C$2:C$193,B$2:B$193)*B175</f>
        <v>-0.01654771071533</v>
      </c>
    </row>
    <row r="176" customFormat="false" ht="13.8" hidden="false" customHeight="false" outlineLevel="0" collapsed="false">
      <c r="A176" s="4" t="n">
        <v>44743</v>
      </c>
      <c r="B176" s="1" t="n">
        <f aca="false">Data!C176-Data!B176</f>
        <v>0.0912954724972811</v>
      </c>
      <c r="C176" s="1" t="n">
        <f aca="false">Data!D176-Data!B176</f>
        <v>-0.0309610057344507</v>
      </c>
      <c r="E176" s="1" t="n">
        <f aca="false">0.8*B176 + 0.2*C176</f>
        <v>0.0668441768509348</v>
      </c>
      <c r="G176" s="1" t="n">
        <f aca="false">'Optimal portfolio'!B$15*B176+'Optimal portfolio'!C$15*C176</f>
        <v>0.0484515417673711</v>
      </c>
      <c r="I176" s="1" t="n">
        <f aca="false">0.5*B176+0.5*C176</f>
        <v>0.0301672333814152</v>
      </c>
      <c r="K176" s="1" t="n">
        <f aca="false">C176 - SLOPE(C$2:C$193,B$2:B$193)*B176</f>
        <v>-0.0375997696357686</v>
      </c>
    </row>
    <row r="177" customFormat="false" ht="13.8" hidden="false" customHeight="false" outlineLevel="0" collapsed="false">
      <c r="A177" s="4" t="n">
        <v>44774</v>
      </c>
      <c r="B177" s="1" t="n">
        <f aca="false">Data!C177-Data!B177</f>
        <v>-0.0428067085953879</v>
      </c>
      <c r="C177" s="1" t="n">
        <f aca="false">Data!D177-Data!B177</f>
        <v>-0.0283369776564899</v>
      </c>
      <c r="E177" s="1" t="n">
        <f aca="false">0.8*B177 + 0.2*C177</f>
        <v>-0.0399127624076083</v>
      </c>
      <c r="G177" s="1" t="n">
        <f aca="false">'Optimal portfolio'!B$15*B177+'Optimal portfolio'!C$15*C177</f>
        <v>-0.0377358922346261</v>
      </c>
      <c r="I177" s="1" t="n">
        <f aca="false">0.5*B177+0.5*C177</f>
        <v>-0.0355718431259389</v>
      </c>
      <c r="K177" s="1" t="n">
        <f aca="false">C177 - SLOPE(C$2:C$193,B$2:B$193)*B177</f>
        <v>-0.0252241876792459</v>
      </c>
    </row>
    <row r="178" customFormat="false" ht="13.8" hidden="false" customHeight="false" outlineLevel="0" collapsed="false">
      <c r="A178" s="4" t="n">
        <v>44805</v>
      </c>
      <c r="B178" s="1" t="n">
        <f aca="false">Data!C178-Data!B178</f>
        <v>-0.0941013629502215</v>
      </c>
      <c r="C178" s="1" t="n">
        <f aca="false">Data!D178-Data!B178</f>
        <v>-0.0250546367671105</v>
      </c>
      <c r="E178" s="1" t="n">
        <f aca="false">0.8*B178 + 0.2*C178</f>
        <v>-0.0802920177135993</v>
      </c>
      <c r="G178" s="1" t="n">
        <f aca="false">'Optimal portfolio'!B$15*B178+'Optimal portfolio'!C$15*C178</f>
        <v>-0.069904418980438</v>
      </c>
      <c r="I178" s="1" t="n">
        <f aca="false">0.5*B178+0.5*C178</f>
        <v>-0.059577999858666</v>
      </c>
      <c r="K178" s="1" t="n">
        <f aca="false">C178 - SLOPE(C$2:C$193,B$2:B$193)*B178</f>
        <v>-0.0182118359761146</v>
      </c>
    </row>
    <row r="179" customFormat="false" ht="13.8" hidden="false" customHeight="false" outlineLevel="0" collapsed="false">
      <c r="A179" s="4" t="n">
        <v>44835</v>
      </c>
      <c r="B179" s="1" t="n">
        <f aca="false">Data!C179-Data!B179</f>
        <v>0.078512354558917</v>
      </c>
      <c r="C179" s="1" t="n">
        <f aca="false">Data!D179-Data!B179</f>
        <v>-0.0225660289941713</v>
      </c>
      <c r="E179" s="1" t="n">
        <f aca="false">0.8*B179 + 0.2*C179</f>
        <v>0.0582966778482994</v>
      </c>
      <c r="G179" s="1" t="n">
        <f aca="false">'Optimal portfolio'!B$15*B179+'Optimal portfolio'!C$15*C179</f>
        <v>0.0430901395084283</v>
      </c>
      <c r="I179" s="1" t="n">
        <f aca="false">0.5*B179+0.5*C179</f>
        <v>0.0279731627823729</v>
      </c>
      <c r="K179" s="1" t="n">
        <f aca="false">C179 - SLOPE(C$2:C$193,B$2:B$193)*B179</f>
        <v>-0.0282752385638871</v>
      </c>
    </row>
    <row r="180" customFormat="false" ht="13.8" hidden="false" customHeight="false" outlineLevel="0" collapsed="false">
      <c r="A180" s="4" t="n">
        <v>44866</v>
      </c>
      <c r="B180" s="1" t="n">
        <f aca="false">Data!C180-Data!B180</f>
        <v>0.0528559488857198</v>
      </c>
      <c r="C180" s="1" t="n">
        <f aca="false">Data!D180-Data!B180</f>
        <v>0.0708102236324252</v>
      </c>
      <c r="E180" s="1" t="n">
        <f aca="false">0.8*B180 + 0.2*C180</f>
        <v>0.0564468038350609</v>
      </c>
      <c r="G180" s="1" t="n">
        <f aca="false">'Optimal portfolio'!B$15*B180+'Optimal portfolio'!C$15*C180</f>
        <v>0.0591478993384031</v>
      </c>
      <c r="I180" s="1" t="n">
        <f aca="false">0.5*B180+0.5*C180</f>
        <v>0.0618330862590725</v>
      </c>
      <c r="K180" s="1" t="n">
        <f aca="false">C180 - SLOPE(C$2:C$193,B$2:B$193)*B180</f>
        <v>0.0669666796336484</v>
      </c>
    </row>
    <row r="181" customFormat="false" ht="13.8" hidden="false" customHeight="false" outlineLevel="0" collapsed="false">
      <c r="A181" s="4" t="n">
        <v>44896</v>
      </c>
      <c r="B181" s="1" t="n">
        <f aca="false">Data!C181-Data!B181</f>
        <v>-0.0610267036651241</v>
      </c>
      <c r="C181" s="1" t="n">
        <f aca="false">Data!D181-Data!B181</f>
        <v>0.0266491376125933</v>
      </c>
      <c r="E181" s="1" t="n">
        <f aca="false">0.8*B181 + 0.2*C181</f>
        <v>-0.0434915354095806</v>
      </c>
      <c r="G181" s="1" t="n">
        <f aca="false">'Optimal portfolio'!B$15*B181+'Optimal portfolio'!C$15*C181</f>
        <v>-0.0303013161460344</v>
      </c>
      <c r="I181" s="1" t="n">
        <f aca="false">0.5*B181+0.5*C181</f>
        <v>-0.0171887830262654</v>
      </c>
      <c r="K181" s="1" t="n">
        <f aca="false">C181 - SLOPE(C$2:C$193,B$2:B$193)*B181</f>
        <v>0.0310868371635816</v>
      </c>
    </row>
    <row r="182" customFormat="false" ht="13.8" hidden="false" customHeight="false" outlineLevel="0" collapsed="false">
      <c r="A182" s="4" t="n">
        <v>44927</v>
      </c>
      <c r="B182" s="1" t="n">
        <f aca="false">Data!C182-Data!B182</f>
        <v>0.0591817629951717</v>
      </c>
      <c r="C182" s="1" t="n">
        <f aca="false">Data!D182-Data!B182</f>
        <v>0.0477318260821587</v>
      </c>
      <c r="E182" s="1" t="n">
        <f aca="false">0.8*B182 + 0.2*C182</f>
        <v>0.0568917756125691</v>
      </c>
      <c r="G182" s="1" t="n">
        <f aca="false">'Optimal portfolio'!B$15*B182+'Optimal portfolio'!C$15*C182</f>
        <v>0.0551692124043299</v>
      </c>
      <c r="I182" s="1" t="n">
        <f aca="false">0.5*B182+0.5*C182</f>
        <v>0.0534567945386652</v>
      </c>
      <c r="K182" s="1" t="n">
        <f aca="false">C182 - SLOPE(C$2:C$193,B$2:B$193)*B182</f>
        <v>0.0434282857088899</v>
      </c>
    </row>
    <row r="183" customFormat="false" ht="13.8" hidden="false" customHeight="false" outlineLevel="0" collapsed="false">
      <c r="A183" s="4" t="n">
        <v>44958</v>
      </c>
      <c r="B183" s="1" t="n">
        <f aca="false">Data!C183-Data!B183</f>
        <v>-0.0278971703376997</v>
      </c>
      <c r="C183" s="1" t="n">
        <f aca="false">Data!D183-Data!B183</f>
        <v>-0.0532635313877808</v>
      </c>
      <c r="E183" s="1" t="n">
        <f aca="false">0.8*B183 + 0.2*C183</f>
        <v>-0.0329704425477159</v>
      </c>
      <c r="G183" s="1" t="n">
        <f aca="false">'Optimal portfolio'!B$15*B183+'Optimal portfolio'!C$15*C183</f>
        <v>-0.0367866347768731</v>
      </c>
      <c r="I183" s="1" t="n">
        <f aca="false">0.5*B183+0.5*C183</f>
        <v>-0.0405803508627402</v>
      </c>
      <c r="K183" s="1" t="n">
        <f aca="false">C183 - SLOPE(C$2:C$193,B$2:B$193)*B183</f>
        <v>-0.0512349233711855</v>
      </c>
    </row>
    <row r="184" customFormat="false" ht="13.8" hidden="false" customHeight="false" outlineLevel="0" collapsed="false">
      <c r="A184" s="4" t="n">
        <v>44986</v>
      </c>
      <c r="B184" s="1" t="n">
        <f aca="false">Data!C184-Data!B184</f>
        <v>0.0329731276856522</v>
      </c>
      <c r="C184" s="1" t="n">
        <f aca="false">Data!D184-Data!B184</f>
        <v>0.0895388796818031</v>
      </c>
      <c r="E184" s="1" t="n">
        <f aca="false">0.8*B184 + 0.2*C184</f>
        <v>0.0442862780848824</v>
      </c>
      <c r="G184" s="1" t="n">
        <f aca="false">'Optimal portfolio'!B$15*B184+'Optimal portfolio'!C$15*C184</f>
        <v>0.0527962012377525</v>
      </c>
      <c r="I184" s="1" t="n">
        <f aca="false">0.5*B184+0.5*C184</f>
        <v>0.0612560036837277</v>
      </c>
      <c r="K184" s="1" t="n">
        <f aca="false">C184 - SLOPE(C$2:C$193,B$2:B$193)*B184</f>
        <v>0.0871411615496189</v>
      </c>
    </row>
    <row r="185" customFormat="false" ht="13.8" hidden="false" customHeight="false" outlineLevel="0" collapsed="false">
      <c r="A185" s="4" t="n">
        <v>45017</v>
      </c>
      <c r="B185" s="1" t="n">
        <f aca="false">Data!C185-Data!B185</f>
        <v>0.0120091920976973</v>
      </c>
      <c r="C185" s="1" t="n">
        <f aca="false">Data!D185-Data!B185</f>
        <v>-0.00152910855063676</v>
      </c>
      <c r="E185" s="1" t="n">
        <f aca="false">0.8*B185 + 0.2*C185</f>
        <v>0.00930153196803049</v>
      </c>
      <c r="G185" s="1" t="n">
        <f aca="false">'Optimal portfolio'!B$15*B185+'Optimal portfolio'!C$15*C185</f>
        <v>0.00726478899066119</v>
      </c>
      <c r="I185" s="1" t="n">
        <f aca="false">0.5*B185+0.5*C185</f>
        <v>0.00524004177353027</v>
      </c>
      <c r="K185" s="1" t="n">
        <f aca="false">C185 - SLOPE(C$2:C$193,B$2:B$193)*B185</f>
        <v>-0.00240238505385611</v>
      </c>
    </row>
    <row r="186" customFormat="false" ht="13.8" hidden="false" customHeight="false" outlineLevel="0" collapsed="false">
      <c r="A186" s="4" t="n">
        <v>45047</v>
      </c>
      <c r="B186" s="1" t="n">
        <f aca="false">Data!C186-Data!B186</f>
        <v>0.00060768291732676</v>
      </c>
      <c r="C186" s="1" t="n">
        <f aca="false">Data!D186-Data!B186</f>
        <v>-0.0155533968830383</v>
      </c>
      <c r="E186" s="1" t="n">
        <f aca="false">0.8*B186 + 0.2*C186</f>
        <v>-0.00262453304274625</v>
      </c>
      <c r="G186" s="1" t="n">
        <f aca="false">'Optimal portfolio'!B$15*B186+'Optimal portfolio'!C$15*C186</f>
        <v>-0.00505585486408199</v>
      </c>
      <c r="I186" s="1" t="n">
        <f aca="false">0.5*B186+0.5*C186</f>
        <v>-0.00747285698285578</v>
      </c>
      <c r="K186" s="1" t="n">
        <f aca="false">C186 - SLOPE(C$2:C$193,B$2:B$193)*B186</f>
        <v>-0.015597585968265</v>
      </c>
    </row>
    <row r="187" customFormat="false" ht="13.8" hidden="false" customHeight="false" outlineLevel="0" collapsed="false">
      <c r="A187" s="4" t="n">
        <v>45078</v>
      </c>
      <c r="B187" s="1" t="n">
        <f aca="false">Data!C187-Data!B187</f>
        <v>0.0619523891273988</v>
      </c>
      <c r="C187" s="1" t="n">
        <f aca="false">Data!D187-Data!B187</f>
        <v>-0.032305257784584</v>
      </c>
      <c r="E187" s="1" t="n">
        <f aca="false">0.8*B187 + 0.2*C187</f>
        <v>0.0431008597450022</v>
      </c>
      <c r="G187" s="1" t="n">
        <f aca="false">'Optimal portfolio'!B$15*B187+'Optimal portfolio'!C$15*C187</f>
        <v>0.0289204536956684</v>
      </c>
      <c r="I187" s="1" t="n">
        <f aca="false">0.5*B187+0.5*C187</f>
        <v>0.0148235656714074</v>
      </c>
      <c r="K187" s="1" t="n">
        <f aca="false">C187 - SLOPE(C$2:C$193,B$2:B$193)*B187</f>
        <v>-0.0368102707199366</v>
      </c>
    </row>
    <row r="188" customFormat="false" ht="13.8" hidden="false" customHeight="false" outlineLevel="0" collapsed="false">
      <c r="A188" s="4" t="n">
        <v>45108</v>
      </c>
      <c r="B188" s="1" t="n">
        <f aca="false">Data!C188-Data!B188</f>
        <v>0.0275239631785304</v>
      </c>
      <c r="C188" s="1" t="n">
        <f aca="false">Data!D188-Data!B188</f>
        <v>0.0228173806834599</v>
      </c>
      <c r="E188" s="1" t="n">
        <f aca="false">0.8*B188 + 0.2*C188</f>
        <v>0.0265826466795163</v>
      </c>
      <c r="G188" s="1" t="n">
        <f aca="false">'Optimal portfolio'!B$15*B188+'Optimal portfolio'!C$15*C188</f>
        <v>0.0258745741456548</v>
      </c>
      <c r="I188" s="1" t="n">
        <f aca="false">0.5*B188+0.5*C188</f>
        <v>0.0251706719309951</v>
      </c>
      <c r="K188" s="1" t="n">
        <f aca="false">C188 - SLOPE(C$2:C$193,B$2:B$193)*B188</f>
        <v>0.0208159112986964</v>
      </c>
    </row>
    <row r="189" customFormat="false" ht="13.8" hidden="false" customHeight="false" outlineLevel="0" collapsed="false">
      <c r="A189" s="4" t="n">
        <v>45139</v>
      </c>
      <c r="B189" s="1" t="n">
        <f aca="false">Data!C189-Data!B189</f>
        <v>-0.02052246448629</v>
      </c>
      <c r="C189" s="1" t="n">
        <f aca="false">Data!D189-Data!B189</f>
        <v>-0.0103039937613459</v>
      </c>
      <c r="E189" s="1" t="n">
        <f aca="false">0.8*B189 + 0.2*C189</f>
        <v>-0.0184787703413012</v>
      </c>
      <c r="G189" s="1" t="n">
        <f aca="false">'Optimal portfolio'!B$15*B189+'Optimal portfolio'!C$15*C189</f>
        <v>-0.0169414726383546</v>
      </c>
      <c r="I189" s="1" t="n">
        <f aca="false">0.5*B189+0.5*C189</f>
        <v>-0.0154132291238179</v>
      </c>
      <c r="K189" s="1" t="n">
        <f aca="false">C189 - SLOPE(C$2:C$193,B$2:B$193)*B189</f>
        <v>-0.00881165473651946</v>
      </c>
    </row>
    <row r="190" customFormat="false" ht="13.8" hidden="false" customHeight="false" outlineLevel="0" collapsed="false">
      <c r="A190" s="4" t="n">
        <v>45170</v>
      </c>
      <c r="B190" s="1" t="n">
        <f aca="false">Data!C190-Data!B190</f>
        <v>-0.0520831162587767</v>
      </c>
      <c r="C190" s="1" t="n">
        <f aca="false">Data!D190-Data!B190</f>
        <v>-0.0416418372595413</v>
      </c>
      <c r="E190" s="1" t="n">
        <f aca="false">0.8*B190 + 0.2*C190</f>
        <v>-0.0499948604589297</v>
      </c>
      <c r="G190" s="1" t="n">
        <f aca="false">'Optimal portfolio'!B$15*B190+'Optimal portfolio'!C$15*C190</f>
        <v>-0.048424042803978</v>
      </c>
      <c r="I190" s="1" t="n">
        <f aca="false">0.5*B190+0.5*C190</f>
        <v>-0.046862476759159</v>
      </c>
      <c r="K190" s="1" t="n">
        <f aca="false">C190 - SLOPE(C$2:C$193,B$2:B$193)*B190</f>
        <v>-0.0378544915935533</v>
      </c>
    </row>
    <row r="191" customFormat="false" ht="13.8" hidden="false" customHeight="false" outlineLevel="0" collapsed="false">
      <c r="A191" s="4" t="n">
        <v>45200</v>
      </c>
      <c r="B191" s="1" t="n">
        <f aca="false">Data!C191-Data!B191</f>
        <v>-0.0258539919629995</v>
      </c>
      <c r="C191" s="1" t="n">
        <f aca="false">Data!D191-Data!B191</f>
        <v>0.0626220773669587</v>
      </c>
      <c r="E191" s="1" t="n">
        <f aca="false">0.8*B191 + 0.2*C191</f>
        <v>-0.00815877809700785</v>
      </c>
      <c r="G191" s="1" t="n">
        <f aca="false">'Optimal portfolio'!B$15*B191+'Optimal portfolio'!C$15*C191</f>
        <v>0.00515182989980938</v>
      </c>
      <c r="I191" s="1" t="n">
        <f aca="false">0.5*B191+0.5*C191</f>
        <v>0.0183840427019796</v>
      </c>
      <c r="K191" s="1" t="n">
        <f aca="false">C191 - SLOPE(C$2:C$193,B$2:B$193)*B191</f>
        <v>0.0645021108872851</v>
      </c>
    </row>
    <row r="192" customFormat="false" ht="13.8" hidden="false" customHeight="false" outlineLevel="0" collapsed="false">
      <c r="A192" s="4" t="n">
        <v>45231</v>
      </c>
      <c r="B192" s="1" t="n">
        <f aca="false">Data!C192-Data!B192</f>
        <v>0.0867954557190808</v>
      </c>
      <c r="C192" s="1" t="n">
        <f aca="false">Data!D192-Data!B192</f>
        <v>0.0157491790148178</v>
      </c>
      <c r="E192" s="1" t="n">
        <f aca="false">0.8*B192 + 0.2*C192</f>
        <v>0.0725862003782282</v>
      </c>
      <c r="G192" s="1" t="n">
        <f aca="false">'Optimal portfolio'!B$15*B192+'Optimal portfolio'!C$15*C192</f>
        <v>0.0618977832050249</v>
      </c>
      <c r="I192" s="1" t="n">
        <f aca="false">0.5*B192+0.5*C192</f>
        <v>0.0512723173669493</v>
      </c>
      <c r="K192" s="1" t="n">
        <f aca="false">C192 - SLOPE(C$2:C$193,B$2:B$193)*B192</f>
        <v>0.0094376443629387</v>
      </c>
    </row>
    <row r="193" customFormat="false" ht="13.8" hidden="false" customHeight="false" outlineLevel="0" collapsed="false">
      <c r="A193" s="4" t="n">
        <v>45261</v>
      </c>
      <c r="B193" s="1" t="n">
        <f aca="false">Data!C193-Data!B193</f>
        <v>0.0410026164010488</v>
      </c>
      <c r="C193" s="1" t="n">
        <f aca="false">Data!D193-Data!B193</f>
        <v>0.015303994405869</v>
      </c>
      <c r="E193" s="1" t="n">
        <f aca="false">0.8*B193 + 0.2*C193</f>
        <v>0.0358628920020129</v>
      </c>
      <c r="G193" s="1" t="n">
        <f aca="false">'Optimal portfolio'!B$15*B193+'Optimal portfolio'!C$15*C193</f>
        <v>0.0319967134293578</v>
      </c>
      <c r="I193" s="1" t="n">
        <f aca="false">0.5*B193+0.5*C193</f>
        <v>0.0281533054034589</v>
      </c>
      <c r="K193" s="1" t="n">
        <f aca="false">C193 - SLOPE(C$2:C$193,B$2:B$193)*B193</f>
        <v>0.0123223932138606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9.03"/>
    <col collapsed="false" customWidth="true" hidden="false" outlineLevel="0" max="4" min="4" style="0" width="21.99"/>
    <col collapsed="false" customWidth="true" hidden="false" outlineLevel="0" max="5" min="5" style="0" width="3.74"/>
    <col collapsed="false" customWidth="true" hidden="false" outlineLevel="0" max="6" min="6" style="0" width="21.3"/>
    <col collapsed="false" customWidth="true" hidden="false" outlineLevel="0" max="7" min="7" style="0" width="3.89"/>
    <col collapsed="false" customWidth="true" hidden="false" outlineLevel="0" max="8" min="8" style="0" width="24.49"/>
    <col collapsed="false" customWidth="true" hidden="false" outlineLevel="0" max="9" min="9" style="0" width="4.99"/>
    <col collapsed="false" customWidth="true" hidden="false" outlineLevel="0" max="10" min="10" style="0" width="20.83"/>
  </cols>
  <sheetData>
    <row r="1" customFormat="false" ht="13.8" hidden="false" customHeight="false" outlineLevel="0" collapsed="false">
      <c r="A1" s="5" t="s">
        <v>10</v>
      </c>
    </row>
    <row r="2" customFormat="false" ht="13.8" hidden="false" customHeight="false" outlineLevel="0" collapsed="false">
      <c r="B2" s="0" t="s">
        <v>11</v>
      </c>
      <c r="C2" s="0" t="s">
        <v>12</v>
      </c>
    </row>
    <row r="3" customFormat="false" ht="13.8" hidden="false" customHeight="false" outlineLevel="0" collapsed="false">
      <c r="A3" s="0" t="s">
        <v>13</v>
      </c>
      <c r="B3" s="1" t="n">
        <f aca="false">AVERAGE('Excess returns'!B2:B193)</f>
        <v>0.00813392461114147</v>
      </c>
      <c r="C3" s="1" t="n">
        <f aca="false">AVERAGE('Excess returns'!C2:C193)</f>
        <v>0.00526813672447935</v>
      </c>
    </row>
    <row r="4" customFormat="false" ht="13.8" hidden="false" customHeight="false" outlineLevel="0" collapsed="false">
      <c r="A4" s="0" t="s">
        <v>14</v>
      </c>
      <c r="B4" s="1" t="n">
        <f aca="false">STDEV('Excess returns'!B2:B193)</f>
        <v>0.0468841732364885</v>
      </c>
      <c r="C4" s="1" t="n">
        <f aca="false">STDEV('Excess returns'!C2:C193)</f>
        <v>0.049457764779768</v>
      </c>
    </row>
    <row r="5" customFormat="false" ht="13.8" hidden="false" customHeight="false" outlineLevel="0" collapsed="false">
      <c r="A5" s="0" t="s">
        <v>15</v>
      </c>
      <c r="B5" s="6" t="n">
        <f aca="false">B3/B4</f>
        <v>0.173489773832912</v>
      </c>
      <c r="C5" s="6" t="n">
        <f aca="false">C3/C4</f>
        <v>0.106517889515185</v>
      </c>
    </row>
    <row r="6" customFormat="false" ht="13.8" hidden="false" customHeight="false" outlineLevel="0" collapsed="false">
      <c r="A6" s="0" t="s">
        <v>16</v>
      </c>
      <c r="B6" s="6" t="n">
        <f aca="false">CORREL('Excess returns'!B2:B193,'Excess returns'!C2:C193)</f>
        <v>0.0689334096375325</v>
      </c>
    </row>
    <row r="8" customFormat="false" ht="13.8" hidden="false" customHeight="false" outlineLevel="0" collapsed="false">
      <c r="A8" s="5" t="s">
        <v>17</v>
      </c>
    </row>
    <row r="9" customFormat="false" ht="13.8" hidden="false" customHeight="false" outlineLevel="0" collapsed="false">
      <c r="A9" s="5"/>
    </row>
    <row r="10" customFormat="false" ht="13.8" hidden="false" customHeight="false" outlineLevel="0" collapsed="false">
      <c r="A10" s="0" t="s">
        <v>18</v>
      </c>
    </row>
    <row r="11" customFormat="false" ht="13.8" hidden="false" customHeight="false" outlineLevel="0" collapsed="false">
      <c r="A11" s="0" t="s">
        <v>11</v>
      </c>
      <c r="B11" s="0" t="n">
        <f aca="false">B4^2</f>
        <v>0.00219812570006906</v>
      </c>
      <c r="C11" s="0" t="n">
        <f aca="false">B6*B4*C4</f>
        <v>0.000159841853588218</v>
      </c>
    </row>
    <row r="12" customFormat="false" ht="13.8" hidden="false" customHeight="false" outlineLevel="0" collapsed="false">
      <c r="A12" s="0" t="s">
        <v>12</v>
      </c>
      <c r="B12" s="0" t="n">
        <f aca="false">B6*B4*C4</f>
        <v>0.000159841853588218</v>
      </c>
      <c r="C12" s="0" t="n">
        <f aca="false">C4^2</f>
        <v>0.00244607049701086</v>
      </c>
    </row>
    <row r="14" customFormat="false" ht="13.8" hidden="false" customHeight="false" outlineLevel="0" collapsed="false">
      <c r="A14" s="0" t="s">
        <v>19</v>
      </c>
      <c r="B14" s="0" t="n">
        <f aca="false" t="array" ref="B14:C14">TRANSPOSE( MMULT( MINVERSE( B11:C12 ) , TRANSPOSE( B3:C3 ) ) )</f>
        <v>3.5606984382885</v>
      </c>
      <c r="C14" s="0" t="n">
        <v>1.92103542877316</v>
      </c>
    </row>
    <row r="15" customFormat="false" ht="13.8" hidden="false" customHeight="false" outlineLevel="0" collapsed="false">
      <c r="A15" s="0" t="s">
        <v>20</v>
      </c>
      <c r="B15" s="1" t="n">
        <f aca="false">B14/(B14+C14)</f>
        <v>0.64955696949898</v>
      </c>
      <c r="C15" s="1" t="n">
        <f aca="false">C14/(B14+C14)</f>
        <v>0.35044303050102</v>
      </c>
    </row>
    <row r="17" customFormat="false" ht="13.8" hidden="false" customHeight="false" outlineLevel="0" collapsed="false">
      <c r="A17" s="0" t="s">
        <v>21</v>
      </c>
      <c r="B17" s="6" t="n">
        <f aca="false">MMULT(B15:C15,TRANSPOSE(B3:C3)) / SQRT( MMULT( B15:C15, MMULT( B11:C12, TRANSPOSE(B15:C15) ) ) )</f>
        <v>0.197693525314801</v>
      </c>
    </row>
    <row r="19" customFormat="false" ht="13.8" hidden="false" customHeight="false" outlineLevel="0" collapsed="false">
      <c r="A19" s="5" t="s">
        <v>22</v>
      </c>
    </row>
    <row r="20" customFormat="false" ht="13.8" hidden="false" customHeight="false" outlineLevel="0" collapsed="false">
      <c r="A20" s="5"/>
    </row>
    <row r="21" customFormat="false" ht="13.8" hidden="false" customHeight="false" outlineLevel="0" collapsed="false">
      <c r="B21" s="0" t="s">
        <v>12</v>
      </c>
      <c r="D21" s="0" t="s">
        <v>23</v>
      </c>
      <c r="F21" s="0" t="s">
        <v>24</v>
      </c>
      <c r="H21" s="0" t="s">
        <v>25</v>
      </c>
      <c r="J21" s="0" t="s">
        <v>8</v>
      </c>
    </row>
    <row r="22" customFormat="false" ht="13.8" hidden="false" customHeight="false" outlineLevel="0" collapsed="false">
      <c r="A22" s="0" t="s">
        <v>13</v>
      </c>
      <c r="D22" s="7" t="n">
        <f aca="false">B3</f>
        <v>0.00813392461114147</v>
      </c>
      <c r="F22" s="7" t="n">
        <f aca="false">AVERAGE('Excess returns'!E2:E193)</f>
        <v>0.00756076703380905</v>
      </c>
      <c r="H22" s="1" t="n">
        <f aca="false">AVERAGE('Excess returns'!G2:G193)</f>
        <v>0.00712962921936648</v>
      </c>
      <c r="J22" s="1" t="n">
        <f aca="false">AVERAGE('Excess returns'!I2:I193)</f>
        <v>0.00670103066781041</v>
      </c>
    </row>
    <row r="23" customFormat="false" ht="13.8" hidden="false" customHeight="false" outlineLevel="0" collapsed="false">
      <c r="A23" s="0" t="s">
        <v>14</v>
      </c>
      <c r="D23" s="7" t="n">
        <f aca="false">B4</f>
        <v>0.0468841732364885</v>
      </c>
      <c r="F23" s="1" t="n">
        <f aca="false">STDEV('Excess returns'!E2:E193)</f>
        <v>0.039443537633849</v>
      </c>
      <c r="H23" s="1" t="n">
        <f aca="false">STDEV('Excess returns'!G2:G193)</f>
        <v>0.0360640501908876</v>
      </c>
      <c r="J23" s="1" t="n">
        <f aca="false">STDEV('Excess returns'!I2:I193)</f>
        <v>0.0352274037655926</v>
      </c>
    </row>
    <row r="24" customFormat="false" ht="13.8" hidden="false" customHeight="false" outlineLevel="0" collapsed="false">
      <c r="A24" s="0" t="s">
        <v>26</v>
      </c>
      <c r="B24" s="6" t="n">
        <f aca="false">C5</f>
        <v>0.106517889515185</v>
      </c>
      <c r="D24" s="6" t="n">
        <f aca="false">D22/D23</f>
        <v>0.173489773832912</v>
      </c>
      <c r="F24" s="6" t="n">
        <f aca="false">F22/F23</f>
        <v>0.191685824532145</v>
      </c>
      <c r="H24" s="6" t="n">
        <f aca="false">H22/H23</f>
        <v>0.197693525314801</v>
      </c>
      <c r="J24" s="6" t="n">
        <f aca="false">J22/J23</f>
        <v>0.190222098466293</v>
      </c>
    </row>
    <row r="25" customFormat="false" ht="13.8" hidden="false" customHeight="false" outlineLevel="0" collapsed="false">
      <c r="A25" s="0" t="s">
        <v>27</v>
      </c>
      <c r="D25" s="6" t="n">
        <f aca="false">B6</f>
        <v>0.0689334096375325</v>
      </c>
      <c r="F25" s="6" t="n">
        <f aca="false">CORREL('Excess returns'!E2:E193,'Excess returns'!C2:C193)</f>
        <v>0.316327146088148</v>
      </c>
      <c r="H25" s="6" t="n">
        <f aca="false">CORREL('Excess returns'!G2:G193,'Excess returns'!C2:C193)</f>
        <v>0.538803126433047</v>
      </c>
      <c r="J25" s="6" t="n">
        <f aca="false">CORREL('Excess returns'!I2:I193,'Excess returns'!C2:C193)</f>
        <v>0.747850324843681</v>
      </c>
    </row>
    <row r="26" customFormat="false" ht="13.8" hidden="false" customHeight="false" outlineLevel="0" collapsed="false">
      <c r="A26" s="0" t="s">
        <v>28</v>
      </c>
      <c r="D26" s="6" t="n">
        <f aca="false">D24*D25</f>
        <v>0.011959241647547</v>
      </c>
      <c r="F26" s="6" t="n">
        <f aca="false">F24*F25</f>
        <v>0.060635429819807</v>
      </c>
      <c r="H26" s="6" t="n">
        <f aca="false">H24*H25</f>
        <v>0.106517889515185</v>
      </c>
      <c r="J26" s="6" t="n">
        <f aca="false">J24*J25</f>
        <v>0.142257658130464</v>
      </c>
    </row>
    <row r="27" customFormat="false" ht="13.8" hidden="false" customHeight="false" outlineLevel="0" collapsed="false">
      <c r="D27" s="8" t="s">
        <v>29</v>
      </c>
      <c r="F27" s="8" t="s">
        <v>30</v>
      </c>
      <c r="H27" s="8" t="s">
        <v>31</v>
      </c>
      <c r="J27" s="8" t="s">
        <v>32</v>
      </c>
    </row>
    <row r="28" customFormat="false" ht="13.8" hidden="false" customHeight="false" outlineLevel="0" collapsed="false">
      <c r="D28" s="8" t="s">
        <v>33</v>
      </c>
      <c r="F28" s="8" t="s">
        <v>34</v>
      </c>
      <c r="H28" s="8" t="s">
        <v>35</v>
      </c>
      <c r="J28" s="9" t="s">
        <v>36</v>
      </c>
    </row>
    <row r="29" customFormat="false" ht="13.8" hidden="false" customHeight="false" outlineLevel="0" collapsed="false">
      <c r="D29" s="8"/>
      <c r="F29" s="8"/>
      <c r="H29" s="8"/>
      <c r="J29" s="9"/>
    </row>
    <row r="30" customFormat="false" ht="13.8" hidden="false" customHeight="false" outlineLevel="0" collapsed="false">
      <c r="A30" s="5" t="s">
        <v>37</v>
      </c>
    </row>
    <row r="32" customFormat="false" ht="13.8" hidden="false" customHeight="false" outlineLevel="0" collapsed="false">
      <c r="D32" s="0" t="s">
        <v>11</v>
      </c>
      <c r="F32" s="0" t="s">
        <v>6</v>
      </c>
      <c r="H32" s="0" t="s">
        <v>25</v>
      </c>
      <c r="J32" s="0" t="s">
        <v>8</v>
      </c>
    </row>
    <row r="33" customFormat="false" ht="13.8" hidden="false" customHeight="false" outlineLevel="0" collapsed="false">
      <c r="A33" s="0" t="s">
        <v>38</v>
      </c>
      <c r="D33" s="6" t="n">
        <f aca="false">B6*C4/B4</f>
        <v>0.0727173398605893</v>
      </c>
      <c r="F33" s="6" t="n">
        <f aca="false">F25*$C4/F23</f>
        <v>0.396638702388021</v>
      </c>
      <c r="H33" s="6" t="n">
        <f aca="false">H25*$C4/H23</f>
        <v>0.738907531147525</v>
      </c>
      <c r="J33" s="6" t="n">
        <f aca="false">J25*$C4/J23</f>
        <v>1.0499497976833</v>
      </c>
    </row>
    <row r="34" customFormat="false" ht="13.8" hidden="false" customHeight="false" outlineLevel="0" collapsed="false">
      <c r="A34" s="0" t="s">
        <v>39</v>
      </c>
      <c r="D34" s="6" t="n">
        <f aca="false">SLOPE('Excess returns'!C2:C193,'Excess returns'!B2:B193)</f>
        <v>0.0727173398605893</v>
      </c>
      <c r="F34" s="6" t="n">
        <f aca="false">SLOPE('Excess returns'!C2:C193,'Excess returns'!E2:E193)</f>
        <v>0.39663870238802</v>
      </c>
      <c r="H34" s="6" t="n">
        <f aca="false">SLOPE('Excess returns'!C2:C193,'Excess returns'!G2:G193)</f>
        <v>0.738907531147525</v>
      </c>
      <c r="J34" s="6" t="n">
        <f aca="false">SLOPE('Excess returns'!C2:C193,'Excess returns'!I2:I193)</f>
        <v>1.0499497976833</v>
      </c>
    </row>
    <row r="35" customFormat="false" ht="13.8" hidden="false" customHeight="false" outlineLevel="0" collapsed="false">
      <c r="A35" s="0" t="s">
        <v>40</v>
      </c>
      <c r="D35" s="1" t="n">
        <f aca="false">C3 - D34*B3</f>
        <v>0.00467665936413056</v>
      </c>
      <c r="F35" s="1" t="n">
        <f aca="false">$C3 - F34*F22</f>
        <v>0.00226924389913121</v>
      </c>
      <c r="H35" s="1" t="n">
        <f aca="false">$C3 - H34*H22</f>
        <v>0</v>
      </c>
      <c r="J35" s="1" t="n">
        <f aca="false">$C3 - J34*J22</f>
        <v>-0.00176760906945777</v>
      </c>
    </row>
    <row r="36" customFormat="false" ht="13.8" hidden="false" customHeight="false" outlineLevel="0" collapsed="false">
      <c r="A36" s="10" t="s">
        <v>41</v>
      </c>
      <c r="D36" s="11" t="n">
        <f aca="false">INTERCEPT('Excess returns'!C2:C193,'Excess returns'!B2:B193)</f>
        <v>0.00467665936413056</v>
      </c>
      <c r="F36" s="11" t="n">
        <f aca="false">INTERCEPT('Excess returns'!C2:C193,'Excess returns'!E2:E193)</f>
        <v>0.00226924389913121</v>
      </c>
      <c r="H36" s="11" t="n">
        <f aca="false">INTERCEPT('Excess returns'!C2:C193,'Excess returns'!G2:G193)</f>
        <v>8.67361737988404E-019</v>
      </c>
      <c r="J36" s="11" t="n">
        <f aca="false">INTERCEPT('Excess returns'!C2:C193,'Excess returns'!I2:I193)</f>
        <v>-0.00176760906945777</v>
      </c>
    </row>
    <row r="37" s="8" customFormat="true" ht="13.8" hidden="false" customHeight="false" outlineLevel="0" collapsed="false">
      <c r="D37" s="8" t="s">
        <v>42</v>
      </c>
      <c r="F37" s="8" t="s">
        <v>43</v>
      </c>
      <c r="H37" s="8" t="s">
        <v>44</v>
      </c>
      <c r="J37" s="8" t="s">
        <v>45</v>
      </c>
    </row>
    <row r="38" customFormat="false" ht="13.8" hidden="false" customHeight="false" outlineLevel="0" collapsed="false">
      <c r="D38" s="8" t="s">
        <v>33</v>
      </c>
      <c r="F38" s="8" t="s">
        <v>34</v>
      </c>
      <c r="H38" s="8" t="s">
        <v>35</v>
      </c>
      <c r="J38" s="9" t="s">
        <v>36</v>
      </c>
    </row>
    <row r="39" customFormat="false" ht="13.8" hidden="false" customHeight="false" outlineLevel="0" collapsed="false">
      <c r="D39" s="8"/>
      <c r="F39" s="8"/>
      <c r="H39" s="8"/>
      <c r="J39" s="9"/>
    </row>
    <row r="40" customFormat="false" ht="13.8" hidden="false" customHeight="false" outlineLevel="0" collapsed="false">
      <c r="A40" s="5" t="s">
        <v>46</v>
      </c>
    </row>
    <row r="42" customFormat="false" ht="13.8" hidden="false" customHeight="false" outlineLevel="0" collapsed="false">
      <c r="A42" s="8" t="s">
        <v>47</v>
      </c>
    </row>
    <row r="43" customFormat="false" ht="13.8" hidden="false" customHeight="false" outlineLevel="0" collapsed="false">
      <c r="A43" s="8"/>
    </row>
    <row r="44" customFormat="false" ht="13.8" hidden="false" customHeight="false" outlineLevel="0" collapsed="false">
      <c r="A44" s="0" t="s">
        <v>48</v>
      </c>
      <c r="D44" s="6" t="n">
        <f aca="false">SQRT( C4^2 - D33^2*B4^2 )</f>
        <v>0.0493401177807627</v>
      </c>
    </row>
    <row r="45" customFormat="false" ht="13.8" hidden="false" customHeight="false" outlineLevel="0" collapsed="false">
      <c r="A45" s="0" t="s">
        <v>49</v>
      </c>
      <c r="D45" s="6" t="n">
        <f aca="false">STDEV('Excess returns'!K2:K193)</f>
        <v>0.0493401177807627</v>
      </c>
    </row>
    <row r="46" customFormat="false" ht="13.8" hidden="false" customHeight="false" outlineLevel="0" collapsed="false">
      <c r="A46" s="0" t="s">
        <v>50</v>
      </c>
      <c r="D46" s="6" t="n">
        <f aca="false">D35/D44</f>
        <v>0.0947841143166859</v>
      </c>
    </row>
    <row r="47" customFormat="false" ht="13.8" hidden="false" customHeight="false" outlineLevel="0" collapsed="false">
      <c r="A47" s="0" t="s">
        <v>51</v>
      </c>
      <c r="D47" s="6" t="n">
        <f aca="false">SQRT( B5^2 + D46^2 )</f>
        <v>0.197693525314801</v>
      </c>
      <c r="F47" s="8" t="s">
        <v>52</v>
      </c>
    </row>
    <row r="49" customFormat="false" ht="13.8" hidden="false" customHeight="false" outlineLevel="0" collapsed="false">
      <c r="A49" s="8" t="s">
        <v>53</v>
      </c>
    </row>
    <row r="50" customFormat="false" ht="13.8" hidden="false" customHeight="false" outlineLevel="0" collapsed="false">
      <c r="A50" s="8" t="s">
        <v>54</v>
      </c>
    </row>
    <row r="51" customFormat="false" ht="13.8" hidden="false" customHeight="false" outlineLevel="0" collapsed="false">
      <c r="A5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2024-08-06T03:00:53Z</dcterms:created>
  <dc:creator/>
  <dc:description/>
  <dc:language>en-US</dc:language>
  <cp:lastModifiedBy/>
  <dcterms:modified xsi:type="dcterms:W3CDTF">2024-08-09T13:10:24Z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