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ata" sheetId="1" state="visible" r:id="rId3"/>
    <sheet name="Equal-weighted portfolio" sheetId="2" state="visible" r:id="rId4"/>
    <sheet name="Value-weighted portfolio" sheetId="3" state="visible" r:id="rId5"/>
    <sheet name="Value-weighted index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<sst xmlns="http://schemas.openxmlformats.org/spreadsheetml/2006/main" count="140" uniqueCount="71">
  <si>
    <t xml:space="preserve">Ticker</t>
  </si>
  <si>
    <t xml:space="preserve">Year</t>
  </si>
  <si>
    <t xml:space="preserve">Dividends paid per share, during year</t>
  </si>
  <si>
    <t xml:space="preserve">Price per share, end of year</t>
  </si>
  <si>
    <t xml:space="preserve">Shares outstanding, end of year (millions)</t>
  </si>
  <si>
    <t xml:space="preserve">COST</t>
  </si>
  <si>
    <t xml:space="preserve">HD</t>
  </si>
  <si>
    <t xml:space="preserve">WMT</t>
  </si>
  <si>
    <t xml:space="preserve">Starting portfolio value:</t>
  </si>
  <si>
    <t xml:space="preserve">End of 2017 / start of 2018:</t>
  </si>
  <si>
    <t xml:space="preserve">Desired weighting:</t>
  </si>
  <si>
    <t xml:space="preserve">Desired dollar allocation:</t>
  </si>
  <si>
    <t xml:space="preserve">Share price:</t>
  </si>
  <si>
    <t xml:space="preserve">Shares purchased</t>
  </si>
  <si>
    <t xml:space="preserve">End of 2018 / start of 2019:</t>
  </si>
  <si>
    <t xml:space="preserve">Dividends paid during 2018:</t>
  </si>
  <si>
    <t xml:space="preserve">Share price, end of 2018:</t>
  </si>
  <si>
    <t xml:space="preserve">Portfolio return during first year, using approach #1 based on ending portfolio value:</t>
  </si>
  <si>
    <t xml:space="preserve">Amount of dividends received:</t>
  </si>
  <si>
    <t xml:space="preserve">Value of shares:</t>
  </si>
  <si>
    <t xml:space="preserve">Portfolio value:</t>
  </si>
  <si>
    <t xml:space="preserve">Return during 2018:</t>
  </si>
  <si>
    <t xml:space="preserve">Portfolio return during first year, using approach #2 based on weighted average:</t>
  </si>
  <si>
    <t xml:space="preserve">Stock return during 2018:</t>
  </si>
  <si>
    <t xml:space="preserve">Portfolio return during 2018:</t>
  </si>
  <si>
    <t xml:space="preserve">Rebalancing steps for 2019:</t>
  </si>
  <si>
    <t xml:space="preserve">Desired share holdings:</t>
  </si>
  <si>
    <t xml:space="preserve">Shares purchased (sold)</t>
  </si>
  <si>
    <t xml:space="preserve">Cost (proceeds)</t>
  </si>
  <si>
    <t xml:space="preserve">Net trading:</t>
  </si>
  <si>
    <t xml:space="preserve">Dividends received:</t>
  </si>
  <si>
    <t xml:space="preserve">Gross trading:</t>
  </si>
  <si>
    <t xml:space="preserve">Turnover ratio:</t>
  </si>
  <si>
    <t xml:space="preserve">End of 2019:</t>
  </si>
  <si>
    <t xml:space="preserve">Dividends paid during 2019:</t>
  </si>
  <si>
    <t xml:space="preserve">Share price, end of 2019:</t>
  </si>
  <si>
    <t xml:space="preserve">Portfolio return during second year, using approach #1 based on ending portfolio value:</t>
  </si>
  <si>
    <t xml:space="preserve">Value of shares each stock:</t>
  </si>
  <si>
    <t xml:space="preserve">Return during 2019:</t>
  </si>
  <si>
    <t xml:space="preserve">Portfolio return during second year, using approach #2 based on weighted average:</t>
  </si>
  <si>
    <t xml:space="preserve">Stock return during 2019:</t>
  </si>
  <si>
    <t xml:space="preserve">Portfolio return during 2019:</t>
  </si>
  <si>
    <t xml:space="preserve">Portfolio return over two years:</t>
  </si>
  <si>
    <t xml:space="preserve">Based on ending portfolio value</t>
  </si>
  <si>
    <t xml:space="preserve">Or, multiply gross returns for each year and subtract 1</t>
  </si>
  <si>
    <t xml:space="preserve">Share price</t>
  </si>
  <si>
    <t xml:space="preserve">Shares outstanding</t>
  </si>
  <si>
    <t xml:space="preserve">Market cap</t>
  </si>
  <si>
    <t xml:space="preserve">Desired weighting</t>
  </si>
  <si>
    <t xml:space="preserve">Desired dollar allocation</t>
  </si>
  <si>
    <t xml:space="preserve">Shares outstanding, end of 2018:</t>
  </si>
  <si>
    <t xml:space="preserve">Return excluding dividends:</t>
  </si>
  <si>
    <t xml:space="preserve">This is just to help check our calculations in the “index” tab.</t>
  </si>
  <si>
    <t xml:space="preserve">Desired share holdings</t>
  </si>
  <si>
    <t xml:space="preserve">Value of shares of each stock:</t>
  </si>
  <si>
    <t xml:space="preserve">Divisor</t>
  </si>
  <si>
    <r>
      <rPr>
        <b val="true"/>
        <sz val="11"/>
        <color theme="1"/>
        <rFont val="Calibri"/>
        <family val="2"/>
        <charset val="1"/>
      </rPr>
      <t xml:space="preserve">Note: </t>
    </r>
    <r>
      <rPr>
        <sz val="11"/>
        <color theme="1"/>
        <rFont val="Calibri"/>
        <family val="2"/>
        <charset val="1"/>
      </rPr>
      <t xml:space="preserve">In the assignment I said “set the index to 1000”, and this is what you would need to do to make that happen.</t>
    </r>
  </si>
  <si>
    <t xml:space="preserve">Index value</t>
  </si>
  <si>
    <t xml:space="preserve">In reality I don’t care where you set the index or divisor, all that matters is the percentage change in the index by the end.</t>
  </si>
  <si>
    <t xml:space="preserve">In class I set the *divisor* to 1000, so this is what many students would have done, and this is completely fine.</t>
  </si>
  <si>
    <t xml:space="preserve">To see how this does and doesn’t change things, just change B6 to be 1000.</t>
  </si>
  <si>
    <t xml:space="preserve">Market cap at old share counts</t>
  </si>
  <si>
    <t xml:space="preserve">Index return during 2018:</t>
  </si>
  <si>
    <t xml:space="preserve">Capital gain on VW portfolio:</t>
  </si>
  <si>
    <t xml:space="preserve">Checking that we did the math right.</t>
  </si>
  <si>
    <t xml:space="preserve">Index value, end of 2019</t>
  </si>
  <si>
    <t xml:space="preserve">Index return during 2019:</t>
  </si>
  <si>
    <t xml:space="preserve">Index return over two years:</t>
  </si>
  <si>
    <t xml:space="preserve">Dividing ending value by starting value</t>
  </si>
  <si>
    <t xml:space="preserve">Capital gain over two years:</t>
  </si>
  <si>
    <t xml:space="preserve">Or, multiply the gross returns and subtract 1.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</si>
</sst>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$-409]#,##0.00;[RED]\-[$$-409]#,##0.00"/>
    <numFmt numFmtId="166" formatCode="0.000"/>
    <numFmt numFmtId="167" formatCode="0.00%"/>
    <numFmt numFmtId="168" formatCode="0.00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3" min="3" style="1" width="33.57"/>
    <col collapsed="false" customWidth="true" hidden="false" outlineLevel="0" max="4" min="4" style="1" width="25.08"/>
    <col collapsed="false" customWidth="true" hidden="false" outlineLevel="0" max="5" min="5" style="1" width="37.46"/>
  </cols>
  <sheetData>
    <row r="1" customFormat="false" ht="1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5" hidden="false" customHeight="false" outlineLevel="0" collapsed="false">
      <c r="A2" s="5" t="s">
        <v>5</v>
      </c>
      <c r="B2" s="5" t="n">
        <v>2017</v>
      </c>
      <c r="C2" s="6" t="n">
        <v>8.95</v>
      </c>
      <c r="D2" s="6" t="n">
        <v>186.12</v>
      </c>
      <c r="E2" s="1" t="n">
        <v>437.204</v>
      </c>
    </row>
    <row r="3" customFormat="false" ht="15" hidden="false" customHeight="false" outlineLevel="0" collapsed="false">
      <c r="A3" s="5"/>
      <c r="B3" s="5" t="n">
        <v>2018</v>
      </c>
      <c r="C3" s="6" t="n">
        <v>2.21</v>
      </c>
      <c r="D3" s="6" t="n">
        <v>203.71</v>
      </c>
      <c r="E3" s="1" t="n">
        <v>438.189</v>
      </c>
    </row>
    <row r="4" customFormat="false" ht="15" hidden="false" customHeight="false" outlineLevel="0" collapsed="false">
      <c r="A4" s="5"/>
      <c r="B4" s="5" t="n">
        <v>2019</v>
      </c>
      <c r="C4" s="6" t="n">
        <v>2.52</v>
      </c>
      <c r="D4" s="6" t="n">
        <v>293.92</v>
      </c>
      <c r="E4" s="1" t="n">
        <v>439.625</v>
      </c>
    </row>
    <row r="5" customFormat="false" ht="15" hidden="false" customHeight="false" outlineLevel="0" collapsed="false">
      <c r="A5" s="5" t="s">
        <v>6</v>
      </c>
      <c r="B5" s="5" t="n">
        <v>2017</v>
      </c>
      <c r="C5" s="6" t="n">
        <v>3.56</v>
      </c>
      <c r="D5" s="6" t="n">
        <v>189.53</v>
      </c>
      <c r="E5" s="1" t="n">
        <v>1158</v>
      </c>
    </row>
    <row r="6" customFormat="false" ht="15" hidden="false" customHeight="false" outlineLevel="0" collapsed="false">
      <c r="A6" s="5"/>
      <c r="B6" s="5" t="n">
        <v>2018</v>
      </c>
      <c r="C6" s="6" t="n">
        <v>4.12</v>
      </c>
      <c r="D6" s="6" t="n">
        <v>171.82</v>
      </c>
      <c r="E6" s="1" t="n">
        <v>1105</v>
      </c>
    </row>
    <row r="7" customFormat="false" ht="15" hidden="false" customHeight="false" outlineLevel="0" collapsed="false">
      <c r="A7" s="5"/>
      <c r="B7" s="5" t="n">
        <v>2019</v>
      </c>
      <c r="C7" s="6" t="n">
        <v>5.44</v>
      </c>
      <c r="D7" s="6" t="n">
        <v>218.38</v>
      </c>
      <c r="E7" s="1" t="n">
        <v>1077</v>
      </c>
    </row>
    <row r="8" customFormat="false" ht="15" hidden="false" customHeight="false" outlineLevel="0" collapsed="false">
      <c r="A8" s="5" t="s">
        <v>7</v>
      </c>
      <c r="B8" s="5" t="n">
        <v>2017</v>
      </c>
      <c r="C8" s="6" t="n">
        <v>2.04</v>
      </c>
      <c r="D8" s="6" t="n">
        <v>98.75</v>
      </c>
      <c r="E8" s="1" t="n">
        <v>2952</v>
      </c>
    </row>
    <row r="9" customFormat="false" ht="15" hidden="false" customHeight="false" outlineLevel="0" collapsed="false">
      <c r="A9" s="5"/>
      <c r="B9" s="5" t="n">
        <v>2018</v>
      </c>
      <c r="C9" s="6" t="n">
        <v>2.08</v>
      </c>
      <c r="D9" s="6" t="n">
        <v>93.15</v>
      </c>
      <c r="E9" s="1" t="n">
        <v>2878</v>
      </c>
    </row>
    <row r="10" customFormat="false" ht="15" hidden="false" customHeight="false" outlineLevel="0" collapsed="false">
      <c r="A10" s="5"/>
      <c r="B10" s="5" t="n">
        <v>2019</v>
      </c>
      <c r="C10" s="6" t="n">
        <v>2.12</v>
      </c>
      <c r="D10" s="6" t="n">
        <v>118.84</v>
      </c>
      <c r="E10" s="1" t="n">
        <v>2832.493</v>
      </c>
    </row>
  </sheetData>
  <mergeCells count="3">
    <mergeCell ref="A2:A4"/>
    <mergeCell ref="A5:A7"/>
    <mergeCell ref="A8:A1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8.94"/>
    <col collapsed="false" customWidth="true" hidden="false" outlineLevel="0" max="2" min="2" style="0" width="14.37"/>
  </cols>
  <sheetData>
    <row r="1" customFormat="false" ht="13.8" hidden="false" customHeight="false" outlineLevel="0" collapsed="false">
      <c r="A1" s="1" t="s">
        <v>8</v>
      </c>
      <c r="B1" s="7" t="n">
        <v>1000000</v>
      </c>
    </row>
    <row r="3" customFormat="false" ht="13.8" hidden="false" customHeight="false" outlineLevel="0" collapsed="false">
      <c r="A3" s="8" t="s">
        <v>9</v>
      </c>
    </row>
    <row r="4" customFormat="false" ht="13.8" hidden="false" customHeight="false" outlineLevel="0" collapsed="false">
      <c r="B4" s="0" t="s">
        <v>5</v>
      </c>
      <c r="C4" s="0" t="s">
        <v>6</v>
      </c>
      <c r="D4" s="0" t="s">
        <v>7</v>
      </c>
    </row>
    <row r="5" customFormat="false" ht="13.8" hidden="false" customHeight="false" outlineLevel="0" collapsed="false">
      <c r="A5" s="1" t="s">
        <v>10</v>
      </c>
      <c r="B5" s="9" t="n">
        <f aca="false">1/3</f>
        <v>0.333333333333333</v>
      </c>
      <c r="C5" s="9" t="n">
        <f aca="false">1/3</f>
        <v>0.333333333333333</v>
      </c>
      <c r="D5" s="9" t="n">
        <f aca="false">1/3</f>
        <v>0.333333333333333</v>
      </c>
    </row>
    <row r="6" customFormat="false" ht="13.8" hidden="false" customHeight="false" outlineLevel="0" collapsed="false">
      <c r="A6" s="1" t="s">
        <v>11</v>
      </c>
      <c r="B6" s="7" t="n">
        <f aca="false">$B1*B5</f>
        <v>333333.333333333</v>
      </c>
      <c r="C6" s="7" t="n">
        <f aca="false">$B1*C5</f>
        <v>333333.333333333</v>
      </c>
      <c r="D6" s="7" t="n">
        <f aca="false">$B1*D5</f>
        <v>333333.333333333</v>
      </c>
    </row>
    <row r="7" customFormat="false" ht="13.8" hidden="false" customHeight="false" outlineLevel="0" collapsed="false">
      <c r="A7" s="1" t="s">
        <v>12</v>
      </c>
      <c r="B7" s="7" t="n">
        <f aca="false">Data!D2</f>
        <v>186.12</v>
      </c>
      <c r="C7" s="7" t="n">
        <f aca="false">Data!D5</f>
        <v>189.53</v>
      </c>
      <c r="D7" s="7" t="n">
        <f aca="false">Data!D8</f>
        <v>98.75</v>
      </c>
    </row>
    <row r="8" customFormat="false" ht="13.8" hidden="false" customHeight="false" outlineLevel="0" collapsed="false">
      <c r="A8" s="1" t="s">
        <v>13</v>
      </c>
      <c r="B8" s="10" t="n">
        <f aca="false">B6/B7</f>
        <v>1790.95923776775</v>
      </c>
      <c r="C8" s="10" t="n">
        <f aca="false">C6/C7</f>
        <v>1758.73652368139</v>
      </c>
      <c r="D8" s="10" t="n">
        <f aca="false">D6/D7</f>
        <v>3375.52742616034</v>
      </c>
    </row>
    <row r="10" customFormat="false" ht="13.8" hidden="false" customHeight="false" outlineLevel="0" collapsed="false">
      <c r="A10" s="8" t="s">
        <v>14</v>
      </c>
    </row>
    <row r="11" customFormat="false" ht="13.8" hidden="false" customHeight="false" outlineLevel="0" collapsed="false">
      <c r="A11" s="11" t="s">
        <v>15</v>
      </c>
      <c r="B11" s="7" t="n">
        <f aca="false">Data!C3</f>
        <v>2.21</v>
      </c>
      <c r="C11" s="7" t="n">
        <f aca="false">Data!C6</f>
        <v>4.12</v>
      </c>
      <c r="D11" s="7" t="n">
        <f aca="false">Data!C9</f>
        <v>2.08</v>
      </c>
    </row>
    <row r="12" customFormat="false" ht="13.8" hidden="false" customHeight="false" outlineLevel="0" collapsed="false">
      <c r="A12" s="11" t="s">
        <v>16</v>
      </c>
      <c r="B12" s="7" t="n">
        <f aca="false">Data!D3</f>
        <v>203.71</v>
      </c>
      <c r="C12" s="7" t="n">
        <f aca="false">Data!D6</f>
        <v>171.82</v>
      </c>
      <c r="D12" s="7" t="n">
        <f aca="false">Data!D9</f>
        <v>93.15</v>
      </c>
    </row>
    <row r="14" customFormat="false" ht="13.8" hidden="false" customHeight="false" outlineLevel="0" collapsed="false">
      <c r="A14" s="12" t="s">
        <v>17</v>
      </c>
    </row>
    <row r="15" customFormat="false" ht="13.8" hidden="false" customHeight="false" outlineLevel="0" collapsed="false">
      <c r="A15" s="1" t="s">
        <v>18</v>
      </c>
      <c r="B15" s="7" t="n">
        <f aca="false">B11*B8</f>
        <v>3958.01991546672</v>
      </c>
      <c r="C15" s="7" t="n">
        <f aca="false">C11*C8</f>
        <v>7245.99447756732</v>
      </c>
      <c r="D15" s="7" t="n">
        <f aca="false">D11*D8</f>
        <v>7021.0970464135</v>
      </c>
    </row>
    <row r="16" customFormat="false" ht="13.8" hidden="false" customHeight="false" outlineLevel="0" collapsed="false">
      <c r="A16" s="1" t="s">
        <v>19</v>
      </c>
      <c r="B16" s="7" t="n">
        <f aca="false">B12*B8</f>
        <v>364836.306325668</v>
      </c>
      <c r="C16" s="7" t="n">
        <f aca="false">C12*C8</f>
        <v>302186.109498936</v>
      </c>
      <c r="D16" s="7" t="n">
        <f aca="false">D12*D8</f>
        <v>314430.379746835</v>
      </c>
    </row>
    <row r="17" customFormat="false" ht="13.8" hidden="false" customHeight="false" outlineLevel="0" collapsed="false">
      <c r="A17" s="1" t="s">
        <v>20</v>
      </c>
      <c r="B17" s="7" t="n">
        <f aca="false">SUM(B15:D16)</f>
        <v>999677.907010887</v>
      </c>
    </row>
    <row r="18" customFormat="false" ht="13.8" hidden="false" customHeight="false" outlineLevel="0" collapsed="false">
      <c r="A18" s="0" t="s">
        <v>21</v>
      </c>
      <c r="B18" s="9" t="n">
        <f aca="false">B17/B1-1</f>
        <v>-0.000322092989113121</v>
      </c>
    </row>
    <row r="20" customFormat="false" ht="13.8" hidden="false" customHeight="false" outlineLevel="0" collapsed="false">
      <c r="A20" s="12" t="s">
        <v>22</v>
      </c>
    </row>
    <row r="21" customFormat="false" ht="13.8" hidden="false" customHeight="false" outlineLevel="0" collapsed="false">
      <c r="A21" s="1" t="s">
        <v>23</v>
      </c>
      <c r="B21" s="9" t="n">
        <f aca="false">(B11+B12)/B7-1</f>
        <v>0.106382978723404</v>
      </c>
      <c r="C21" s="9" t="n">
        <f aca="false">(C11+C12)/C7-1</f>
        <v>-0.0717036880704902</v>
      </c>
      <c r="D21" s="9" t="n">
        <f aca="false">(D11+D12)/D7-1</f>
        <v>-0.0356455696202531</v>
      </c>
    </row>
    <row r="22" customFormat="false" ht="13.8" hidden="false" customHeight="false" outlineLevel="0" collapsed="false">
      <c r="A22" s="1" t="s">
        <v>24</v>
      </c>
      <c r="B22" s="9" t="n">
        <f aca="false">AVERAGE(B21:D21)</f>
        <v>-0.00032209298911301</v>
      </c>
    </row>
    <row r="24" customFormat="false" ht="13.8" hidden="false" customHeight="false" outlineLevel="0" collapsed="false">
      <c r="A24" s="12" t="s">
        <v>25</v>
      </c>
    </row>
    <row r="25" customFormat="false" ht="13.8" hidden="false" customHeight="false" outlineLevel="0" collapsed="false">
      <c r="A25" s="1" t="s">
        <v>10</v>
      </c>
      <c r="B25" s="9" t="n">
        <f aca="false">1/3</f>
        <v>0.333333333333333</v>
      </c>
      <c r="C25" s="9" t="n">
        <f aca="false">1/3</f>
        <v>0.333333333333333</v>
      </c>
      <c r="D25" s="9" t="n">
        <f aca="false">1/3</f>
        <v>0.333333333333333</v>
      </c>
    </row>
    <row r="26" customFormat="false" ht="13.8" hidden="false" customHeight="false" outlineLevel="0" collapsed="false">
      <c r="A26" s="1" t="s">
        <v>11</v>
      </c>
      <c r="B26" s="7" t="n">
        <f aca="false">$B17*B25</f>
        <v>333225.969003629</v>
      </c>
      <c r="C26" s="7" t="n">
        <f aca="false">$B17*C25</f>
        <v>333225.969003629</v>
      </c>
      <c r="D26" s="7" t="n">
        <f aca="false">$B17*D25</f>
        <v>333225.969003629</v>
      </c>
    </row>
    <row r="27" customFormat="false" ht="13.8" hidden="false" customHeight="false" outlineLevel="0" collapsed="false">
      <c r="A27" s="1" t="s">
        <v>26</v>
      </c>
      <c r="B27" s="10" t="n">
        <f aca="false">B26/B12</f>
        <v>1635.7860144501</v>
      </c>
      <c r="C27" s="10" t="n">
        <f aca="false">C26/C12</f>
        <v>1939.3898789642</v>
      </c>
      <c r="D27" s="10" t="n">
        <f aca="false">D26/D12</f>
        <v>3577.30508860579</v>
      </c>
    </row>
    <row r="28" customFormat="false" ht="13.8" hidden="false" customHeight="false" outlineLevel="0" collapsed="false">
      <c r="A28" s="1" t="s">
        <v>27</v>
      </c>
      <c r="B28" s="10" t="n">
        <f aca="false">B27-B8</f>
        <v>-155.173223317653</v>
      </c>
      <c r="C28" s="10" t="n">
        <f aca="false">C27-C8</f>
        <v>180.653355282813</v>
      </c>
      <c r="D28" s="10" t="n">
        <f aca="false">D27-D8</f>
        <v>201.777662445448</v>
      </c>
    </row>
    <row r="29" customFormat="false" ht="13.8" hidden="false" customHeight="false" outlineLevel="0" collapsed="false">
      <c r="A29" s="1" t="s">
        <v>28</v>
      </c>
      <c r="B29" s="7" t="n">
        <f aca="false">B28*B12</f>
        <v>-31610.3373220391</v>
      </c>
      <c r="C29" s="7" t="n">
        <f aca="false">C28*C12</f>
        <v>31039.859504693</v>
      </c>
      <c r="D29" s="7" t="n">
        <f aca="false">D28*D12</f>
        <v>18795.5892567935</v>
      </c>
    </row>
    <row r="30" customFormat="false" ht="13.8" hidden="false" customHeight="false" outlineLevel="0" collapsed="false">
      <c r="A30" s="1" t="s">
        <v>29</v>
      </c>
      <c r="B30" s="7" t="n">
        <f aca="false">SUM(B29:D29)</f>
        <v>18225.1114394474</v>
      </c>
    </row>
    <row r="31" customFormat="false" ht="13.8" hidden="false" customHeight="false" outlineLevel="0" collapsed="false">
      <c r="A31" s="1" t="s">
        <v>30</v>
      </c>
      <c r="B31" s="7" t="n">
        <f aca="false">SUM(B15:D15)</f>
        <v>18225.1114394475</v>
      </c>
    </row>
    <row r="32" customFormat="false" ht="13.8" hidden="false" customHeight="false" outlineLevel="0" collapsed="false">
      <c r="A32" s="1" t="s">
        <v>31</v>
      </c>
      <c r="B32" s="7" t="n">
        <f aca="false">ABS(B29)+ABS(C29)+ABS(D29)</f>
        <v>81445.7860835256</v>
      </c>
    </row>
    <row r="33" customFormat="false" ht="13.8" hidden="false" customHeight="false" outlineLevel="0" collapsed="false">
      <c r="A33" s="13" t="s">
        <v>32</v>
      </c>
      <c r="B33" s="14" t="n">
        <f aca="false">B32/B1</f>
        <v>0.0814457860835256</v>
      </c>
    </row>
    <row r="35" customFormat="false" ht="13.8" hidden="false" customHeight="false" outlineLevel="0" collapsed="false">
      <c r="A35" s="8" t="s">
        <v>33</v>
      </c>
    </row>
    <row r="36" customFormat="false" ht="13.8" hidden="false" customHeight="false" outlineLevel="0" collapsed="false">
      <c r="A36" s="1" t="s">
        <v>34</v>
      </c>
      <c r="B36" s="7" t="n">
        <f aca="false">Data!C4</f>
        <v>2.52</v>
      </c>
      <c r="C36" s="7" t="n">
        <f aca="false">Data!C7</f>
        <v>5.44</v>
      </c>
      <c r="D36" s="7" t="n">
        <f aca="false">Data!C10</f>
        <v>2.12</v>
      </c>
    </row>
    <row r="37" customFormat="false" ht="13.8" hidden="false" customHeight="false" outlineLevel="0" collapsed="false">
      <c r="A37" s="1" t="s">
        <v>35</v>
      </c>
      <c r="B37" s="7" t="n">
        <f aca="false">Data!D4</f>
        <v>293.92</v>
      </c>
      <c r="C37" s="7" t="n">
        <f aca="false">Data!D7</f>
        <v>218.38</v>
      </c>
      <c r="D37" s="7" t="n">
        <f aca="false">Data!D10</f>
        <v>118.84</v>
      </c>
    </row>
    <row r="39" customFormat="false" ht="13.8" hidden="false" customHeight="false" outlineLevel="0" collapsed="false">
      <c r="A39" s="12" t="s">
        <v>36</v>
      </c>
    </row>
    <row r="40" customFormat="false" ht="13.8" hidden="false" customHeight="false" outlineLevel="0" collapsed="false">
      <c r="A40" s="1" t="s">
        <v>30</v>
      </c>
      <c r="B40" s="7" t="n">
        <f aca="false">B36*B27</f>
        <v>4122.18075641424</v>
      </c>
      <c r="C40" s="7" t="n">
        <f aca="false">C36*C27</f>
        <v>10550.2809415653</v>
      </c>
      <c r="D40" s="7" t="n">
        <f aca="false">D36*D27</f>
        <v>7583.88678784427</v>
      </c>
    </row>
    <row r="41" customFormat="false" ht="13.8" hidden="false" customHeight="false" outlineLevel="0" collapsed="false">
      <c r="A41" s="1" t="s">
        <v>37</v>
      </c>
      <c r="B41" s="7" t="n">
        <f aca="false">B37*B27</f>
        <v>480790.225367172</v>
      </c>
      <c r="C41" s="7" t="n">
        <f aca="false">C37*C27</f>
        <v>423523.961768202</v>
      </c>
      <c r="D41" s="7" t="n">
        <f aca="false">D37*D27</f>
        <v>425126.936729912</v>
      </c>
    </row>
    <row r="42" customFormat="false" ht="13.8" hidden="false" customHeight="false" outlineLevel="0" collapsed="false">
      <c r="A42" s="1" t="s">
        <v>20</v>
      </c>
      <c r="B42" s="7" t="n">
        <f aca="false">SUM(B40:D41)</f>
        <v>1351697.47235111</v>
      </c>
    </row>
    <row r="43" customFormat="false" ht="13.8" hidden="false" customHeight="false" outlineLevel="0" collapsed="false">
      <c r="A43" s="1" t="s">
        <v>38</v>
      </c>
      <c r="B43" s="9" t="n">
        <f aca="false">B42/B17-1</f>
        <v>0.352132984905896</v>
      </c>
    </row>
    <row r="45" customFormat="false" ht="13.8" hidden="false" customHeight="false" outlineLevel="0" collapsed="false">
      <c r="A45" s="12" t="s">
        <v>39</v>
      </c>
    </row>
    <row r="46" customFormat="false" ht="13.8" hidden="false" customHeight="false" outlineLevel="0" collapsed="false">
      <c r="A46" s="1" t="s">
        <v>40</v>
      </c>
      <c r="B46" s="9" t="n">
        <f aca="false">(B37+B36)/B12 - 1</f>
        <v>0.455205929998527</v>
      </c>
      <c r="C46" s="9" t="n">
        <f aca="false">(C37+C36)/C12 - 1</f>
        <v>0.302642300081481</v>
      </c>
      <c r="D46" s="9" t="n">
        <f aca="false">(D37+D36)/D12 - 1</f>
        <v>0.298550724637681</v>
      </c>
    </row>
    <row r="47" customFormat="false" ht="13.8" hidden="false" customHeight="false" outlineLevel="0" collapsed="false">
      <c r="A47" s="1" t="s">
        <v>41</v>
      </c>
      <c r="B47" s="9" t="n">
        <f aca="false">AVERAGE(B46:D46)</f>
        <v>0.352132984905896</v>
      </c>
    </row>
    <row r="49" customFormat="false" ht="13.8" hidden="false" customHeight="false" outlineLevel="0" collapsed="false">
      <c r="A49" s="15" t="s">
        <v>42</v>
      </c>
      <c r="B49" s="14" t="n">
        <f aca="false">B42/B1-1</f>
        <v>0.35169747235111</v>
      </c>
      <c r="C49" s="0" t="s">
        <v>43</v>
      </c>
    </row>
    <row r="50" customFormat="false" ht="13.8" hidden="false" customHeight="false" outlineLevel="0" collapsed="false">
      <c r="B50" s="14" t="n">
        <f aca="false">(1+B22)*(1+B47)-1</f>
        <v>0.35169747235111</v>
      </c>
      <c r="C50" s="0" t="s">
        <v>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0" width="14.37"/>
  </cols>
  <sheetData>
    <row r="1" customFormat="false" ht="13.8" hidden="false" customHeight="false" outlineLevel="0" collapsed="false">
      <c r="A1" s="1" t="s">
        <v>8</v>
      </c>
      <c r="B1" s="6" t="n">
        <v>1000000</v>
      </c>
      <c r="C1" s="1"/>
      <c r="D1" s="1"/>
    </row>
    <row r="3" customFormat="false" ht="13.8" hidden="false" customHeight="false" outlineLevel="0" collapsed="false">
      <c r="A3" s="8" t="s">
        <v>9</v>
      </c>
    </row>
    <row r="4" customFormat="false" ht="13.8" hidden="false" customHeight="false" outlineLevel="0" collapsed="false">
      <c r="B4" s="0" t="s">
        <v>5</v>
      </c>
      <c r="C4" s="0" t="s">
        <v>6</v>
      </c>
      <c r="D4" s="0" t="s">
        <v>7</v>
      </c>
    </row>
    <row r="5" customFormat="false" ht="13.8" hidden="false" customHeight="false" outlineLevel="0" collapsed="false">
      <c r="A5" s="1" t="s">
        <v>45</v>
      </c>
      <c r="B5" s="7" t="n">
        <f aca="false">Data!D2</f>
        <v>186.12</v>
      </c>
      <c r="C5" s="7" t="n">
        <f aca="false">Data!D5</f>
        <v>189.53</v>
      </c>
      <c r="D5" s="7" t="n">
        <f aca="false">Data!D8</f>
        <v>98.75</v>
      </c>
    </row>
    <row r="6" customFormat="false" ht="13.8" hidden="false" customHeight="false" outlineLevel="0" collapsed="false">
      <c r="A6" s="1" t="s">
        <v>46</v>
      </c>
      <c r="B6" s="0" t="n">
        <f aca="false">Data!E2</f>
        <v>437.204</v>
      </c>
      <c r="C6" s="0" t="n">
        <f aca="false">Data!E5</f>
        <v>1158</v>
      </c>
      <c r="D6" s="0" t="n">
        <f aca="false">Data!E8</f>
        <v>2952</v>
      </c>
    </row>
    <row r="7" customFormat="false" ht="13.8" hidden="false" customHeight="false" outlineLevel="0" collapsed="false">
      <c r="A7" s="1" t="s">
        <v>47</v>
      </c>
      <c r="B7" s="7" t="n">
        <f aca="false">B5*B6</f>
        <v>81372.40848</v>
      </c>
      <c r="C7" s="7" t="n">
        <f aca="false">C5*C6</f>
        <v>219475.74</v>
      </c>
      <c r="D7" s="7" t="n">
        <f aca="false">D5*D6</f>
        <v>291510</v>
      </c>
    </row>
    <row r="8" customFormat="false" ht="13.8" hidden="false" customHeight="false" outlineLevel="0" collapsed="false">
      <c r="A8" s="1" t="s">
        <v>48</v>
      </c>
      <c r="B8" s="9" t="n">
        <f aca="false">B7/SUM($B7:$D7)</f>
        <v>0.137370286352611</v>
      </c>
      <c r="C8" s="9" t="n">
        <f aca="false">C7/SUM($B7:$D7)</f>
        <v>0.370511894810898</v>
      </c>
      <c r="D8" s="9" t="n">
        <f aca="false">D7/SUM($B7:$D7)</f>
        <v>0.492117818836491</v>
      </c>
    </row>
    <row r="9" customFormat="false" ht="13.8" hidden="false" customHeight="false" outlineLevel="0" collapsed="false">
      <c r="A9" s="1" t="s">
        <v>49</v>
      </c>
      <c r="B9" s="7" t="n">
        <f aca="false">B8*$B1</f>
        <v>137370.286352611</v>
      </c>
      <c r="C9" s="7" t="n">
        <f aca="false">C8*$B1</f>
        <v>370511.894810898</v>
      </c>
      <c r="D9" s="7" t="n">
        <f aca="false">D8*$B1</f>
        <v>492117.818836491</v>
      </c>
    </row>
    <row r="10" customFormat="false" ht="13.8" hidden="false" customHeight="false" outlineLevel="0" collapsed="false">
      <c r="A10" s="1" t="s">
        <v>13</v>
      </c>
      <c r="B10" s="10" t="n">
        <f aca="false">B9/B5</f>
        <v>738.073750014028</v>
      </c>
      <c r="C10" s="10" t="n">
        <f aca="false">C9/C5</f>
        <v>1954.89840558697</v>
      </c>
      <c r="D10" s="16" t="n">
        <f aca="false">D9/D5</f>
        <v>4983.47158315434</v>
      </c>
    </row>
    <row r="12" customFormat="false" ht="13.8" hidden="false" customHeight="false" outlineLevel="0" collapsed="false">
      <c r="A12" s="8" t="s">
        <v>14</v>
      </c>
    </row>
    <row r="13" customFormat="false" ht="13.8" hidden="false" customHeight="false" outlineLevel="0" collapsed="false">
      <c r="A13" s="11" t="s">
        <v>15</v>
      </c>
      <c r="B13" s="7" t="n">
        <f aca="false">Data!C3</f>
        <v>2.21</v>
      </c>
      <c r="C13" s="7" t="n">
        <f aca="false">Data!C6</f>
        <v>4.12</v>
      </c>
      <c r="D13" s="7" t="n">
        <f aca="false">Data!C9</f>
        <v>2.08</v>
      </c>
    </row>
    <row r="14" customFormat="false" ht="13.8" hidden="false" customHeight="false" outlineLevel="0" collapsed="false">
      <c r="A14" s="11" t="s">
        <v>16</v>
      </c>
      <c r="B14" s="7" t="n">
        <f aca="false">Data!D3</f>
        <v>203.71</v>
      </c>
      <c r="C14" s="7" t="n">
        <f aca="false">Data!D6</f>
        <v>171.82</v>
      </c>
      <c r="D14" s="7" t="n">
        <f aca="false">Data!D9</f>
        <v>93.15</v>
      </c>
    </row>
    <row r="15" customFormat="false" ht="13.8" hidden="false" customHeight="false" outlineLevel="0" collapsed="false">
      <c r="A15" s="11" t="s">
        <v>50</v>
      </c>
      <c r="B15" s="0" t="n">
        <f aca="false">Data!E3</f>
        <v>438.189</v>
      </c>
      <c r="C15" s="0" t="n">
        <f aca="false">Data!E6</f>
        <v>1105</v>
      </c>
      <c r="D15" s="0" t="n">
        <f aca="false">Data!E9</f>
        <v>2878</v>
      </c>
    </row>
    <row r="17" customFormat="false" ht="13.8" hidden="false" customHeight="false" outlineLevel="0" collapsed="false">
      <c r="A17" s="12" t="s">
        <v>17</v>
      </c>
    </row>
    <row r="18" customFormat="false" ht="13.8" hidden="false" customHeight="false" outlineLevel="0" collapsed="false">
      <c r="A18" s="1" t="s">
        <v>30</v>
      </c>
      <c r="B18" s="7" t="n">
        <f aca="false">B13*B10</f>
        <v>1631.142987531</v>
      </c>
      <c r="C18" s="7" t="n">
        <f aca="false">C13*C10</f>
        <v>8054.18143101831</v>
      </c>
      <c r="D18" s="7" t="n">
        <f aca="false">D13*D10</f>
        <v>10365.620892961</v>
      </c>
    </row>
    <row r="19" customFormat="false" ht="13.8" hidden="false" customHeight="false" outlineLevel="0" collapsed="false">
      <c r="A19" s="1" t="s">
        <v>19</v>
      </c>
      <c r="B19" s="7" t="n">
        <f aca="false">B14*B10</f>
        <v>150353.003615358</v>
      </c>
      <c r="C19" s="7" t="n">
        <f aca="false">C14*C10</f>
        <v>335890.644047953</v>
      </c>
      <c r="D19" s="7" t="n">
        <f aca="false">D14*D10</f>
        <v>464210.377970827</v>
      </c>
    </row>
    <row r="20" customFormat="false" ht="13.8" hidden="false" customHeight="false" outlineLevel="0" collapsed="false">
      <c r="A20" s="1" t="s">
        <v>20</v>
      </c>
      <c r="B20" s="7" t="n">
        <f aca="false">SUM(B18:D19)</f>
        <v>970504.970945648</v>
      </c>
    </row>
    <row r="21" customFormat="false" ht="13.8" hidden="false" customHeight="false" outlineLevel="0" collapsed="false">
      <c r="A21" s="1" t="s">
        <v>24</v>
      </c>
      <c r="B21" s="9" t="n">
        <f aca="false">B20/B1-1</f>
        <v>-0.0294950290543523</v>
      </c>
    </row>
    <row r="22" customFormat="false" ht="13.8" hidden="false" customHeight="false" outlineLevel="0" collapsed="false">
      <c r="A22" s="1" t="s">
        <v>51</v>
      </c>
      <c r="B22" s="9" t="n">
        <f aca="false">SUM(B19:D19)/B1-1</f>
        <v>-0.0495459743658625</v>
      </c>
      <c r="C22" s="0" t="s">
        <v>52</v>
      </c>
    </row>
    <row r="24" customFormat="false" ht="13.8" hidden="false" customHeight="false" outlineLevel="0" collapsed="false">
      <c r="A24" s="12" t="s">
        <v>22</v>
      </c>
    </row>
    <row r="25" customFormat="false" ht="13.8" hidden="false" customHeight="false" outlineLevel="0" collapsed="false">
      <c r="A25" s="1" t="s">
        <v>23</v>
      </c>
      <c r="B25" s="9" t="n">
        <f aca="false">(B14+B13)/B5-1</f>
        <v>0.106382978723404</v>
      </c>
      <c r="C25" s="9" t="n">
        <f aca="false">(C14+C13)/C5-1</f>
        <v>-0.0717036880704902</v>
      </c>
      <c r="D25" s="9" t="n">
        <f aca="false">(D14+D13)/D5-1</f>
        <v>-0.0356455696202531</v>
      </c>
    </row>
    <row r="26" customFormat="false" ht="13.8" hidden="false" customHeight="false" outlineLevel="0" collapsed="false">
      <c r="A26" s="1" t="s">
        <v>24</v>
      </c>
      <c r="B26" s="9" t="n">
        <f aca="false">B8*B25+C8*C25+D8*D25</f>
        <v>-0.0294950290543524</v>
      </c>
    </row>
    <row r="28" customFormat="false" ht="13.8" hidden="false" customHeight="false" outlineLevel="0" collapsed="false">
      <c r="A28" s="12" t="s">
        <v>25</v>
      </c>
    </row>
    <row r="29" customFormat="false" ht="13.8" hidden="false" customHeight="false" outlineLevel="0" collapsed="false">
      <c r="A29" s="1" t="s">
        <v>47</v>
      </c>
      <c r="B29" s="7" t="n">
        <f aca="false">B14*B15</f>
        <v>89263.48119</v>
      </c>
      <c r="C29" s="7" t="n">
        <f aca="false">C14*C15</f>
        <v>189861.1</v>
      </c>
      <c r="D29" s="7" t="n">
        <f aca="false">D14*D15</f>
        <v>268085.7</v>
      </c>
    </row>
    <row r="30" customFormat="false" ht="13.8" hidden="false" customHeight="false" outlineLevel="0" collapsed="false">
      <c r="A30" s="1" t="s">
        <v>48</v>
      </c>
      <c r="B30" s="9" t="n">
        <f aca="false">B29/SUM($B29:$D29)</f>
        <v>0.163124641949127</v>
      </c>
      <c r="C30" s="9" t="n">
        <f aca="false">C29/SUM($B29:$D29)</f>
        <v>0.34696186553205</v>
      </c>
      <c r="D30" s="9" t="n">
        <f aca="false">D29/SUM($B29:$D29)</f>
        <v>0.489913492518823</v>
      </c>
    </row>
    <row r="31" customFormat="false" ht="13.8" hidden="false" customHeight="false" outlineLevel="0" collapsed="false">
      <c r="A31" s="1" t="s">
        <v>49</v>
      </c>
      <c r="B31" s="7" t="n">
        <f aca="false">B30*$B20</f>
        <v>158313.275895357</v>
      </c>
      <c r="C31" s="7" t="n">
        <f aca="false">C30*$B20</f>
        <v>336728.21522743</v>
      </c>
      <c r="D31" s="7" t="n">
        <f aca="false">D30*$B20</f>
        <v>475463.479822861</v>
      </c>
    </row>
    <row r="32" customFormat="false" ht="13.8" hidden="false" customHeight="false" outlineLevel="0" collapsed="false">
      <c r="A32" s="1" t="s">
        <v>53</v>
      </c>
      <c r="B32" s="10" t="n">
        <f aca="false">B31/B14</f>
        <v>777.150242478803</v>
      </c>
      <c r="C32" s="10" t="n">
        <f aca="false">C31/C14</f>
        <v>1959.77310689925</v>
      </c>
      <c r="D32" s="10" t="n">
        <f aca="false">D31/D14</f>
        <v>5104.27782955299</v>
      </c>
    </row>
    <row r="33" customFormat="false" ht="13.8" hidden="false" customHeight="false" outlineLevel="0" collapsed="false">
      <c r="A33" s="1" t="s">
        <v>27</v>
      </c>
      <c r="B33" s="10" t="n">
        <f aca="false">B32-B10</f>
        <v>39.0764924647749</v>
      </c>
      <c r="C33" s="10" t="n">
        <f aca="false">C32-C10</f>
        <v>4.87470131228702</v>
      </c>
      <c r="D33" s="10" t="n">
        <f aca="false">D32-D10</f>
        <v>120.806246398647</v>
      </c>
    </row>
    <row r="34" customFormat="false" ht="13.8" hidden="false" customHeight="false" outlineLevel="0" collapsed="false">
      <c r="A34" s="1" t="s">
        <v>28</v>
      </c>
      <c r="B34" s="7" t="n">
        <f aca="false">B33*B14</f>
        <v>7960.2722799993</v>
      </c>
      <c r="C34" s="7" t="n">
        <f aca="false">C33*C14</f>
        <v>837.571179477155</v>
      </c>
      <c r="D34" s="7" t="n">
        <f aca="false">D33*D14</f>
        <v>11253.101852034</v>
      </c>
    </row>
    <row r="35" customFormat="false" ht="13.8" hidden="false" customHeight="false" outlineLevel="0" collapsed="false">
      <c r="A35" s="1" t="s">
        <v>29</v>
      </c>
      <c r="B35" s="7" t="n">
        <f aca="false">SUM(B34:D34)</f>
        <v>20050.9453115104</v>
      </c>
    </row>
    <row r="36" customFormat="false" ht="13.8" hidden="false" customHeight="false" outlineLevel="0" collapsed="false">
      <c r="A36" s="1" t="s">
        <v>30</v>
      </c>
      <c r="B36" s="7" t="n">
        <f aca="false">SUM(B18:D18)</f>
        <v>20050.9453115103</v>
      </c>
    </row>
    <row r="37" customFormat="false" ht="13.8" hidden="false" customHeight="false" outlineLevel="0" collapsed="false">
      <c r="A37" s="1" t="s">
        <v>31</v>
      </c>
      <c r="B37" s="7" t="n">
        <f aca="false">ABS(B34)+ABS(C34)+ABS(D34)</f>
        <v>20050.9453115104</v>
      </c>
    </row>
    <row r="38" customFormat="false" ht="13.8" hidden="false" customHeight="false" outlineLevel="0" collapsed="false">
      <c r="A38" s="17" t="s">
        <v>32</v>
      </c>
      <c r="B38" s="9" t="n">
        <f aca="false">B37/B1</f>
        <v>0.0200509453115104</v>
      </c>
    </row>
    <row r="40" customFormat="false" ht="13.8" hidden="false" customHeight="false" outlineLevel="0" collapsed="false">
      <c r="A40" s="8" t="s">
        <v>33</v>
      </c>
    </row>
    <row r="41" customFormat="false" ht="13.8" hidden="false" customHeight="false" outlineLevel="0" collapsed="false">
      <c r="A41" s="1" t="s">
        <v>34</v>
      </c>
      <c r="B41" s="7" t="n">
        <f aca="false">Data!C4</f>
        <v>2.52</v>
      </c>
      <c r="C41" s="7" t="n">
        <f aca="false">Data!C7</f>
        <v>5.44</v>
      </c>
      <c r="D41" s="7" t="n">
        <f aca="false">Data!C10</f>
        <v>2.12</v>
      </c>
    </row>
    <row r="42" customFormat="false" ht="13.8" hidden="false" customHeight="false" outlineLevel="0" collapsed="false">
      <c r="A42" s="1" t="s">
        <v>35</v>
      </c>
      <c r="B42" s="7" t="n">
        <f aca="false">Data!D4</f>
        <v>293.92</v>
      </c>
      <c r="C42" s="7" t="n">
        <f aca="false">Data!D7</f>
        <v>218.38</v>
      </c>
      <c r="D42" s="7" t="n">
        <f aca="false">Data!D10</f>
        <v>118.84</v>
      </c>
    </row>
    <row r="44" customFormat="false" ht="13.8" hidden="false" customHeight="false" outlineLevel="0" collapsed="false">
      <c r="A44" s="12" t="s">
        <v>36</v>
      </c>
    </row>
    <row r="45" customFormat="false" ht="13.8" hidden="false" customHeight="false" outlineLevel="0" collapsed="false">
      <c r="A45" s="1" t="s">
        <v>30</v>
      </c>
      <c r="B45" s="7" t="n">
        <f aca="false">B41*B32</f>
        <v>1958.41861104658</v>
      </c>
      <c r="C45" s="7" t="n">
        <f aca="false">C41*C32</f>
        <v>10661.1657015319</v>
      </c>
      <c r="D45" s="7" t="n">
        <f aca="false">D41*D32</f>
        <v>10821.0689986523</v>
      </c>
    </row>
    <row r="46" customFormat="false" ht="13.8" hidden="false" customHeight="false" outlineLevel="0" collapsed="false">
      <c r="A46" s="1" t="s">
        <v>54</v>
      </c>
      <c r="B46" s="7" t="n">
        <f aca="false">B42*B32</f>
        <v>228419.99926937</v>
      </c>
      <c r="C46" s="7" t="n">
        <f aca="false">C42*C32</f>
        <v>427975.251084659</v>
      </c>
      <c r="D46" s="7" t="n">
        <f aca="false">D42*D32</f>
        <v>606592.377264077</v>
      </c>
    </row>
    <row r="47" customFormat="false" ht="13.8" hidden="false" customHeight="false" outlineLevel="0" collapsed="false">
      <c r="A47" s="1" t="s">
        <v>20</v>
      </c>
      <c r="B47" s="7" t="n">
        <f aca="false">SUM(B45:D46)</f>
        <v>1286428.28092934</v>
      </c>
    </row>
    <row r="48" customFormat="false" ht="13.8" hidden="false" customHeight="false" outlineLevel="0" collapsed="false">
      <c r="A48" s="1" t="s">
        <v>41</v>
      </c>
      <c r="B48" s="9" t="n">
        <f aca="false">B47/B20-1</f>
        <v>0.325524669570582</v>
      </c>
    </row>
    <row r="49" customFormat="false" ht="13.8" hidden="false" customHeight="false" outlineLevel="0" collapsed="false">
      <c r="A49" s="1" t="s">
        <v>51</v>
      </c>
      <c r="B49" s="9" t="n">
        <f aca="false">SUM(B46:D46)/B20-1</f>
        <v>0.301371621401864</v>
      </c>
      <c r="C49" s="0" t="s">
        <v>52</v>
      </c>
    </row>
    <row r="51" customFormat="false" ht="13.8" hidden="false" customHeight="false" outlineLevel="0" collapsed="false">
      <c r="A51" s="12" t="s">
        <v>39</v>
      </c>
    </row>
    <row r="52" customFormat="false" ht="13.8" hidden="false" customHeight="false" outlineLevel="0" collapsed="false">
      <c r="A52" s="1" t="s">
        <v>40</v>
      </c>
      <c r="B52" s="9" t="n">
        <f aca="false">(B41+B42)/B14-1</f>
        <v>0.455205929998527</v>
      </c>
      <c r="C52" s="9" t="n">
        <f aca="false">(C41+C42)/C14-1</f>
        <v>0.302642300081481</v>
      </c>
      <c r="D52" s="9" t="n">
        <f aca="false">(D41+D42)/D14-1</f>
        <v>0.298550724637681</v>
      </c>
    </row>
    <row r="53" customFormat="false" ht="13.8" hidden="false" customHeight="false" outlineLevel="0" collapsed="false">
      <c r="A53" s="1" t="s">
        <v>41</v>
      </c>
      <c r="B53" s="9" t="n">
        <f aca="false">B30*B52+C30*C52+D30*D52</f>
        <v>0.325524669570582</v>
      </c>
    </row>
    <row r="55" customFormat="false" ht="13.8" hidden="false" customHeight="false" outlineLevel="0" collapsed="false">
      <c r="A55" s="15" t="s">
        <v>42</v>
      </c>
      <c r="B55" s="9" t="n">
        <f aca="false">B47/B1-1</f>
        <v>0.286428280929337</v>
      </c>
      <c r="C55" s="0" t="s">
        <v>43</v>
      </c>
    </row>
    <row r="56" customFormat="false" ht="13.8" hidden="false" customHeight="false" outlineLevel="0" collapsed="false">
      <c r="B56" s="9" t="n">
        <f aca="false">(1+B26)*(1+B48)-1</f>
        <v>0.286428280929337</v>
      </c>
      <c r="C56" s="0" t="s">
        <v>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7.12"/>
    <col collapsed="false" customWidth="true" hidden="false" outlineLevel="0" max="4" min="2" style="1" width="12.68"/>
  </cols>
  <sheetData>
    <row r="1" customFormat="false" ht="13.8" hidden="false" customHeight="false" outlineLevel="0" collapsed="false">
      <c r="A1" s="8" t="s">
        <v>9</v>
      </c>
    </row>
    <row r="2" customFormat="false" ht="13.8" hidden="false" customHeight="false" outlineLevel="0" collapsed="false">
      <c r="B2" s="0" t="s">
        <v>5</v>
      </c>
      <c r="C2" s="0" t="s">
        <v>6</v>
      </c>
      <c r="D2" s="0" t="s">
        <v>7</v>
      </c>
    </row>
    <row r="3" customFormat="false" ht="13.8" hidden="false" customHeight="false" outlineLevel="0" collapsed="false">
      <c r="A3" s="1" t="s">
        <v>45</v>
      </c>
      <c r="B3" s="6" t="n">
        <f aca="false">Data!D2</f>
        <v>186.12</v>
      </c>
      <c r="C3" s="6" t="n">
        <f aca="false">Data!D5</f>
        <v>189.53</v>
      </c>
      <c r="D3" s="6" t="n">
        <f aca="false">Data!D8</f>
        <v>98.75</v>
      </c>
    </row>
    <row r="4" customFormat="false" ht="13.8" hidden="false" customHeight="false" outlineLevel="0" collapsed="false">
      <c r="A4" s="1" t="s">
        <v>46</v>
      </c>
      <c r="B4" s="1" t="n">
        <f aca="false">Data!E2</f>
        <v>437.204</v>
      </c>
      <c r="C4" s="1" t="n">
        <f aca="false">Data!E5</f>
        <v>1158</v>
      </c>
      <c r="D4" s="1" t="n">
        <f aca="false">Data!E8</f>
        <v>2952</v>
      </c>
    </row>
    <row r="5" customFormat="false" ht="13.8" hidden="false" customHeight="false" outlineLevel="0" collapsed="false">
      <c r="A5" s="1" t="s">
        <v>47</v>
      </c>
      <c r="B5" s="6" t="n">
        <f aca="false">B3*B4</f>
        <v>81372.40848</v>
      </c>
      <c r="C5" s="6" t="n">
        <f aca="false">C3*C4</f>
        <v>219475.74</v>
      </c>
      <c r="D5" s="6" t="n">
        <f aca="false">D3*D4</f>
        <v>291510</v>
      </c>
    </row>
    <row r="6" customFormat="false" ht="14.9" hidden="false" customHeight="false" outlineLevel="0" collapsed="false">
      <c r="A6" s="1" t="s">
        <v>55</v>
      </c>
      <c r="B6" s="10" t="n">
        <f aca="false">SUM(B5:D5)/1000</f>
        <v>592.35814848</v>
      </c>
      <c r="C6" s="6"/>
      <c r="D6" s="6"/>
      <c r="E6" s="13" t="s">
        <v>56</v>
      </c>
    </row>
    <row r="7" customFormat="false" ht="13.8" hidden="false" customHeight="false" outlineLevel="0" collapsed="false">
      <c r="A7" s="1" t="s">
        <v>57</v>
      </c>
      <c r="B7" s="18" t="n">
        <f aca="false">SUM(B5:D5)/B6</f>
        <v>1000</v>
      </c>
      <c r="E7" s="0" t="s">
        <v>58</v>
      </c>
    </row>
    <row r="8" customFormat="false" ht="13.8" hidden="false" customHeight="false" outlineLevel="0" collapsed="false">
      <c r="E8" s="0" t="s">
        <v>59</v>
      </c>
    </row>
    <row r="9" customFormat="false" ht="13.8" hidden="false" customHeight="false" outlineLevel="0" collapsed="false">
      <c r="A9" s="8" t="s">
        <v>14</v>
      </c>
      <c r="E9" s="0" t="s">
        <v>60</v>
      </c>
    </row>
    <row r="10" customFormat="false" ht="13.8" hidden="false" customHeight="false" outlineLevel="0" collapsed="false">
      <c r="A10" s="11" t="s">
        <v>45</v>
      </c>
      <c r="B10" s="6" t="n">
        <f aca="false">Data!D3</f>
        <v>203.71</v>
      </c>
      <c r="C10" s="6" t="n">
        <f aca="false">Data!D6</f>
        <v>171.82</v>
      </c>
      <c r="D10" s="6" t="n">
        <f aca="false">Data!D9</f>
        <v>93.15</v>
      </c>
    </row>
    <row r="11" customFormat="false" ht="13.8" hidden="false" customHeight="false" outlineLevel="0" collapsed="false">
      <c r="A11" s="11" t="s">
        <v>46</v>
      </c>
      <c r="B11" s="1" t="n">
        <f aca="false">Data!E3</f>
        <v>438.189</v>
      </c>
      <c r="C11" s="1" t="n">
        <f aca="false">Data!E6</f>
        <v>1105</v>
      </c>
      <c r="D11" s="1" t="n">
        <f aca="false">Data!E9</f>
        <v>2878</v>
      </c>
    </row>
    <row r="12" customFormat="false" ht="13.8" hidden="false" customHeight="false" outlineLevel="0" collapsed="false">
      <c r="A12" s="1" t="s">
        <v>47</v>
      </c>
      <c r="B12" s="6" t="n">
        <f aca="false">B10*B11</f>
        <v>89263.48119</v>
      </c>
      <c r="C12" s="6" t="n">
        <f aca="false">C10*C11</f>
        <v>189861.1</v>
      </c>
      <c r="D12" s="6" t="n">
        <f aca="false">D10*D11</f>
        <v>268085.7</v>
      </c>
    </row>
    <row r="13" customFormat="false" ht="13.8" hidden="false" customHeight="false" outlineLevel="0" collapsed="false">
      <c r="A13" s="1" t="s">
        <v>61</v>
      </c>
      <c r="B13" s="6" t="n">
        <f aca="false">B10*B4</f>
        <v>89062.82684</v>
      </c>
      <c r="C13" s="6" t="n">
        <f aca="false">C10*C4</f>
        <v>198967.56</v>
      </c>
      <c r="D13" s="6" t="n">
        <f aca="false">D10*D4</f>
        <v>274978.8</v>
      </c>
    </row>
    <row r="14" customFormat="false" ht="13.8" hidden="false" customHeight="false" outlineLevel="0" collapsed="false">
      <c r="A14" s="1" t="s">
        <v>55</v>
      </c>
      <c r="B14" s="18" t="n">
        <f aca="false">B6*SUM(B12:D12)/SUM(B13:D13)</f>
        <v>575.735665725551</v>
      </c>
    </row>
    <row r="15" customFormat="false" ht="13.8" hidden="false" customHeight="false" outlineLevel="0" collapsed="false">
      <c r="A15" s="1" t="s">
        <v>57</v>
      </c>
      <c r="B15" s="18" t="n">
        <f aca="false">SUM(B12:D12)/B14</f>
        <v>950.454025634137</v>
      </c>
    </row>
    <row r="17" customFormat="false" ht="13.8" hidden="false" customHeight="false" outlineLevel="0" collapsed="false">
      <c r="A17" s="1" t="s">
        <v>62</v>
      </c>
      <c r="B17" s="19" t="n">
        <f aca="false">B15/B7-1</f>
        <v>-0.0495459743658626</v>
      </c>
    </row>
    <row r="18" customFormat="false" ht="13.8" hidden="false" customHeight="false" outlineLevel="0" collapsed="false">
      <c r="A18" s="1" t="s">
        <v>63</v>
      </c>
      <c r="B18" s="19" t="n">
        <f aca="false">'Value-weighted portfolio'!B22</f>
        <v>-0.0495459743658625</v>
      </c>
      <c r="C18" s="1" t="s">
        <v>64</v>
      </c>
    </row>
    <row r="20" customFormat="false" ht="13.8" hidden="false" customHeight="false" outlineLevel="0" collapsed="false">
      <c r="A20" s="8" t="s">
        <v>33</v>
      </c>
      <c r="B20" s="12"/>
      <c r="C20" s="12"/>
      <c r="D20" s="12"/>
    </row>
    <row r="21" customFormat="false" ht="13.8" hidden="false" customHeight="false" outlineLevel="0" collapsed="false">
      <c r="A21" s="11" t="s">
        <v>45</v>
      </c>
      <c r="B21" s="20" t="n">
        <f aca="false">Data!D4</f>
        <v>293.92</v>
      </c>
      <c r="C21" s="20" t="n">
        <f aca="false">Data!D7</f>
        <v>218.38</v>
      </c>
      <c r="D21" s="20" t="n">
        <f aca="false">Data!D10</f>
        <v>118.84</v>
      </c>
    </row>
    <row r="22" customFormat="false" ht="13.8" hidden="false" customHeight="false" outlineLevel="0" collapsed="false">
      <c r="A22" s="11" t="s">
        <v>46</v>
      </c>
      <c r="B22" s="11" t="n">
        <f aca="false">Data!E4</f>
        <v>439.625</v>
      </c>
      <c r="C22" s="11" t="n">
        <f aca="false">Data!E7</f>
        <v>1077</v>
      </c>
      <c r="D22" s="11" t="n">
        <f aca="false">Data!E10</f>
        <v>2832.493</v>
      </c>
    </row>
    <row r="23" customFormat="false" ht="13.8" hidden="false" customHeight="false" outlineLevel="0" collapsed="false">
      <c r="A23" s="1" t="s">
        <v>47</v>
      </c>
      <c r="B23" s="6" t="n">
        <f aca="false">B21*B22</f>
        <v>129214.58</v>
      </c>
      <c r="C23" s="6" t="n">
        <f aca="false">C21*C22</f>
        <v>235195.26</v>
      </c>
      <c r="D23" s="6" t="n">
        <f aca="false">D21*D22</f>
        <v>336613.46812</v>
      </c>
    </row>
    <row r="24" customFormat="false" ht="13.8" hidden="false" customHeight="false" outlineLevel="0" collapsed="false">
      <c r="A24" s="1" t="s">
        <v>61</v>
      </c>
      <c r="B24" s="6" t="n">
        <f aca="false">B21*B11</f>
        <v>128792.51088</v>
      </c>
      <c r="C24" s="6" t="n">
        <f aca="false">C21*C11</f>
        <v>241309.9</v>
      </c>
      <c r="D24" s="6" t="n">
        <f aca="false">D21*D11</f>
        <v>342021.52</v>
      </c>
    </row>
    <row r="25" customFormat="false" ht="13.8" hidden="false" customHeight="false" outlineLevel="0" collapsed="false">
      <c r="A25" s="1" t="s">
        <v>55</v>
      </c>
      <c r="B25" s="18" t="n">
        <f aca="false">B14*SUM(B23:D23)/SUM(B24:D24)</f>
        <v>566.761069931812</v>
      </c>
    </row>
    <row r="26" customFormat="false" ht="13.8" hidden="false" customHeight="false" outlineLevel="0" collapsed="false">
      <c r="A26" s="1" t="s">
        <v>65</v>
      </c>
      <c r="B26" s="18" t="n">
        <f aca="false">SUM(B23:D23)/B25</f>
        <v>1236.89389640743</v>
      </c>
    </row>
    <row r="28" customFormat="false" ht="13.8" hidden="false" customHeight="false" outlineLevel="0" collapsed="false">
      <c r="A28" s="1" t="s">
        <v>66</v>
      </c>
      <c r="B28" s="19" t="n">
        <f aca="false">B26/B15-1</f>
        <v>0.301371621401864</v>
      </c>
    </row>
    <row r="29" customFormat="false" ht="13.8" hidden="false" customHeight="false" outlineLevel="0" collapsed="false">
      <c r="A29" s="1" t="s">
        <v>63</v>
      </c>
      <c r="B29" s="19" t="n">
        <f aca="false">'Value-weighted portfolio'!B49</f>
        <v>0.301371621401864</v>
      </c>
    </row>
    <row r="31" customFormat="false" ht="13.8" hidden="false" customHeight="false" outlineLevel="0" collapsed="false">
      <c r="A31" s="1" t="s">
        <v>67</v>
      </c>
      <c r="B31" s="19" t="n">
        <f aca="false">B26/B7 - 1</f>
        <v>0.236893896407426</v>
      </c>
      <c r="C31" s="1" t="s">
        <v>68</v>
      </c>
    </row>
    <row r="32" customFormat="false" ht="13.8" hidden="false" customHeight="false" outlineLevel="0" collapsed="false">
      <c r="A32" s="1" t="s">
        <v>69</v>
      </c>
      <c r="B32" s="19" t="n">
        <f aca="false">(1+B18)*(1+B29)-1</f>
        <v>0.236893896407426</v>
      </c>
      <c r="C32" s="1" t="s">
        <v>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2025-08-28T03:50:53Z</dcterms:created>
  <dc:creator/>
  <dc:description/>
  <dc:language>en-US</dc:language>
  <cp:lastModifiedBy/>
  <dcterms:modified xsi:type="dcterms:W3CDTF">2025-09-17T11:11:52Z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