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fe\Local_files\Python\Milagros\dataset\"/>
    </mc:Choice>
  </mc:AlternateContent>
  <xr:revisionPtr revIDLastSave="0" documentId="13_ncr:1_{E068666B-3D8F-4DBB-A3DB-569606400368}" xr6:coauthVersionLast="47" xr6:coauthVersionMax="47" xr10:uidLastSave="{00000000-0000-0000-0000-000000000000}"/>
  <bookViews>
    <workbookView xWindow="61344" yWindow="2976" windowWidth="15552" windowHeight="12336" xr2:uid="{84AE61E8-843B-4D8D-B175-3B277482D977}"/>
  </bookViews>
  <sheets>
    <sheet name="Hoja1" sheetId="1" r:id="rId1"/>
    <sheet name="Hoja1 (2)" sheetId="3" r:id="rId2"/>
    <sheet name="Hoja2" sheetId="2" state="hidden" r:id="rId3"/>
  </sheets>
  <externalReferences>
    <externalReference r:id="rId4"/>
    <externalReference r:id="rId5"/>
  </externalReferences>
  <definedNames>
    <definedName name="_xlnm._FilterDatabase" localSheetId="0" hidden="1">Hoja1!$A$2:$AC$60</definedName>
    <definedName name="_xlnm._FilterDatabase" localSheetId="1" hidden="1">'Hoja1 (2)'!$A$2:$AG$60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F69" i="3"/>
  <c r="Y58" i="3"/>
  <c r="Z56" i="3"/>
  <c r="Z55" i="3"/>
  <c r="K57" i="3"/>
  <c r="K56" i="3"/>
  <c r="K55" i="3"/>
  <c r="K54" i="3"/>
  <c r="K53" i="3"/>
  <c r="K52" i="3"/>
  <c r="K51" i="3"/>
  <c r="K50" i="3"/>
  <c r="K49" i="3"/>
  <c r="K48" i="3"/>
  <c r="K47" i="3"/>
  <c r="K46" i="3"/>
  <c r="Y59" i="3"/>
  <c r="X50" i="3"/>
  <c r="Z50" i="3" s="1"/>
  <c r="X51" i="3"/>
  <c r="Z51" i="3" s="1"/>
  <c r="X52" i="3"/>
  <c r="Z52" i="3" s="1"/>
  <c r="X53" i="3"/>
  <c r="Z53" i="3" s="1"/>
  <c r="X54" i="3"/>
  <c r="Z54" i="3" s="1"/>
  <c r="X55" i="3"/>
  <c r="X56" i="3"/>
  <c r="X57" i="3"/>
  <c r="Z57" i="3" s="1"/>
  <c r="X49" i="3"/>
  <c r="Z49" i="3" s="1"/>
  <c r="X48" i="3"/>
  <c r="Z48" i="3" s="1"/>
  <c r="X47" i="3"/>
  <c r="Z47" i="3" s="1"/>
  <c r="X46" i="3"/>
  <c r="Z46" i="3" s="1"/>
  <c r="X45" i="3"/>
  <c r="Z45" i="3" s="1"/>
  <c r="X44" i="3"/>
  <c r="Z44" i="3" s="1"/>
  <c r="X43" i="3"/>
  <c r="Z43" i="3" s="1"/>
  <c r="X42" i="3"/>
  <c r="Z42" i="3" s="1"/>
  <c r="X41" i="3"/>
  <c r="Z41" i="3" s="1"/>
  <c r="X40" i="3"/>
  <c r="Z40" i="3" s="1"/>
  <c r="X39" i="3"/>
  <c r="Z39" i="3" s="1"/>
  <c r="X38" i="3"/>
  <c r="Z38" i="3" s="1"/>
  <c r="X37" i="3"/>
  <c r="Z37" i="3" s="1"/>
  <c r="X36" i="3"/>
  <c r="Z36" i="3" s="1"/>
  <c r="X35" i="3"/>
  <c r="Z35" i="3" s="1"/>
  <c r="X34" i="3"/>
  <c r="Z34" i="3" s="1"/>
  <c r="X33" i="3"/>
  <c r="Z33" i="3" s="1"/>
  <c r="X32" i="3"/>
  <c r="Z32" i="3" s="1"/>
  <c r="X31" i="3"/>
  <c r="Z31" i="3" s="1"/>
  <c r="X30" i="3"/>
  <c r="Z30" i="3" s="1"/>
  <c r="X29" i="3"/>
  <c r="Z29" i="3" s="1"/>
  <c r="X28" i="3"/>
  <c r="Z28" i="3" s="1"/>
  <c r="X27" i="3"/>
  <c r="Z27" i="3" s="1"/>
  <c r="X26" i="3"/>
  <c r="Z26" i="3" s="1"/>
  <c r="X25" i="3"/>
  <c r="Z25" i="3" s="1"/>
  <c r="X24" i="3"/>
  <c r="Z24" i="3" s="1"/>
  <c r="X23" i="3"/>
  <c r="Z23" i="3" s="1"/>
  <c r="X22" i="3"/>
  <c r="Z22" i="3" s="1"/>
  <c r="X21" i="3"/>
  <c r="Z21" i="3" s="1"/>
  <c r="X20" i="3"/>
  <c r="Z20" i="3" s="1"/>
  <c r="X19" i="3"/>
  <c r="Z19" i="3" s="1"/>
  <c r="X18" i="3"/>
  <c r="Z18" i="3" s="1"/>
  <c r="X17" i="3"/>
  <c r="Z17" i="3" s="1"/>
  <c r="X16" i="3"/>
  <c r="Z16" i="3" s="1"/>
  <c r="X15" i="3"/>
  <c r="Z15" i="3" s="1"/>
  <c r="X14" i="3"/>
  <c r="Z14" i="3" s="1"/>
  <c r="X13" i="3"/>
  <c r="Z13" i="3" s="1"/>
  <c r="X12" i="3"/>
  <c r="Z12" i="3" s="1"/>
  <c r="X11" i="3"/>
  <c r="Z11" i="3" s="1"/>
  <c r="X10" i="3"/>
  <c r="Z10" i="3" s="1"/>
  <c r="X9" i="3"/>
  <c r="Z9" i="3" s="1"/>
  <c r="X8" i="3"/>
  <c r="Z8" i="3" s="1"/>
  <c r="X7" i="3"/>
  <c r="Z7" i="3" s="1"/>
  <c r="X6" i="3"/>
  <c r="Z6" i="3" s="1"/>
  <c r="X5" i="3"/>
  <c r="Z5" i="3" s="1"/>
  <c r="X4" i="3"/>
  <c r="Z4" i="3" s="1"/>
  <c r="X3" i="3"/>
  <c r="Z3" i="3" s="1"/>
  <c r="Z58" i="3" l="1"/>
  <c r="AB61" i="3" s="1"/>
  <c r="I68" i="3" s="1"/>
  <c r="S9" i="3"/>
  <c r="U9" i="3" s="1"/>
  <c r="S10" i="3"/>
  <c r="S11" i="3"/>
  <c r="U11" i="3" s="1"/>
  <c r="S12" i="3"/>
  <c r="U12" i="3" s="1"/>
  <c r="S13" i="3"/>
  <c r="U13" i="3" s="1"/>
  <c r="S14" i="3"/>
  <c r="U14" i="3" s="1"/>
  <c r="S15" i="3"/>
  <c r="U15" i="3" s="1"/>
  <c r="S16" i="3"/>
  <c r="S17" i="3"/>
  <c r="U17" i="3" s="1"/>
  <c r="S18" i="3"/>
  <c r="S19" i="3"/>
  <c r="U19" i="3" s="1"/>
  <c r="S20" i="3"/>
  <c r="U20" i="3" s="1"/>
  <c r="S21" i="3"/>
  <c r="U21" i="3" s="1"/>
  <c r="S22" i="3"/>
  <c r="S23" i="3"/>
  <c r="S24" i="3"/>
  <c r="S25" i="3"/>
  <c r="U25" i="3" s="1"/>
  <c r="S26" i="3"/>
  <c r="S27" i="3"/>
  <c r="S28" i="3"/>
  <c r="U28" i="3" s="1"/>
  <c r="S29" i="3"/>
  <c r="U29" i="3" s="1"/>
  <c r="S30" i="3"/>
  <c r="S31" i="3"/>
  <c r="U31" i="3" s="1"/>
  <c r="S32" i="3"/>
  <c r="S33" i="3"/>
  <c r="U33" i="3" s="1"/>
  <c r="S34" i="3"/>
  <c r="S35" i="3"/>
  <c r="S36" i="3"/>
  <c r="S37" i="3"/>
  <c r="U37" i="3" s="1"/>
  <c r="S38" i="3"/>
  <c r="S39" i="3"/>
  <c r="U39" i="3" s="1"/>
  <c r="S40" i="3"/>
  <c r="S41" i="3"/>
  <c r="U41" i="3" s="1"/>
  <c r="S42" i="3"/>
  <c r="U42" i="3" s="1"/>
  <c r="S43" i="3"/>
  <c r="S44" i="3"/>
  <c r="U44" i="3" s="1"/>
  <c r="S45" i="3"/>
  <c r="U45" i="3" s="1"/>
  <c r="S46" i="3"/>
  <c r="U46" i="3" s="1"/>
  <c r="S47" i="3"/>
  <c r="U47" i="3" s="1"/>
  <c r="S48" i="3"/>
  <c r="U48" i="3" s="1"/>
  <c r="S49" i="3"/>
  <c r="U49" i="3" s="1"/>
  <c r="S50" i="3"/>
  <c r="U50" i="3" s="1"/>
  <c r="S51" i="3"/>
  <c r="U51" i="3" s="1"/>
  <c r="S52" i="3"/>
  <c r="U52" i="3" s="1"/>
  <c r="S53" i="3"/>
  <c r="U53" i="3" s="1"/>
  <c r="S54" i="3"/>
  <c r="U54" i="3" s="1"/>
  <c r="S55" i="3"/>
  <c r="S56" i="3"/>
  <c r="S57" i="3"/>
  <c r="U57" i="3" s="1"/>
  <c r="S8" i="3"/>
  <c r="S7" i="3"/>
  <c r="S6" i="3"/>
  <c r="S5" i="3"/>
  <c r="S4" i="3"/>
  <c r="N4" i="3"/>
  <c r="P4" i="3" s="1"/>
  <c r="S3" i="3"/>
  <c r="N5" i="3"/>
  <c r="N6" i="3"/>
  <c r="N7" i="3"/>
  <c r="N8" i="3"/>
  <c r="P8" i="3" s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P32" i="3" s="1"/>
  <c r="N33" i="3"/>
  <c r="N34" i="3"/>
  <c r="N35" i="3"/>
  <c r="P35" i="3" s="1"/>
  <c r="N36" i="3"/>
  <c r="N37" i="3"/>
  <c r="N38" i="3"/>
  <c r="N39" i="3"/>
  <c r="N40" i="3"/>
  <c r="P40" i="3" s="1"/>
  <c r="N41" i="3"/>
  <c r="P41" i="3" s="1"/>
  <c r="N42" i="3"/>
  <c r="N43" i="3"/>
  <c r="N44" i="3"/>
  <c r="N45" i="3"/>
  <c r="N46" i="3"/>
  <c r="P46" i="3" s="1"/>
  <c r="N47" i="3"/>
  <c r="P47" i="3" s="1"/>
  <c r="N48" i="3"/>
  <c r="P48" i="3" s="1"/>
  <c r="N49" i="3"/>
  <c r="P49" i="3" s="1"/>
  <c r="N50" i="3"/>
  <c r="P50" i="3" s="1"/>
  <c r="N51" i="3"/>
  <c r="P51" i="3" s="1"/>
  <c r="N52" i="3"/>
  <c r="P52" i="3" s="1"/>
  <c r="N53" i="3"/>
  <c r="P53" i="3" s="1"/>
  <c r="N54" i="3"/>
  <c r="P54" i="3" s="1"/>
  <c r="N55" i="3"/>
  <c r="P55" i="3" s="1"/>
  <c r="N56" i="3"/>
  <c r="P56" i="3" s="1"/>
  <c r="N57" i="3"/>
  <c r="P57" i="3" s="1"/>
  <c r="N3" i="3"/>
  <c r="I29" i="3"/>
  <c r="I7" i="3"/>
  <c r="I9" i="3"/>
  <c r="K9" i="3" s="1"/>
  <c r="I10" i="3"/>
  <c r="I20" i="3"/>
  <c r="I23" i="3"/>
  <c r="I12" i="3"/>
  <c r="I16" i="3"/>
  <c r="I4" i="3"/>
  <c r="I5" i="3"/>
  <c r="I6" i="3"/>
  <c r="I8" i="3"/>
  <c r="I11" i="3"/>
  <c r="I13" i="3"/>
  <c r="I14" i="3"/>
  <c r="I15" i="3"/>
  <c r="I17" i="3"/>
  <c r="I18" i="3"/>
  <c r="I19" i="3"/>
  <c r="I21" i="3"/>
  <c r="I22" i="3"/>
  <c r="I24" i="3"/>
  <c r="I25" i="3"/>
  <c r="I26" i="3"/>
  <c r="I27" i="3"/>
  <c r="I28" i="3"/>
  <c r="I30" i="3"/>
  <c r="I31" i="3"/>
  <c r="I32" i="3"/>
  <c r="K32" i="3" s="1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D56" i="3"/>
  <c r="F56" i="3" s="1"/>
  <c r="D57" i="3"/>
  <c r="F57" i="3" s="1"/>
  <c r="D3" i="3"/>
  <c r="AK59" i="3"/>
  <c r="AI59" i="3"/>
  <c r="AH59" i="3"/>
  <c r="AF59" i="3"/>
  <c r="AD59" i="3"/>
  <c r="AC59" i="3"/>
  <c r="X59" i="3"/>
  <c r="T59" i="3"/>
  <c r="O59" i="3"/>
  <c r="AK58" i="3"/>
  <c r="AI58" i="3"/>
  <c r="AH58" i="3"/>
  <c r="AF58" i="3"/>
  <c r="AD58" i="3"/>
  <c r="AC58" i="3"/>
  <c r="X58" i="3"/>
  <c r="T58" i="3"/>
  <c r="T60" i="3" s="1"/>
  <c r="O58" i="3"/>
  <c r="J58" i="3"/>
  <c r="J60" i="3" s="1"/>
  <c r="E58" i="3"/>
  <c r="E60" i="3" s="1"/>
  <c r="D60" i="3"/>
  <c r="AA57" i="3"/>
  <c r="AA56" i="3"/>
  <c r="AB56" i="3" s="1"/>
  <c r="AA55" i="3"/>
  <c r="AB55" i="3" s="1"/>
  <c r="Q55" i="3"/>
  <c r="Q59" i="3" s="1"/>
  <c r="L55" i="3"/>
  <c r="AA54" i="3"/>
  <c r="AA53" i="3"/>
  <c r="AA52" i="3"/>
  <c r="AA51" i="3"/>
  <c r="AA50" i="3"/>
  <c r="AA49" i="3"/>
  <c r="AA48" i="3"/>
  <c r="AB48" i="3" s="1"/>
  <c r="AA47" i="3"/>
  <c r="AB47" i="3" s="1"/>
  <c r="AA46" i="3"/>
  <c r="AB46" i="3" s="1"/>
  <c r="AA45" i="3"/>
  <c r="AB45" i="3" s="1"/>
  <c r="V45" i="3"/>
  <c r="W45" i="3" s="1"/>
  <c r="AA44" i="3"/>
  <c r="AB44" i="3" s="1"/>
  <c r="V44" i="3"/>
  <c r="W44" i="3" s="1"/>
  <c r="AA43" i="3"/>
  <c r="AB43" i="3" s="1"/>
  <c r="AA42" i="3"/>
  <c r="AB42" i="3" s="1"/>
  <c r="V42" i="3"/>
  <c r="W42" i="3" s="1"/>
  <c r="AA41" i="3"/>
  <c r="AB41" i="3" s="1"/>
  <c r="V41" i="3"/>
  <c r="W41" i="3" s="1"/>
  <c r="Q41" i="3"/>
  <c r="R41" i="3" s="1"/>
  <c r="AA40" i="3"/>
  <c r="AB40" i="3" s="1"/>
  <c r="Q40" i="3"/>
  <c r="R40" i="3" s="1"/>
  <c r="AA39" i="3"/>
  <c r="AB39" i="3" s="1"/>
  <c r="AA38" i="3"/>
  <c r="AB38" i="3" s="1"/>
  <c r="AA37" i="3"/>
  <c r="AB37" i="3" s="1"/>
  <c r="V37" i="3"/>
  <c r="W37" i="3" s="1"/>
  <c r="AA36" i="3"/>
  <c r="AB36" i="3" s="1"/>
  <c r="AA35" i="3"/>
  <c r="AB35" i="3" s="1"/>
  <c r="Q35" i="3"/>
  <c r="R35" i="3" s="1"/>
  <c r="AA34" i="3"/>
  <c r="AB34" i="3" s="1"/>
  <c r="AA33" i="3"/>
  <c r="AB33" i="3" s="1"/>
  <c r="V33" i="3"/>
  <c r="W33" i="3" s="1"/>
  <c r="AA32" i="3"/>
  <c r="AB32" i="3" s="1"/>
  <c r="Q32" i="3"/>
  <c r="R32" i="3" s="1"/>
  <c r="L32" i="3"/>
  <c r="M32" i="3" s="1"/>
  <c r="AA31" i="3"/>
  <c r="AB31" i="3" s="1"/>
  <c r="V31" i="3"/>
  <c r="W31" i="3" s="1"/>
  <c r="AA30" i="3"/>
  <c r="AB30" i="3" s="1"/>
  <c r="AA29" i="3"/>
  <c r="AB29" i="3" s="1"/>
  <c r="V29" i="3"/>
  <c r="W29" i="3" s="1"/>
  <c r="AA28" i="3"/>
  <c r="AB28" i="3" s="1"/>
  <c r="V28" i="3"/>
  <c r="W28" i="3" s="1"/>
  <c r="AA27" i="3"/>
  <c r="AB27" i="3" s="1"/>
  <c r="AA26" i="3"/>
  <c r="AB26" i="3" s="1"/>
  <c r="AA25" i="3"/>
  <c r="AB25" i="3" s="1"/>
  <c r="V25" i="3"/>
  <c r="W25" i="3" s="1"/>
  <c r="AA24" i="3"/>
  <c r="AB24" i="3" s="1"/>
  <c r="AA23" i="3"/>
  <c r="AB23" i="3" s="1"/>
  <c r="AA22" i="3"/>
  <c r="AB22" i="3" s="1"/>
  <c r="AA21" i="3"/>
  <c r="AB21" i="3" s="1"/>
  <c r="V21" i="3"/>
  <c r="W21" i="3" s="1"/>
  <c r="AA20" i="3"/>
  <c r="AB20" i="3" s="1"/>
  <c r="V20" i="3"/>
  <c r="W20" i="3" s="1"/>
  <c r="AA19" i="3"/>
  <c r="AB19" i="3" s="1"/>
  <c r="V19" i="3"/>
  <c r="W19" i="3" s="1"/>
  <c r="AA18" i="3"/>
  <c r="AB18" i="3" s="1"/>
  <c r="AA17" i="3"/>
  <c r="AB17" i="3" s="1"/>
  <c r="V17" i="3"/>
  <c r="W17" i="3" s="1"/>
  <c r="AA16" i="3"/>
  <c r="AA15" i="3"/>
  <c r="AB15" i="3" s="1"/>
  <c r="V15" i="3"/>
  <c r="W15" i="3" s="1"/>
  <c r="AA14" i="3"/>
  <c r="AB14" i="3" s="1"/>
  <c r="AA13" i="3"/>
  <c r="AB13" i="3" s="1"/>
  <c r="V13" i="3"/>
  <c r="W13" i="3" s="1"/>
  <c r="AA12" i="3"/>
  <c r="AB12" i="3" s="1"/>
  <c r="V12" i="3"/>
  <c r="W12" i="3" s="1"/>
  <c r="AA11" i="3"/>
  <c r="V11" i="3"/>
  <c r="AA10" i="3"/>
  <c r="AB10" i="3" s="1"/>
  <c r="AA9" i="3"/>
  <c r="AB9" i="3" s="1"/>
  <c r="V9" i="3"/>
  <c r="W9" i="3" s="1"/>
  <c r="AA8" i="3"/>
  <c r="AB8" i="3" s="1"/>
  <c r="Q8" i="3"/>
  <c r="R8" i="3" s="1"/>
  <c r="AA7" i="3"/>
  <c r="AB7" i="3" s="1"/>
  <c r="AA6" i="3"/>
  <c r="AB6" i="3" s="1"/>
  <c r="AA5" i="3"/>
  <c r="AB5" i="3" s="1"/>
  <c r="AA4" i="3"/>
  <c r="AA3" i="3"/>
  <c r="D66" i="1"/>
  <c r="I17" i="1"/>
  <c r="I18" i="1"/>
  <c r="I33" i="1"/>
  <c r="I46" i="1"/>
  <c r="I47" i="1"/>
  <c r="I48" i="1"/>
  <c r="I49" i="1"/>
  <c r="I50" i="1"/>
  <c r="I51" i="1"/>
  <c r="I52" i="1"/>
  <c r="I53" i="1"/>
  <c r="I54" i="1"/>
  <c r="I55" i="1"/>
  <c r="I56" i="1"/>
  <c r="I57" i="1"/>
  <c r="H17" i="1"/>
  <c r="L17" i="1"/>
  <c r="M17" i="1" s="1"/>
  <c r="P17" i="1"/>
  <c r="Q17" i="1" s="1"/>
  <c r="T17" i="1"/>
  <c r="U17" i="1" s="1"/>
  <c r="X17" i="1"/>
  <c r="Y17" i="1" s="1"/>
  <c r="H18" i="1"/>
  <c r="L18" i="1"/>
  <c r="M18" i="1" s="1"/>
  <c r="P18" i="1"/>
  <c r="Q18" i="1" s="1"/>
  <c r="T18" i="1"/>
  <c r="U18" i="1" s="1"/>
  <c r="X18" i="1"/>
  <c r="Y18" i="1" s="1"/>
  <c r="H33" i="1"/>
  <c r="L33" i="1"/>
  <c r="M33" i="1"/>
  <c r="P33" i="1"/>
  <c r="Q33" i="1" s="1"/>
  <c r="T33" i="1"/>
  <c r="U33" i="1" s="1"/>
  <c r="X33" i="1"/>
  <c r="Y33" i="1" s="1"/>
  <c r="D63" i="1"/>
  <c r="I21" i="1"/>
  <c r="I3" i="1"/>
  <c r="I20" i="1"/>
  <c r="I40" i="1"/>
  <c r="I39" i="1"/>
  <c r="I19" i="1"/>
  <c r="I5" i="1"/>
  <c r="I7" i="1"/>
  <c r="I28" i="1"/>
  <c r="I8" i="1"/>
  <c r="I9" i="1"/>
  <c r="I13" i="1"/>
  <c r="I10" i="1"/>
  <c r="I24" i="1"/>
  <c r="I36" i="1"/>
  <c r="I25" i="1"/>
  <c r="G45" i="3" l="1"/>
  <c r="H45" i="3" s="1"/>
  <c r="F45" i="3"/>
  <c r="G29" i="3"/>
  <c r="H29" i="3" s="1"/>
  <c r="F29" i="3"/>
  <c r="G5" i="3"/>
  <c r="H5" i="3" s="1"/>
  <c r="F5" i="3"/>
  <c r="L22" i="3"/>
  <c r="M22" i="3" s="1"/>
  <c r="K22" i="3"/>
  <c r="Q23" i="3"/>
  <c r="R23" i="3" s="1"/>
  <c r="P23" i="3"/>
  <c r="G37" i="3"/>
  <c r="H37" i="3" s="1"/>
  <c r="F37" i="3"/>
  <c r="G21" i="3"/>
  <c r="H21" i="3" s="1"/>
  <c r="F21" i="3"/>
  <c r="G13" i="3"/>
  <c r="H13" i="3" s="1"/>
  <c r="F13" i="3"/>
  <c r="L40" i="3"/>
  <c r="M40" i="3" s="1"/>
  <c r="K40" i="3"/>
  <c r="L11" i="3"/>
  <c r="M11" i="3" s="1"/>
  <c r="K11" i="3"/>
  <c r="L20" i="3"/>
  <c r="M20" i="3" s="1"/>
  <c r="K20" i="3"/>
  <c r="Q39" i="3"/>
  <c r="R39" i="3" s="1"/>
  <c r="P39" i="3"/>
  <c r="Q31" i="3"/>
  <c r="R31" i="3" s="1"/>
  <c r="P31" i="3"/>
  <c r="Q15" i="3"/>
  <c r="R15" i="3" s="1"/>
  <c r="P15" i="3"/>
  <c r="Q7" i="3"/>
  <c r="R7" i="3" s="1"/>
  <c r="P7" i="3"/>
  <c r="G44" i="3"/>
  <c r="H44" i="3" s="1"/>
  <c r="F44" i="3"/>
  <c r="G36" i="3"/>
  <c r="H36" i="3" s="1"/>
  <c r="F36" i="3"/>
  <c r="G28" i="3"/>
  <c r="H28" i="3" s="1"/>
  <c r="F28" i="3"/>
  <c r="G20" i="3"/>
  <c r="H20" i="3" s="1"/>
  <c r="F20" i="3"/>
  <c r="G12" i="3"/>
  <c r="H12" i="3" s="1"/>
  <c r="F12" i="3"/>
  <c r="G4" i="3"/>
  <c r="H4" i="3" s="1"/>
  <c r="F4" i="3"/>
  <c r="L39" i="3"/>
  <c r="M39" i="3" s="1"/>
  <c r="K39" i="3"/>
  <c r="L31" i="3"/>
  <c r="M31" i="3" s="1"/>
  <c r="K31" i="3"/>
  <c r="L21" i="3"/>
  <c r="M21" i="3" s="1"/>
  <c r="K21" i="3"/>
  <c r="L8" i="3"/>
  <c r="M8" i="3" s="1"/>
  <c r="K8" i="3"/>
  <c r="L10" i="3"/>
  <c r="M10" i="3" s="1"/>
  <c r="K10" i="3"/>
  <c r="Q38" i="3"/>
  <c r="R38" i="3" s="1"/>
  <c r="P38" i="3"/>
  <c r="Q30" i="3"/>
  <c r="R30" i="3" s="1"/>
  <c r="P30" i="3"/>
  <c r="Q22" i="3"/>
  <c r="R22" i="3" s="1"/>
  <c r="P22" i="3"/>
  <c r="Q14" i="3"/>
  <c r="R14" i="3" s="1"/>
  <c r="P14" i="3"/>
  <c r="Q6" i="3"/>
  <c r="R6" i="3" s="1"/>
  <c r="P6" i="3"/>
  <c r="G41" i="3"/>
  <c r="H41" i="3" s="1"/>
  <c r="F41" i="3"/>
  <c r="G33" i="3"/>
  <c r="H33" i="3" s="1"/>
  <c r="F33" i="3"/>
  <c r="G25" i="3"/>
  <c r="H25" i="3" s="1"/>
  <c r="F25" i="3"/>
  <c r="G17" i="3"/>
  <c r="H17" i="3" s="1"/>
  <c r="F17" i="3"/>
  <c r="G9" i="3"/>
  <c r="H9" i="3" s="1"/>
  <c r="F9" i="3"/>
  <c r="L44" i="3"/>
  <c r="M44" i="3" s="1"/>
  <c r="K44" i="3"/>
  <c r="L36" i="3"/>
  <c r="M36" i="3" s="1"/>
  <c r="K36" i="3"/>
  <c r="L27" i="3"/>
  <c r="M27" i="3" s="1"/>
  <c r="K27" i="3"/>
  <c r="L17" i="3"/>
  <c r="M17" i="3" s="1"/>
  <c r="K17" i="3"/>
  <c r="L4" i="3"/>
  <c r="M4" i="3" s="1"/>
  <c r="K4" i="3"/>
  <c r="L29" i="3"/>
  <c r="M29" i="3" s="1"/>
  <c r="K29" i="3"/>
  <c r="Q43" i="3"/>
  <c r="R43" i="3" s="1"/>
  <c r="P43" i="3"/>
  <c r="Q27" i="3"/>
  <c r="R27" i="3" s="1"/>
  <c r="P27" i="3"/>
  <c r="Q19" i="3"/>
  <c r="R19" i="3" s="1"/>
  <c r="P19" i="3"/>
  <c r="Q11" i="3"/>
  <c r="P11" i="3"/>
  <c r="G40" i="3"/>
  <c r="H40" i="3" s="1"/>
  <c r="F40" i="3"/>
  <c r="G32" i="3"/>
  <c r="H32" i="3" s="1"/>
  <c r="F32" i="3"/>
  <c r="G24" i="3"/>
  <c r="H24" i="3" s="1"/>
  <c r="F24" i="3"/>
  <c r="G16" i="3"/>
  <c r="H16" i="3" s="1"/>
  <c r="F16" i="3"/>
  <c r="G8" i="3"/>
  <c r="H8" i="3" s="1"/>
  <c r="F8" i="3"/>
  <c r="L43" i="3"/>
  <c r="M43" i="3" s="1"/>
  <c r="K43" i="3"/>
  <c r="L35" i="3"/>
  <c r="M35" i="3" s="1"/>
  <c r="K35" i="3"/>
  <c r="L26" i="3"/>
  <c r="M26" i="3" s="1"/>
  <c r="K26" i="3"/>
  <c r="L15" i="3"/>
  <c r="M15" i="3" s="1"/>
  <c r="K15" i="3"/>
  <c r="L16" i="3"/>
  <c r="M16" i="3" s="1"/>
  <c r="K16" i="3"/>
  <c r="Q3" i="3"/>
  <c r="R3" i="3" s="1"/>
  <c r="P3" i="3"/>
  <c r="Q42" i="3"/>
  <c r="R42" i="3" s="1"/>
  <c r="P42" i="3"/>
  <c r="Q34" i="3"/>
  <c r="R34" i="3" s="1"/>
  <c r="P34" i="3"/>
  <c r="Q26" i="3"/>
  <c r="R26" i="3" s="1"/>
  <c r="P26" i="3"/>
  <c r="Q18" i="3"/>
  <c r="R18" i="3" s="1"/>
  <c r="P18" i="3"/>
  <c r="Q10" i="3"/>
  <c r="R10" i="3" s="1"/>
  <c r="P10" i="3"/>
  <c r="G55" i="3"/>
  <c r="F55" i="3"/>
  <c r="G39" i="3"/>
  <c r="H39" i="3" s="1"/>
  <c r="F39" i="3"/>
  <c r="G31" i="3"/>
  <c r="H31" i="3" s="1"/>
  <c r="F31" i="3"/>
  <c r="G23" i="3"/>
  <c r="H23" i="3" s="1"/>
  <c r="F23" i="3"/>
  <c r="G15" i="3"/>
  <c r="H15" i="3" s="1"/>
  <c r="F15" i="3"/>
  <c r="G7" i="3"/>
  <c r="H7" i="3" s="1"/>
  <c r="F7" i="3"/>
  <c r="L42" i="3"/>
  <c r="M42" i="3" s="1"/>
  <c r="K42" i="3"/>
  <c r="L34" i="3"/>
  <c r="M34" i="3" s="1"/>
  <c r="K34" i="3"/>
  <c r="L25" i="3"/>
  <c r="M25" i="3" s="1"/>
  <c r="K25" i="3"/>
  <c r="L14" i="3"/>
  <c r="M14" i="3" s="1"/>
  <c r="K14" i="3"/>
  <c r="L12" i="3"/>
  <c r="M12" i="3" s="1"/>
  <c r="K12" i="3"/>
  <c r="Q33" i="3"/>
  <c r="R33" i="3" s="1"/>
  <c r="P33" i="3"/>
  <c r="Q25" i="3"/>
  <c r="R25" i="3" s="1"/>
  <c r="P25" i="3"/>
  <c r="Q17" i="3"/>
  <c r="R17" i="3" s="1"/>
  <c r="P17" i="3"/>
  <c r="Q9" i="3"/>
  <c r="R9" i="3" s="1"/>
  <c r="P9" i="3"/>
  <c r="G38" i="3"/>
  <c r="H38" i="3" s="1"/>
  <c r="F38" i="3"/>
  <c r="G30" i="3"/>
  <c r="H30" i="3" s="1"/>
  <c r="F30" i="3"/>
  <c r="G22" i="3"/>
  <c r="H22" i="3" s="1"/>
  <c r="F22" i="3"/>
  <c r="G14" i="3"/>
  <c r="H14" i="3" s="1"/>
  <c r="F14" i="3"/>
  <c r="G6" i="3"/>
  <c r="H6" i="3" s="1"/>
  <c r="F6" i="3"/>
  <c r="L41" i="3"/>
  <c r="M41" i="3" s="1"/>
  <c r="K41" i="3"/>
  <c r="L33" i="3"/>
  <c r="M33" i="3" s="1"/>
  <c r="K33" i="3"/>
  <c r="L24" i="3"/>
  <c r="M24" i="3" s="1"/>
  <c r="K24" i="3"/>
  <c r="L13" i="3"/>
  <c r="M13" i="3" s="1"/>
  <c r="K13" i="3"/>
  <c r="L23" i="3"/>
  <c r="M23" i="3" s="1"/>
  <c r="K23" i="3"/>
  <c r="Q24" i="3"/>
  <c r="R24" i="3" s="1"/>
  <c r="P24" i="3"/>
  <c r="Q16" i="3"/>
  <c r="R16" i="3" s="1"/>
  <c r="P16" i="3"/>
  <c r="AA58" i="3"/>
  <c r="V14" i="3"/>
  <c r="W14" i="3" s="1"/>
  <c r="V39" i="3"/>
  <c r="W39" i="3" s="1"/>
  <c r="G43" i="3"/>
  <c r="H43" i="3" s="1"/>
  <c r="F43" i="3"/>
  <c r="G35" i="3"/>
  <c r="H35" i="3" s="1"/>
  <c r="F35" i="3"/>
  <c r="G27" i="3"/>
  <c r="F27" i="3"/>
  <c r="G19" i="3"/>
  <c r="F19" i="3"/>
  <c r="G11" i="3"/>
  <c r="D64" i="3" s="1"/>
  <c r="F11" i="3"/>
  <c r="L3" i="3"/>
  <c r="K3" i="3"/>
  <c r="L38" i="3"/>
  <c r="M38" i="3" s="1"/>
  <c r="K38" i="3"/>
  <c r="L30" i="3"/>
  <c r="M30" i="3" s="1"/>
  <c r="K30" i="3"/>
  <c r="L19" i="3"/>
  <c r="M19" i="3" s="1"/>
  <c r="K19" i="3"/>
  <c r="L6" i="3"/>
  <c r="M6" i="3" s="1"/>
  <c r="K6" i="3"/>
  <c r="Q45" i="3"/>
  <c r="R45" i="3" s="1"/>
  <c r="P45" i="3"/>
  <c r="Q37" i="3"/>
  <c r="R37" i="3" s="1"/>
  <c r="P37" i="3"/>
  <c r="Q29" i="3"/>
  <c r="R29" i="3" s="1"/>
  <c r="P29" i="3"/>
  <c r="Q21" i="3"/>
  <c r="R21" i="3" s="1"/>
  <c r="P21" i="3"/>
  <c r="Q13" i="3"/>
  <c r="R13" i="3" s="1"/>
  <c r="P13" i="3"/>
  <c r="Q5" i="3"/>
  <c r="R5" i="3" s="1"/>
  <c r="P5" i="3"/>
  <c r="F3" i="3"/>
  <c r="G3" i="3"/>
  <c r="G58" i="3" s="1"/>
  <c r="H58" i="3" s="1"/>
  <c r="D67" i="3" s="1"/>
  <c r="G42" i="3"/>
  <c r="H42" i="3" s="1"/>
  <c r="F42" i="3"/>
  <c r="G34" i="3"/>
  <c r="H34" i="3" s="1"/>
  <c r="F34" i="3"/>
  <c r="G26" i="3"/>
  <c r="H26" i="3" s="1"/>
  <c r="F26" i="3"/>
  <c r="G18" i="3"/>
  <c r="H18" i="3" s="1"/>
  <c r="F18" i="3"/>
  <c r="G10" i="3"/>
  <c r="H10" i="3" s="1"/>
  <c r="F10" i="3"/>
  <c r="L45" i="3"/>
  <c r="M45" i="3" s="1"/>
  <c r="K45" i="3"/>
  <c r="L37" i="3"/>
  <c r="M37" i="3" s="1"/>
  <c r="K37" i="3"/>
  <c r="L28" i="3"/>
  <c r="M28" i="3" s="1"/>
  <c r="K28" i="3"/>
  <c r="L18" i="3"/>
  <c r="M18" i="3" s="1"/>
  <c r="K18" i="3"/>
  <c r="L5" i="3"/>
  <c r="M5" i="3" s="1"/>
  <c r="K5" i="3"/>
  <c r="L7" i="3"/>
  <c r="M7" i="3" s="1"/>
  <c r="K7" i="3"/>
  <c r="Q44" i="3"/>
  <c r="R44" i="3" s="1"/>
  <c r="P44" i="3"/>
  <c r="Q36" i="3"/>
  <c r="R36" i="3" s="1"/>
  <c r="P36" i="3"/>
  <c r="Q28" i="3"/>
  <c r="R28" i="3" s="1"/>
  <c r="P28" i="3"/>
  <c r="Q20" i="3"/>
  <c r="R20" i="3" s="1"/>
  <c r="P20" i="3"/>
  <c r="Q12" i="3"/>
  <c r="R12" i="3" s="1"/>
  <c r="P12" i="3"/>
  <c r="V3" i="3"/>
  <c r="U3" i="3"/>
  <c r="V56" i="3"/>
  <c r="U56" i="3"/>
  <c r="V40" i="3"/>
  <c r="W40" i="3" s="1"/>
  <c r="U40" i="3"/>
  <c r="V32" i="3"/>
  <c r="W32" i="3" s="1"/>
  <c r="U32" i="3"/>
  <c r="V24" i="3"/>
  <c r="W24" i="3" s="1"/>
  <c r="U24" i="3"/>
  <c r="V16" i="3"/>
  <c r="W16" i="3" s="1"/>
  <c r="U16" i="3"/>
  <c r="V23" i="3"/>
  <c r="W23" i="3" s="1"/>
  <c r="U23" i="3"/>
  <c r="V38" i="3"/>
  <c r="W38" i="3" s="1"/>
  <c r="U38" i="3"/>
  <c r="V30" i="3"/>
  <c r="W30" i="3" s="1"/>
  <c r="U30" i="3"/>
  <c r="V22" i="3"/>
  <c r="W22" i="3" s="1"/>
  <c r="U22" i="3"/>
  <c r="V55" i="3"/>
  <c r="W55" i="3" s="1"/>
  <c r="U55" i="3"/>
  <c r="V4" i="3"/>
  <c r="W4" i="3" s="1"/>
  <c r="U4" i="3"/>
  <c r="V5" i="3"/>
  <c r="W5" i="3" s="1"/>
  <c r="U5" i="3"/>
  <c r="V36" i="3"/>
  <c r="W36" i="3" s="1"/>
  <c r="U36" i="3"/>
  <c r="V7" i="3"/>
  <c r="W7" i="3" s="1"/>
  <c r="U7" i="3"/>
  <c r="V43" i="3"/>
  <c r="W43" i="3" s="1"/>
  <c r="U43" i="3"/>
  <c r="V35" i="3"/>
  <c r="W35" i="3" s="1"/>
  <c r="U35" i="3"/>
  <c r="V27" i="3"/>
  <c r="W27" i="3" s="1"/>
  <c r="U27" i="3"/>
  <c r="V6" i="3"/>
  <c r="W6" i="3" s="1"/>
  <c r="U6" i="3"/>
  <c r="V8" i="3"/>
  <c r="W8" i="3" s="1"/>
  <c r="U8" i="3"/>
  <c r="V34" i="3"/>
  <c r="W34" i="3" s="1"/>
  <c r="U34" i="3"/>
  <c r="V26" i="3"/>
  <c r="W26" i="3" s="1"/>
  <c r="U26" i="3"/>
  <c r="V18" i="3"/>
  <c r="W18" i="3" s="1"/>
  <c r="U18" i="3"/>
  <c r="V10" i="3"/>
  <c r="W10" i="3" s="1"/>
  <c r="U10" i="3"/>
  <c r="AL58" i="3"/>
  <c r="AB4" i="3"/>
  <c r="I65" i="3"/>
  <c r="AB16" i="3"/>
  <c r="I63" i="3"/>
  <c r="N59" i="3"/>
  <c r="AB11" i="3"/>
  <c r="I64" i="3"/>
  <c r="AB3" i="3"/>
  <c r="AB58" i="3"/>
  <c r="I67" i="3" s="1"/>
  <c r="I69" i="3" s="1"/>
  <c r="I66" i="3"/>
  <c r="W3" i="3"/>
  <c r="AA59" i="3"/>
  <c r="AB59" i="3" s="1"/>
  <c r="X60" i="3"/>
  <c r="R59" i="3"/>
  <c r="AG59" i="3"/>
  <c r="AG58" i="3"/>
  <c r="Y60" i="3"/>
  <c r="H19" i="3"/>
  <c r="D63" i="3"/>
  <c r="H27" i="3"/>
  <c r="S59" i="3"/>
  <c r="N58" i="3"/>
  <c r="S58" i="3"/>
  <c r="Q4" i="3"/>
  <c r="I31" i="1"/>
  <c r="I6" i="1"/>
  <c r="I58" i="3"/>
  <c r="I60" i="3" s="1"/>
  <c r="L9" i="3"/>
  <c r="M9" i="3" s="1"/>
  <c r="AC60" i="3"/>
  <c r="AD60" i="3"/>
  <c r="AL59" i="3"/>
  <c r="O60" i="3"/>
  <c r="E63" i="3"/>
  <c r="V59" i="3"/>
  <c r="W59" i="3" s="1"/>
  <c r="G63" i="3"/>
  <c r="H66" i="3"/>
  <c r="H63" i="3"/>
  <c r="R11" i="3"/>
  <c r="W11" i="3"/>
  <c r="R55" i="3"/>
  <c r="AB49" i="3"/>
  <c r="AF60" i="3"/>
  <c r="E64" i="3"/>
  <c r="L58" i="3" l="1"/>
  <c r="E65" i="3"/>
  <c r="G64" i="3"/>
  <c r="F58" i="3"/>
  <c r="H61" i="3" s="1"/>
  <c r="D68" i="3" s="1"/>
  <c r="D69" i="3" s="1"/>
  <c r="D66" i="3"/>
  <c r="D65" i="3"/>
  <c r="M3" i="3"/>
  <c r="G66" i="3"/>
  <c r="H11" i="3"/>
  <c r="P58" i="3"/>
  <c r="R61" i="3" s="1"/>
  <c r="G68" i="3" s="1"/>
  <c r="Q58" i="3"/>
  <c r="R58" i="3" s="1"/>
  <c r="G67" i="3" s="1"/>
  <c r="G69" i="3" s="1"/>
  <c r="H3" i="3"/>
  <c r="K58" i="3"/>
  <c r="M61" i="3" s="1"/>
  <c r="E68" i="3" s="1"/>
  <c r="H65" i="3"/>
  <c r="H64" i="3"/>
  <c r="U58" i="3"/>
  <c r="V58" i="3"/>
  <c r="N60" i="3"/>
  <c r="G65" i="3"/>
  <c r="G60" i="3"/>
  <c r="H60" i="3" s="1"/>
  <c r="AG60" i="3"/>
  <c r="E66" i="3"/>
  <c r="S60" i="3"/>
  <c r="R4" i="3"/>
  <c r="M58" i="3"/>
  <c r="E67" i="3" s="1"/>
  <c r="I12" i="1"/>
  <c r="I14" i="1"/>
  <c r="I16" i="1"/>
  <c r="I44" i="1"/>
  <c r="I30" i="1"/>
  <c r="I42" i="1"/>
  <c r="I29" i="1"/>
  <c r="I27" i="1"/>
  <c r="I45" i="1"/>
  <c r="I32" i="1"/>
  <c r="I41" i="1"/>
  <c r="I35" i="1"/>
  <c r="I37" i="1"/>
  <c r="I26" i="1"/>
  <c r="I15" i="1"/>
  <c r="I38" i="1"/>
  <c r="I4" i="1"/>
  <c r="I43" i="1"/>
  <c r="I22" i="1"/>
  <c r="I23" i="1"/>
  <c r="I11" i="1"/>
  <c r="I34" i="1"/>
  <c r="AA60" i="3"/>
  <c r="AB60" i="3" s="1"/>
  <c r="V60" i="3"/>
  <c r="W60" i="3" s="1"/>
  <c r="Q60" i="3"/>
  <c r="R60" i="3" s="1"/>
  <c r="H45" i="1"/>
  <c r="H44" i="1"/>
  <c r="H43" i="1"/>
  <c r="H42" i="1"/>
  <c r="H41" i="1"/>
  <c r="H40" i="1"/>
  <c r="H39" i="1"/>
  <c r="H38" i="1"/>
  <c r="H37" i="1"/>
  <c r="H36" i="1"/>
  <c r="H35" i="1"/>
  <c r="H3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69" i="3" l="1"/>
  <c r="W58" i="3"/>
  <c r="H67" i="3" s="1"/>
  <c r="D72" i="3"/>
  <c r="D73" i="3"/>
  <c r="W61" i="3"/>
  <c r="H68" i="3" s="1"/>
  <c r="L60" i="3"/>
  <c r="M60" i="3" s="1"/>
  <c r="X54" i="1"/>
  <c r="X53" i="1"/>
  <c r="X52" i="1"/>
  <c r="X51" i="1"/>
  <c r="X50" i="1"/>
  <c r="X49" i="1"/>
  <c r="Y49" i="1" s="1"/>
  <c r="V59" i="1"/>
  <c r="G10" i="2"/>
  <c r="F10" i="2"/>
  <c r="H9" i="2"/>
  <c r="I9" i="2" s="1"/>
  <c r="H8" i="2"/>
  <c r="I8" i="2" s="1"/>
  <c r="H7" i="2"/>
  <c r="I7" i="2" s="1"/>
  <c r="H6" i="2"/>
  <c r="I6" i="2" s="1"/>
  <c r="H5" i="2"/>
  <c r="I5" i="2" s="1"/>
  <c r="B10" i="2"/>
  <c r="C10" i="2"/>
  <c r="D9" i="2"/>
  <c r="D8" i="2"/>
  <c r="D7" i="2"/>
  <c r="D6" i="2"/>
  <c r="D5" i="2"/>
  <c r="AF58" i="1"/>
  <c r="AE58" i="1"/>
  <c r="AD58" i="1"/>
  <c r="AB58" i="1"/>
  <c r="AA58" i="1"/>
  <c r="AF59" i="1"/>
  <c r="AE59" i="1"/>
  <c r="AD59" i="1"/>
  <c r="V58" i="1"/>
  <c r="D74" i="3" l="1"/>
  <c r="H69" i="3"/>
  <c r="AG58" i="1"/>
  <c r="AG59" i="1"/>
  <c r="AC58" i="1"/>
  <c r="G12" i="2"/>
  <c r="H10" i="2"/>
  <c r="D10" i="2"/>
  <c r="C12" i="2" s="1"/>
  <c r="X46" i="1"/>
  <c r="Y46" i="1" s="1"/>
  <c r="X47" i="1"/>
  <c r="Y47" i="1" s="1"/>
  <c r="X48" i="1"/>
  <c r="Y48" i="1" s="1"/>
  <c r="L55" i="1"/>
  <c r="AB59" i="1"/>
  <c r="AA59" i="1"/>
  <c r="S59" i="1"/>
  <c r="R59" i="1"/>
  <c r="O59" i="1"/>
  <c r="N59" i="1"/>
  <c r="V60" i="1"/>
  <c r="S58" i="1"/>
  <c r="R58" i="1"/>
  <c r="K58" i="1"/>
  <c r="K60" i="1" s="1"/>
  <c r="J58" i="1"/>
  <c r="J60" i="1" s="1"/>
  <c r="O58" i="1"/>
  <c r="N58" i="1"/>
  <c r="S60" i="1" l="1"/>
  <c r="W59" i="1"/>
  <c r="W58" i="1"/>
  <c r="R60" i="1"/>
  <c r="N60" i="1"/>
  <c r="O60" i="1"/>
  <c r="AC59" i="1"/>
  <c r="X57" i="1"/>
  <c r="X56" i="1"/>
  <c r="Y56" i="1" s="1"/>
  <c r="T56" i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19" i="1"/>
  <c r="U19" i="1" s="1"/>
  <c r="T16" i="1"/>
  <c r="T15" i="1"/>
  <c r="U15" i="1" s="1"/>
  <c r="T14" i="1"/>
  <c r="U14" i="1" s="1"/>
  <c r="T13" i="1"/>
  <c r="U13" i="1" s="1"/>
  <c r="T12" i="1"/>
  <c r="U12" i="1" s="1"/>
  <c r="T11" i="1"/>
  <c r="U11" i="1" s="1"/>
  <c r="T5" i="1"/>
  <c r="U5" i="1" s="1"/>
  <c r="T4" i="1"/>
  <c r="U4" i="1" s="1"/>
  <c r="AB60" i="1"/>
  <c r="AA60" i="1"/>
  <c r="T55" i="1"/>
  <c r="T32" i="1"/>
  <c r="U32" i="1" s="1"/>
  <c r="T31" i="1"/>
  <c r="U31" i="1" s="1"/>
  <c r="T21" i="1"/>
  <c r="U21" i="1" s="1"/>
  <c r="T20" i="1"/>
  <c r="U20" i="1" s="1"/>
  <c r="T9" i="1"/>
  <c r="U9" i="1" s="1"/>
  <c r="T8" i="1"/>
  <c r="U8" i="1" s="1"/>
  <c r="T7" i="1"/>
  <c r="U7" i="1" s="1"/>
  <c r="T6" i="1"/>
  <c r="U6" i="1" s="1"/>
  <c r="P55" i="1"/>
  <c r="P12" i="1"/>
  <c r="Q12" i="1" s="1"/>
  <c r="X55" i="1"/>
  <c r="T34" i="1"/>
  <c r="U34" i="1" s="1"/>
  <c r="T22" i="1"/>
  <c r="U22" i="1" s="1"/>
  <c r="T10" i="1"/>
  <c r="U10" i="1" s="1"/>
  <c r="D58" i="1"/>
  <c r="D60" i="1" s="1"/>
  <c r="F58" i="1"/>
  <c r="F60" i="1" s="1"/>
  <c r="G55" i="1"/>
  <c r="X43" i="1"/>
  <c r="Y43" i="1" s="1"/>
  <c r="X42" i="1"/>
  <c r="Y42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1" i="1"/>
  <c r="Y31" i="1" s="1"/>
  <c r="X30" i="1"/>
  <c r="Y30" i="1" s="1"/>
  <c r="X29" i="1"/>
  <c r="Y29" i="1" s="1"/>
  <c r="X24" i="1"/>
  <c r="Y24" i="1" s="1"/>
  <c r="X23" i="1"/>
  <c r="Y23" i="1" s="1"/>
  <c r="X22" i="1"/>
  <c r="Y22" i="1" s="1"/>
  <c r="X20" i="1"/>
  <c r="Y20" i="1" s="1"/>
  <c r="X19" i="1"/>
  <c r="Y19" i="1" s="1"/>
  <c r="X16" i="1"/>
  <c r="X15" i="1"/>
  <c r="Y15" i="1" s="1"/>
  <c r="X14" i="1"/>
  <c r="Y14" i="1" s="1"/>
  <c r="X13" i="1"/>
  <c r="Y13" i="1" s="1"/>
  <c r="X12" i="1"/>
  <c r="Y12" i="1" s="1"/>
  <c r="X11" i="1"/>
  <c r="X10" i="1"/>
  <c r="Y10" i="1" s="1"/>
  <c r="X8" i="1"/>
  <c r="Y8" i="1" s="1"/>
  <c r="X7" i="1"/>
  <c r="Y7" i="1" s="1"/>
  <c r="X6" i="1"/>
  <c r="Y6" i="1" s="1"/>
  <c r="X4" i="1"/>
  <c r="T45" i="1"/>
  <c r="U45" i="1" s="1"/>
  <c r="X3" i="1"/>
  <c r="X45" i="1"/>
  <c r="Y45" i="1" s="1"/>
  <c r="X41" i="1"/>
  <c r="Y41" i="1" s="1"/>
  <c r="X40" i="1"/>
  <c r="Y40" i="1" s="1"/>
  <c r="X32" i="1"/>
  <c r="Y32" i="1" s="1"/>
  <c r="X28" i="1"/>
  <c r="Y28" i="1" s="1"/>
  <c r="X27" i="1"/>
  <c r="Y27" i="1" s="1"/>
  <c r="X26" i="1"/>
  <c r="Y26" i="1" s="1"/>
  <c r="X25" i="1"/>
  <c r="Y25" i="1" s="1"/>
  <c r="X21" i="1"/>
  <c r="Y21" i="1" s="1"/>
  <c r="X9" i="1"/>
  <c r="Y9" i="1" s="1"/>
  <c r="X5" i="1"/>
  <c r="Y5" i="1" s="1"/>
  <c r="L12" i="1"/>
  <c r="M12" i="1" s="1"/>
  <c r="X59" i="1" l="1"/>
  <c r="Y59" i="1" s="1"/>
  <c r="W60" i="1"/>
  <c r="AC60" i="1"/>
  <c r="Y55" i="1"/>
  <c r="U55" i="1"/>
  <c r="T59" i="1"/>
  <c r="U59" i="1" s="1"/>
  <c r="Q55" i="1"/>
  <c r="P59" i="1"/>
  <c r="Q59" i="1" s="1"/>
  <c r="Y16" i="1"/>
  <c r="J65" i="1"/>
  <c r="Y4" i="1"/>
  <c r="Y11" i="1"/>
  <c r="J64" i="1"/>
  <c r="U16" i="1"/>
  <c r="J66" i="1"/>
  <c r="Y3" i="1"/>
  <c r="H65" i="1"/>
  <c r="H64" i="1"/>
  <c r="T3" i="1"/>
  <c r="P30" i="1"/>
  <c r="Q30" i="1" s="1"/>
  <c r="P36" i="1"/>
  <c r="Q36" i="1" s="1"/>
  <c r="P45" i="1"/>
  <c r="Q45" i="1" s="1"/>
  <c r="P16" i="1"/>
  <c r="Q16" i="1" s="1"/>
  <c r="P22" i="1"/>
  <c r="Q22" i="1" s="1"/>
  <c r="P40" i="1"/>
  <c r="Q40" i="1" s="1"/>
  <c r="P13" i="1"/>
  <c r="Q13" i="1" s="1"/>
  <c r="P6" i="1"/>
  <c r="Q6" i="1" s="1"/>
  <c r="P24" i="1"/>
  <c r="Q24" i="1" s="1"/>
  <c r="P21" i="1"/>
  <c r="Q21" i="1" s="1"/>
  <c r="P8" i="1"/>
  <c r="Q8" i="1" s="1"/>
  <c r="P5" i="1"/>
  <c r="Q5" i="1" s="1"/>
  <c r="P43" i="1"/>
  <c r="Q43" i="1" s="1"/>
  <c r="P32" i="1"/>
  <c r="Q32" i="1" s="1"/>
  <c r="P29" i="1"/>
  <c r="Q29" i="1" s="1"/>
  <c r="P25" i="1"/>
  <c r="Q25" i="1" s="1"/>
  <c r="P42" i="1"/>
  <c r="Q42" i="1" s="1"/>
  <c r="P14" i="1"/>
  <c r="Q14" i="1" s="1"/>
  <c r="P39" i="1"/>
  <c r="Q39" i="1" s="1"/>
  <c r="P11" i="1"/>
  <c r="Q11" i="1" s="1"/>
  <c r="P37" i="1"/>
  <c r="Q37" i="1" s="1"/>
  <c r="P27" i="1"/>
  <c r="Q27" i="1" s="1"/>
  <c r="P38" i="1"/>
  <c r="Q38" i="1" s="1"/>
  <c r="P35" i="1"/>
  <c r="Q35" i="1" s="1"/>
  <c r="P20" i="1"/>
  <c r="Q20" i="1" s="1"/>
  <c r="P15" i="1"/>
  <c r="Q15" i="1" s="1"/>
  <c r="P10" i="1"/>
  <c r="Q10" i="1" s="1"/>
  <c r="P31" i="1"/>
  <c r="Q31" i="1" s="1"/>
  <c r="P7" i="1"/>
  <c r="Q7" i="1" s="1"/>
  <c r="P19" i="1"/>
  <c r="Q19" i="1" s="1"/>
  <c r="P28" i="1"/>
  <c r="Q28" i="1" s="1"/>
  <c r="P26" i="1"/>
  <c r="Q26" i="1" s="1"/>
  <c r="P9" i="1"/>
  <c r="Q9" i="1" s="1"/>
  <c r="P34" i="1"/>
  <c r="Q34" i="1" s="1"/>
  <c r="P3" i="1"/>
  <c r="P4" i="1"/>
  <c r="Q4" i="1" s="1"/>
  <c r="P41" i="1"/>
  <c r="Q41" i="1" s="1"/>
  <c r="P23" i="1"/>
  <c r="Q23" i="1" s="1"/>
  <c r="L30" i="1"/>
  <c r="M30" i="1" s="1"/>
  <c r="L36" i="1"/>
  <c r="M36" i="1" s="1"/>
  <c r="L45" i="1"/>
  <c r="M45" i="1" s="1"/>
  <c r="L16" i="1"/>
  <c r="M16" i="1" s="1"/>
  <c r="L22" i="1"/>
  <c r="M22" i="1" s="1"/>
  <c r="L40" i="1"/>
  <c r="M40" i="1" s="1"/>
  <c r="L13" i="1"/>
  <c r="M13" i="1" s="1"/>
  <c r="L6" i="1"/>
  <c r="M6" i="1" s="1"/>
  <c r="L24" i="1"/>
  <c r="M24" i="1" s="1"/>
  <c r="L21" i="1"/>
  <c r="M21" i="1" s="1"/>
  <c r="L8" i="1"/>
  <c r="M8" i="1" s="1"/>
  <c r="L5" i="1"/>
  <c r="M5" i="1" s="1"/>
  <c r="L43" i="1"/>
  <c r="M43" i="1" s="1"/>
  <c r="L44" i="1"/>
  <c r="M44" i="1" s="1"/>
  <c r="L32" i="1"/>
  <c r="M32" i="1" s="1"/>
  <c r="L29" i="1"/>
  <c r="M29" i="1" s="1"/>
  <c r="L25" i="1"/>
  <c r="M25" i="1" s="1"/>
  <c r="L42" i="1"/>
  <c r="M42" i="1" s="1"/>
  <c r="L14" i="1"/>
  <c r="M14" i="1" s="1"/>
  <c r="L39" i="1"/>
  <c r="M39" i="1" s="1"/>
  <c r="L11" i="1"/>
  <c r="M11" i="1" s="1"/>
  <c r="L37" i="1"/>
  <c r="M37" i="1" s="1"/>
  <c r="L27" i="1"/>
  <c r="M27" i="1" s="1"/>
  <c r="L38" i="1"/>
  <c r="M38" i="1" s="1"/>
  <c r="L35" i="1"/>
  <c r="M35" i="1" s="1"/>
  <c r="L20" i="1"/>
  <c r="M20" i="1" s="1"/>
  <c r="L15" i="1"/>
  <c r="M15" i="1" s="1"/>
  <c r="L10" i="1"/>
  <c r="M10" i="1" s="1"/>
  <c r="L31" i="1"/>
  <c r="M31" i="1" s="1"/>
  <c r="L7" i="1"/>
  <c r="M7" i="1" s="1"/>
  <c r="L19" i="1"/>
  <c r="M19" i="1" s="1"/>
  <c r="L28" i="1"/>
  <c r="M28" i="1" s="1"/>
  <c r="L26" i="1"/>
  <c r="M26" i="1" s="1"/>
  <c r="L9" i="1"/>
  <c r="M9" i="1" s="1"/>
  <c r="L34" i="1"/>
  <c r="M34" i="1" s="1"/>
  <c r="L3" i="1"/>
  <c r="L4" i="1"/>
  <c r="M4" i="1" s="1"/>
  <c r="L41" i="1"/>
  <c r="M41" i="1" s="1"/>
  <c r="L23" i="1"/>
  <c r="M23" i="1" s="1"/>
  <c r="M3" i="1" l="1"/>
  <c r="L58" i="1"/>
  <c r="U3" i="1"/>
  <c r="Q3" i="1"/>
  <c r="G64" i="1"/>
  <c r="G65" i="1"/>
  <c r="G66" i="1"/>
  <c r="G58" i="1"/>
  <c r="F63" i="1"/>
  <c r="F66" i="1"/>
  <c r="F65" i="1"/>
  <c r="F64" i="1"/>
  <c r="D64" i="1"/>
  <c r="D65" i="1"/>
  <c r="M58" i="1" l="1"/>
  <c r="F67" i="1" s="1"/>
  <c r="L60" i="1"/>
  <c r="M60" i="1" s="1"/>
  <c r="H58" i="1"/>
  <c r="D67" i="1" s="1"/>
  <c r="G60" i="1"/>
  <c r="H60" i="1" s="1"/>
  <c r="P44" i="1"/>
  <c r="Q44" i="1" l="1"/>
  <c r="P58" i="1"/>
  <c r="P60" i="1" s="1"/>
  <c r="Q60" i="1" s="1"/>
  <c r="G63" i="1"/>
  <c r="X44" i="1"/>
  <c r="X58" i="1" s="1"/>
  <c r="Q58" i="1" l="1"/>
  <c r="G67" i="1" s="1"/>
  <c r="Y58" i="1"/>
  <c r="J67" i="1" s="1"/>
  <c r="X60" i="1"/>
  <c r="Y60" i="1" s="1"/>
  <c r="Y44" i="1"/>
  <c r="J63" i="1"/>
  <c r="T44" i="1"/>
  <c r="U44" i="1" l="1"/>
  <c r="H63" i="1"/>
  <c r="T35" i="1"/>
  <c r="T58" i="1" s="1"/>
  <c r="U58" i="1" l="1"/>
  <c r="H67" i="1" s="1"/>
  <c r="T60" i="1"/>
  <c r="U60" i="1" s="1"/>
  <c r="U35" i="1"/>
  <c r="H66" i="1"/>
  <c r="Z59" i="1" l="1"/>
  <c r="Z58" i="1" l="1"/>
  <c r="Z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tc={D77643B4-C158-49F8-AA66-8AC28087A54C}</author>
    <author>tc={C6399F7B-F5B0-458F-B430-366DDB97E9EF}</author>
    <author>Fabio Nelson Urrego Gonzalez</author>
    <author>tc={E4C28145-F52E-416A-A508-023DAD97577F}</author>
    <author>tc={DD6FEAB1-C944-42E1-B17D-0AF10C126ED2}</author>
    <author>tc={7799386D-F104-4285-B2C0-A313164ED18C}</author>
    <author>tc={7E874BF2-CB82-4C50-9161-EF8E5254FC85}</author>
    <author>tc={DA305100-35B7-444D-968D-4EC781BF3C7A}</author>
    <author>tc={ADF027A3-38ED-4918-9082-80FC40D7BCE4}</author>
    <author>tc={CF0FEB2A-EA89-47AE-862E-40F3F4FA6148}</author>
    <author>tc={4E6A1923-F59D-46F2-9705-2BD49D3C56AB}</author>
    <author>tc={ADE4BB72-CF35-463C-A58F-B1D24D0581A7}</author>
  </authors>
  <commentList>
    <comment ref="L4" authorId="0" shapeId="0" xr:uid="{D77643B4-C158-49F8-AA66-8AC28087A5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Agotado</t>
      </text>
    </comment>
    <comment ref="L5" authorId="1" shapeId="0" xr:uid="{C6399F7B-F5B0-458F-B430-366DDB97E9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Sobreventa distribuidores</t>
      </text>
    </comment>
    <comment ref="A14" authorId="2" shapeId="0" xr:uid="{AA49C9B1-4450-451F-A553-D4B9D669FA88}">
      <text>
        <r>
          <rPr>
            <b/>
            <sz val="9"/>
            <color indexed="81"/>
            <rFont val="Tahoma"/>
            <family val="2"/>
          </rPr>
          <t>Fabio Nelson Urrego Gonzalez:</t>
        </r>
        <r>
          <rPr>
            <sz val="9"/>
            <color indexed="81"/>
            <rFont val="Tahoma"/>
            <family val="2"/>
          </rPr>
          <t xml:space="preserve">
PT015 en el 2023</t>
        </r>
      </text>
    </comment>
    <comment ref="L15" authorId="3" shapeId="0" xr:uid="{E4C28145-F52E-416A-A508-023DAD9757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Concurso Septiembre</t>
      </text>
    </comment>
    <comment ref="L18" authorId="4" shapeId="0" xr:uid="{DD6FEAB1-C944-42E1-B17D-0AF10C126E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Apertura de venta a Novaventa no planeado</t>
      </text>
    </comment>
    <comment ref="L20" authorId="5" shapeId="0" xr:uid="{7799386D-F104-4285-B2C0-A313164ED1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Concurso Septiembre</t>
      </text>
    </comment>
    <comment ref="L22" authorId="6" shapeId="0" xr:uid="{7E874BF2-CB82-4C50-9161-EF8E5254FC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Sobreventa en Novaventa. Estimado 24.174 y real 45.540</t>
      </text>
    </comment>
    <comment ref="A27" authorId="7" shapeId="0" xr:uid="{DA305100-35B7-444D-968D-4EC781BF3C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PT001</t>
      </text>
    </comment>
    <comment ref="L29" authorId="8" shapeId="0" xr:uid="{ADF027A3-38ED-4918-9082-80FC40D7BC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Novedad notificación sanitaria</t>
      </text>
    </comment>
    <comment ref="L32" authorId="9" shapeId="0" xr:uid="{CF0FEB2A-EA89-47AE-862E-40F3F4FA61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Apertura de venta a Novaventa no planeado</t>
      </text>
    </comment>
    <comment ref="L33" authorId="10" shapeId="0" xr:uid="{4E6A1923-F59D-46F2-9705-2BD49D3C56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10.000 unidades presupuestadas para Septiembre (entro el pedido pero se facturará en Octubre) + 4.300 unidades presupuestadas para Farmatodo</t>
      </text>
    </comment>
    <comment ref="L34" authorId="11" shapeId="0" xr:uid="{ADE4BB72-CF35-463C-A58F-B1D24D0581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Novedad notificación sanitaria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tc={F6CDFCEC-1CF3-4717-A8DD-4AFDD67C6291}</author>
    <author>tc={61A2966E-D8E6-4F86-BA79-0D379C078AEA}</author>
    <author>Fabio Nelson Urrego Gonzalez</author>
    <author>tc={F398AFE5-4E14-4D3D-B8EA-0F4CF210E994}</author>
    <author>tc={6FDBC2E0-0B2C-444D-80FE-404D7E21E298}</author>
    <author>tc={52A3BCF6-496C-485F-AE6C-F47093EB9CBE}</author>
    <author>tc={46DB8A46-3F46-4DA4-BE8A-A1E21F643794}</author>
    <author>tc={99D1A5CA-083F-4F53-8413-AD0C04884330}</author>
    <author>tc={6A0F6EE6-744A-4B96-9917-CAF2A14B94FA}</author>
    <author>tc={9345F8D8-6334-41AD-8E06-D6A6A2E00D74}</author>
    <author>tc={60258315-F685-4714-8DF2-CF303A4BE5E6}</author>
    <author>tc={F9CEF869-8D2B-48A2-A916-F555FB0249BA}</author>
  </authors>
  <commentList>
    <comment ref="L4" authorId="0" shapeId="0" xr:uid="{F6CDFCEC-1CF3-4717-A8DD-4AFDD67C62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Agotado</t>
      </text>
    </comment>
    <comment ref="L5" authorId="1" shapeId="0" xr:uid="{61A2966E-D8E6-4F86-BA79-0D379C078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Sobreventa distribuidores</t>
      </text>
    </comment>
    <comment ref="A14" authorId="2" shapeId="0" xr:uid="{FB0F7D18-5CE5-4CFA-B413-1406C5281245}">
      <text>
        <r>
          <rPr>
            <b/>
            <sz val="9"/>
            <color indexed="81"/>
            <rFont val="Tahoma"/>
            <family val="2"/>
          </rPr>
          <t>Fabio Nelson Urrego Gonzalez:</t>
        </r>
        <r>
          <rPr>
            <sz val="9"/>
            <color indexed="81"/>
            <rFont val="Tahoma"/>
            <family val="2"/>
          </rPr>
          <t xml:space="preserve">
PT015 en el 2023</t>
        </r>
      </text>
    </comment>
    <comment ref="L15" authorId="3" shapeId="0" xr:uid="{F398AFE5-4E14-4D3D-B8EA-0F4CF210E9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Concurso Septiembre</t>
      </text>
    </comment>
    <comment ref="L18" authorId="4" shapeId="0" xr:uid="{6FDBC2E0-0B2C-444D-80FE-404D7E21E2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Apertura de venta a Novaventa no planeado</t>
      </text>
    </comment>
    <comment ref="L20" authorId="5" shapeId="0" xr:uid="{52A3BCF6-496C-485F-AE6C-F47093EB9C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Concurso Septiembre</t>
      </text>
    </comment>
    <comment ref="L22" authorId="6" shapeId="0" xr:uid="{46DB8A46-3F46-4DA4-BE8A-A1E21F6437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Sobreventa en Novaventa. Estimado 24.174 y real 45.540</t>
      </text>
    </comment>
    <comment ref="A27" authorId="7" shapeId="0" xr:uid="{99D1A5CA-083F-4F53-8413-AD0C048843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PT001</t>
      </text>
    </comment>
    <comment ref="L29" authorId="8" shapeId="0" xr:uid="{6A0F6EE6-744A-4B96-9917-CAF2A14B94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Novedad notificación sanitaria</t>
      </text>
    </comment>
    <comment ref="L32" authorId="9" shapeId="0" xr:uid="{9345F8D8-6334-41AD-8E06-D6A6A2E00D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Apertura de venta a Novaventa no planeado</t>
      </text>
    </comment>
    <comment ref="L33" authorId="10" shapeId="0" xr:uid="{60258315-F685-4714-8DF2-CF303A4BE5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10.000 unidades presupuestadas para Septiembre (entro el pedido pero se facturará en Octubre) + 4.300 unidades presupuestadas para Farmatodo</t>
      </text>
    </comment>
    <comment ref="L34" authorId="11" shapeId="0" xr:uid="{F9CEF869-8D2B-48A2-A916-F555FB0249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Novedad notificación sanitaria</t>
      </text>
    </comment>
  </commentList>
</comments>
</file>

<file path=xl/sharedStrings.xml><?xml version="1.0" encoding="utf-8"?>
<sst xmlns="http://schemas.openxmlformats.org/spreadsheetml/2006/main" count="440" uniqueCount="150">
  <si>
    <t>AGO 2024</t>
  </si>
  <si>
    <t>SEPT 2024</t>
  </si>
  <si>
    <t>OCT 2024</t>
  </si>
  <si>
    <t>CÓDIGO</t>
  </si>
  <si>
    <t>REFERENCIA</t>
  </si>
  <si>
    <t>CLASIFICACIÓN ABC</t>
  </si>
  <si>
    <t>FCST</t>
  </si>
  <si>
    <t>ENTREGA</t>
  </si>
  <si>
    <t>ERROR</t>
  </si>
  <si>
    <t>MAPE</t>
  </si>
  <si>
    <t>PT073</t>
  </si>
  <si>
    <t>CEPILLO ANTIENREDOS VERDE</t>
  </si>
  <si>
    <t>C</t>
  </si>
  <si>
    <t>PT074</t>
  </si>
  <si>
    <t>CEPILLO ANTIENREDOS ROSA</t>
  </si>
  <si>
    <t>PT043</t>
  </si>
  <si>
    <t>DOYPACK SHAMPO ANTICASPA 100 g</t>
  </si>
  <si>
    <t>PT052</t>
  </si>
  <si>
    <t>PERFUME CAPILAR IRRESISTIBLE (ROSADO)</t>
  </si>
  <si>
    <t>B</t>
  </si>
  <si>
    <t>PT045</t>
  </si>
  <si>
    <t>DOYPACK TRATAMIENTO RIZOS 100 G</t>
  </si>
  <si>
    <t>PT048</t>
  </si>
  <si>
    <t>DOYPACK SHAMPO EMERGENCIA 100 g</t>
  </si>
  <si>
    <t>PT050</t>
  </si>
  <si>
    <t>DOYPACK SHAMPO KIDS 100 g</t>
  </si>
  <si>
    <t>PT054</t>
  </si>
  <si>
    <t>PERFUME CAPILAR SUBLIME (SALMON)</t>
  </si>
  <si>
    <t>PT007</t>
  </si>
  <si>
    <t>TRATAMIENTO DE FRUTAS</t>
  </si>
  <si>
    <t>A</t>
  </si>
  <si>
    <t>PT081</t>
  </si>
  <si>
    <t>PT053</t>
  </si>
  <si>
    <t>PERFUME CAPILAR MAJESTUOSA (VERDE)</t>
  </si>
  <si>
    <t>PT076</t>
  </si>
  <si>
    <t>TRATAMIENTO MAGIA CAPILAR</t>
  </si>
  <si>
    <t>PT072</t>
  </si>
  <si>
    <t>PROTECTOR SOLAR CON COLOR 40ML</t>
  </si>
  <si>
    <t>PT002</t>
  </si>
  <si>
    <t>SHAMPO EMERGENCIA CAPILAR</t>
  </si>
  <si>
    <t>AAA</t>
  </si>
  <si>
    <t>PT082</t>
  </si>
  <si>
    <t>HAIR WAX</t>
  </si>
  <si>
    <t>PT078</t>
  </si>
  <si>
    <t xml:space="preserve">PERFUME CAPILAR GOLD                                                                                                    </t>
  </si>
  <si>
    <t>PT042</t>
  </si>
  <si>
    <t>DOYPACK TRATAMIENTO EMERGENCIA 100 g</t>
  </si>
  <si>
    <t>PT071</t>
  </si>
  <si>
    <t>PROTECTOR SOLAR SIN COLOR 40ML</t>
  </si>
  <si>
    <t>PT066</t>
  </si>
  <si>
    <t>MASCARILLA CAPILAR MULTIVITAMINICA</t>
  </si>
  <si>
    <t>PT064</t>
  </si>
  <si>
    <t>SHAMPO DE ARROZ CON ACIDO HIALURONICO</t>
  </si>
  <si>
    <t>PT080</t>
  </si>
  <si>
    <t>ACONDICIONADOR HERBAL</t>
  </si>
  <si>
    <t>PT055</t>
  </si>
  <si>
    <t>PERFUME CAPILAR BALI (CARAMELO)</t>
  </si>
  <si>
    <t>PT065</t>
  </si>
  <si>
    <t>ACONDICIONADOR ARROZ Y LINAZA</t>
  </si>
  <si>
    <t>PT049</t>
  </si>
  <si>
    <t>DOYPACK SHAMPO MAGIA 100 g</t>
  </si>
  <si>
    <t>PT075</t>
  </si>
  <si>
    <t>PT046</t>
  </si>
  <si>
    <t>DOYPACK TRATAMIENTO DE FRUTAS 100 g</t>
  </si>
  <si>
    <t>PT025</t>
  </si>
  <si>
    <t>COLAGENO HIDROLIZADO SIN STEVIA</t>
  </si>
  <si>
    <t>PT004</t>
  </si>
  <si>
    <t>PT020</t>
  </si>
  <si>
    <t>GOTAS MAGICAS*60ML</t>
  </si>
  <si>
    <t>PT079</t>
  </si>
  <si>
    <t>DESENREDANTE GOLD</t>
  </si>
  <si>
    <t>PT070</t>
  </si>
  <si>
    <t>RESCATE CAPILAR 30 ML</t>
  </si>
  <si>
    <t>PT024</t>
  </si>
  <si>
    <t>COLAGENO HIDROLIZADO CON STEVIA</t>
  </si>
  <si>
    <t>PT057</t>
  </si>
  <si>
    <t>SERUM CORPORAL</t>
  </si>
  <si>
    <t>PT056</t>
  </si>
  <si>
    <t>SHAMPO MILAGRO HERBAL</t>
  </si>
  <si>
    <t>PT031</t>
  </si>
  <si>
    <t>TONICO MILAGRO HERBAL</t>
  </si>
  <si>
    <t>PT035</t>
  </si>
  <si>
    <t>SERUM REVITALIZANTE</t>
  </si>
  <si>
    <t>PT026</t>
  </si>
  <si>
    <t>TRATAMIENTO EMERGENCIA CAPILAR</t>
  </si>
  <si>
    <t>PT003</t>
  </si>
  <si>
    <t>SHAMPO ANTICASPA</t>
  </si>
  <si>
    <t>PT006</t>
  </si>
  <si>
    <t>BIOREPOLARIZADOR</t>
  </si>
  <si>
    <t>PT034</t>
  </si>
  <si>
    <t>TRATAMIENTO RIZOS Y CRESPOS</t>
  </si>
  <si>
    <t>PT047</t>
  </si>
  <si>
    <t>DOYPACK BIOREPOLARIZADOR 100 g</t>
  </si>
  <si>
    <t>PT033</t>
  </si>
  <si>
    <t>DESENREDANTE TERMOPROTECTOR MULTIBENEFIC</t>
  </si>
  <si>
    <t>PT005</t>
  </si>
  <si>
    <t>SHAMPO MAGIA</t>
  </si>
  <si>
    <t>AGOSTO</t>
  </si>
  <si>
    <t>NOV 2024</t>
  </si>
  <si>
    <t>SEPTIEMBRE</t>
  </si>
  <si>
    <t>DIC 2024</t>
  </si>
  <si>
    <t>PT083</t>
  </si>
  <si>
    <t>AMPOLLETA ELIXIR</t>
  </si>
  <si>
    <t>DOYPACK SHAMPO ULTRANUTRITIVO 100 g</t>
  </si>
  <si>
    <t>SHAMPOO NATURAL FORTALECEDOR KIDS</t>
  </si>
  <si>
    <t>SHAMPU ULTRA NUTRITIVO PREMIUM</t>
  </si>
  <si>
    <t>OCTUBRE</t>
  </si>
  <si>
    <t>TOTAL</t>
  </si>
  <si>
    <t>NOVIEMBRE</t>
  </si>
  <si>
    <t>ENE 2025</t>
  </si>
  <si>
    <t>PT086</t>
  </si>
  <si>
    <t>MASCARILLA HERBAL</t>
  </si>
  <si>
    <t>PT089</t>
  </si>
  <si>
    <t>MASCARILLA DE PROTEINA</t>
  </si>
  <si>
    <t>DICIEMBRE</t>
  </si>
  <si>
    <t>FEB 2025</t>
  </si>
  <si>
    <t>PRODUCTOS LANZAMIENTO</t>
  </si>
  <si>
    <t>PT084</t>
  </si>
  <si>
    <t xml:space="preserve">DESENREDANTE EDICION MARTINA            </t>
  </si>
  <si>
    <t>PT085</t>
  </si>
  <si>
    <t xml:space="preserve">PERFUME CAPILAR EDICION MARTINA         </t>
  </si>
  <si>
    <t>PT087</t>
  </si>
  <si>
    <t xml:space="preserve">CREMA CORPORAL 1 LITRO                  </t>
  </si>
  <si>
    <t>PRODUCTOS REGULARES E IN&amp;OUT</t>
  </si>
  <si>
    <t>BASE 100 MAPE</t>
  </si>
  <si>
    <t>FORECAST</t>
  </si>
  <si>
    <t>VENTA REAL</t>
  </si>
  <si>
    <t>WMAPE</t>
  </si>
  <si>
    <t>BASE 100 WMAPE</t>
  </si>
  <si>
    <t>=352/413</t>
  </si>
  <si>
    <t>= Promedio del mape de cada ref</t>
  </si>
  <si>
    <t>KIT MINI PERFUMES</t>
  </si>
  <si>
    <t>PT091</t>
  </si>
  <si>
    <t>PT60</t>
  </si>
  <si>
    <t xml:space="preserve">PERFUME 30ML IRRESISTIBLE (ROSADO)     </t>
  </si>
  <si>
    <t>PT61</t>
  </si>
  <si>
    <t xml:space="preserve">PERFUME 30ML MAJESTUOSA (VERDE)         </t>
  </si>
  <si>
    <t>PT63</t>
  </si>
  <si>
    <t xml:space="preserve">PERFUME 30ML BALI (CARAMELO)        </t>
  </si>
  <si>
    <t>PT62</t>
  </si>
  <si>
    <t xml:space="preserve">PERFUME 30ML SUBLIME (SALMON)        </t>
  </si>
  <si>
    <t>PT090</t>
  </si>
  <si>
    <t>PERFUME 30ML GOLD</t>
  </si>
  <si>
    <t>MAPE APP</t>
  </si>
  <si>
    <t>ERROR ABS</t>
  </si>
  <si>
    <t>sesgo</t>
  </si>
  <si>
    <t>score</t>
  </si>
  <si>
    <t>overall mae</t>
  </si>
  <si>
    <t>overall bias</t>
  </si>
  <si>
    <t>FCST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</si>
</sst>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,###,###,###,##0"/>
    <numFmt numFmtId="165" formatCode="0.0%"/>
    <numFmt numFmtId="166" formatCode="#,##0.0000000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1"/>
      <name val="Aptos"/>
      <family val="2"/>
    </font>
    <font>
      <b/>
      <sz val="11"/>
      <color theme="0"/>
      <name val="Aptos Display"/>
      <family val="2"/>
      <scheme val="major"/>
    </font>
    <font>
      <sz val="11"/>
      <color theme="0"/>
      <name val="Aptos Display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Display"/>
      <family val="2"/>
      <scheme val="maj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49" fontId="1" fillId="0" borderId="1" xfId="0" applyNumberFormat="1" applyFont="1" applyBorder="1" applyAlignment="1">
      <alignment horizontal="left"/>
    </xf>
    <xf numFmtId="0" fontId="0" fillId="0" borderId="1" xfId="0" applyBorder="1"/>
    <xf numFmtId="3" fontId="3" fillId="2" borderId="1" xfId="0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3" fillId="2" borderId="1" xfId="0" quotePrefix="1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3" fontId="3" fillId="2" borderId="5" xfId="0" quotePrefix="1" applyNumberFormat="1" applyFont="1" applyFill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8" fillId="4" borderId="0" xfId="0" applyFont="1" applyFill="1"/>
    <xf numFmtId="3" fontId="9" fillId="4" borderId="1" xfId="0" quotePrefix="1" applyNumberFormat="1" applyFont="1" applyFill="1" applyBorder="1" applyAlignment="1">
      <alignment horizontal="center" vertical="center" wrapText="1"/>
    </xf>
    <xf numFmtId="9" fontId="9" fillId="4" borderId="1" xfId="0" quotePrefix="1" applyNumberFormat="1" applyFont="1" applyFill="1" applyBorder="1" applyAlignment="1">
      <alignment horizontal="center" vertical="center" wrapText="1"/>
    </xf>
    <xf numFmtId="3" fontId="9" fillId="4" borderId="1" xfId="0" quotePrefix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quotePrefix="1"/>
    <xf numFmtId="1" fontId="0" fillId="0" borderId="1" xfId="0" applyNumberFormat="1" applyBorder="1"/>
    <xf numFmtId="166" fontId="0" fillId="0" borderId="1" xfId="0" applyNumberFormat="1" applyBorder="1"/>
    <xf numFmtId="3" fontId="3" fillId="2" borderId="2" xfId="0" quotePrefix="1" applyNumberFormat="1" applyFont="1" applyFill="1" applyBorder="1" applyAlignment="1">
      <alignment vertical="center" wrapText="1"/>
    </xf>
    <xf numFmtId="3" fontId="3" fillId="2" borderId="3" xfId="0" quotePrefix="1" applyNumberFormat="1" applyFont="1" applyFill="1" applyBorder="1" applyAlignment="1">
      <alignment vertical="center" wrapText="1"/>
    </xf>
    <xf numFmtId="3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165" fontId="3" fillId="2" borderId="1" xfId="0" quotePrefix="1" applyNumberFormat="1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9" fontId="0" fillId="0" borderId="6" xfId="0" applyNumberFormat="1" applyBorder="1" applyAlignment="1">
      <alignment horizontal="center"/>
    </xf>
    <xf numFmtId="9" fontId="0" fillId="0" borderId="0" xfId="0" applyNumberFormat="1"/>
    <xf numFmtId="10" fontId="0" fillId="0" borderId="0" xfId="1" applyNumberFormat="1" applyFont="1"/>
    <xf numFmtId="3" fontId="3" fillId="2" borderId="1" xfId="0" quotePrefix="1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A2C5"/>
      <color rgb="FFF0AAC8"/>
      <color rgb="FFE0A8CF"/>
      <color rgb="FFF2BDEE"/>
      <color rgb="FFF5CBF3"/>
      <color rgb="FFF5B5F2"/>
      <color rgb="FFF578F1"/>
      <color rgb="FFE0B8D1"/>
      <color rgb="FFFAAAF6"/>
      <color rgb="FFE667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Hoja1!$D$62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Hoja1!$D$63:$D$66</c:f>
              <c:numCache>
                <c:formatCode>0%</c:formatCode>
                <c:ptCount val="4"/>
                <c:pt idx="0">
                  <c:v>0.12549781479784791</c:v>
                </c:pt>
                <c:pt idx="1">
                  <c:v>0.27753629099610383</c:v>
                </c:pt>
                <c:pt idx="2">
                  <c:v>0.37188417046251471</c:v>
                </c:pt>
                <c:pt idx="3">
                  <c:v>0.81187530390620777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D-40B1-86DA-0F9F7F14AFB1}"/>
            </c:ext>
          </c:extLst>
        </c:ser>
        <c:ser>
          <c:idx val="1"/>
          <c:order val="1"/>
          <c:tx>
            <c:strRef>
              <c:f>Hoja1!$F$62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Hoja1!$F$63:$F$66</c:f>
              <c:numCache>
                <c:formatCode>0%</c:formatCode>
                <c:ptCount val="4"/>
                <c:pt idx="0">
                  <c:v>0.22425440673062941</c:v>
                </c:pt>
                <c:pt idx="1">
                  <c:v>0.13888827027441944</c:v>
                </c:pt>
                <c:pt idx="2">
                  <c:v>0.32310630912678068</c:v>
                </c:pt>
                <c:pt idx="3">
                  <c:v>0.49679863075196407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5-4FB4-998D-01C8797AF1B3}"/>
            </c:ext>
          </c:extLst>
        </c:ser>
        <c:ser>
          <c:idx val="2"/>
          <c:order val="2"/>
          <c:tx>
            <c:strRef>
              <c:f>Hoja1!$G$62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Hoja1!$G$63:$G$66</c:f>
              <c:numCache>
                <c:formatCode>0%</c:formatCode>
                <c:ptCount val="4"/>
                <c:pt idx="0">
                  <c:v>3.1305019445976454E-2</c:v>
                </c:pt>
                <c:pt idx="1">
                  <c:v>0.20383218086306151</c:v>
                </c:pt>
                <c:pt idx="2">
                  <c:v>0.35818558889262292</c:v>
                </c:pt>
                <c:pt idx="3">
                  <c:v>0.91593805565156416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DFE-AAFA-5F84318C35DE}"/>
            </c:ext>
          </c:extLst>
        </c:ser>
        <c:ser>
          <c:idx val="3"/>
          <c:order val="3"/>
          <c:tx>
            <c:strRef>
              <c:f>Hoja1!$H$62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Hoja1!$H$63:$H$66</c:f>
              <c:numCache>
                <c:formatCode>0%</c:formatCode>
                <c:ptCount val="4"/>
                <c:pt idx="0">
                  <c:v>0.17121995616245086</c:v>
                </c:pt>
                <c:pt idx="1">
                  <c:v>0.24008838324227619</c:v>
                </c:pt>
                <c:pt idx="2">
                  <c:v>0.34246999296494318</c:v>
                </c:pt>
                <c:pt idx="3">
                  <c:v>0.80901323504774669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4-45AE-A409-D79EEF27F58D}"/>
            </c:ext>
          </c:extLst>
        </c:ser>
        <c:ser>
          <c:idx val="4"/>
          <c:order val="4"/>
          <c:tx>
            <c:strRef>
              <c:f>Hoja1!$J$62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Hoja1!$J$63:$J$66</c:f>
              <c:numCache>
                <c:formatCode>0%</c:formatCode>
                <c:ptCount val="4"/>
                <c:pt idx="0">
                  <c:v>0.19337132113119221</c:v>
                </c:pt>
                <c:pt idx="1">
                  <c:v>0.21665054958497529</c:v>
                </c:pt>
                <c:pt idx="2">
                  <c:v>0.24352018803614442</c:v>
                </c:pt>
                <c:pt idx="3">
                  <c:v>0.35569228676498177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0-42D4-9982-88C1FF5AA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038280"/>
        <c:axId val="594040328"/>
      </c:barChart>
      <c:catAx>
        <c:axId val="59403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040328"/>
        <c:crosses val="autoZero"/>
        <c:auto val="1"/>
        <c:lblAlgn val="ctr"/>
        <c:lblOffset val="100"/>
        <c:noMultiLvlLbl val="0"/>
      </c:catAx>
      <c:valAx>
        <c:axId val="5940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03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'Hoja1 (2)'!$D$62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'Hoja1 (2)'!$C$63:$C$66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'Hoja1 (2)'!$D$63:$D$66</c:f>
              <c:numCache>
                <c:formatCode>0%</c:formatCode>
                <c:ptCount val="4"/>
                <c:pt idx="0">
                  <c:v>0.35145334612911022</c:v>
                </c:pt>
                <c:pt idx="1">
                  <c:v>0.26407485960748361</c:v>
                </c:pt>
                <c:pt idx="2">
                  <c:v>0.62073974213198435</c:v>
                </c:pt>
                <c:pt idx="3">
                  <c:v>0.77749563275523637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E-4881-B022-FC37B2C93475}"/>
            </c:ext>
          </c:extLst>
        </c:ser>
        <c:ser>
          <c:idx val="1"/>
          <c:order val="1"/>
          <c:tx>
            <c:strRef>
              <c:f>'Hoja1 (2)'!$E$62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'Hoja1 (2)'!$C$63:$C$66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'Hoja1 (2)'!$E$63:$E$66</c:f>
              <c:numCache>
                <c:formatCode>0%</c:formatCode>
                <c:ptCount val="4"/>
                <c:pt idx="0">
                  <c:v>0.20082184552821689</c:v>
                </c:pt>
                <c:pt idx="1">
                  <c:v>0.27313261452550464</c:v>
                </c:pt>
                <c:pt idx="2">
                  <c:v>0.34526111173153162</c:v>
                </c:pt>
                <c:pt idx="3">
                  <c:v>0.65542518518518544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E-4881-B022-FC37B2C93475}"/>
            </c:ext>
          </c:extLst>
        </c:ser>
        <c:ser>
          <c:idx val="2"/>
          <c:order val="2"/>
          <c:tx>
            <c:strRef>
              <c:f>'Hoja1 (2)'!$G$62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'Hoja1 (2)'!$C$63:$C$66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'Hoja1 (2)'!$G$63:$G$66</c:f>
              <c:numCache>
                <c:formatCode>0%</c:formatCode>
                <c:ptCount val="4"/>
                <c:pt idx="0">
                  <c:v>0.42583349854921743</c:v>
                </c:pt>
                <c:pt idx="1">
                  <c:v>0.24337003726164275</c:v>
                </c:pt>
                <c:pt idx="2">
                  <c:v>0.50674040943502019</c:v>
                </c:pt>
                <c:pt idx="3">
                  <c:v>0.39570923199817415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E-4881-B022-FC37B2C93475}"/>
            </c:ext>
          </c:extLst>
        </c:ser>
        <c:ser>
          <c:idx val="3"/>
          <c:order val="3"/>
          <c:tx>
            <c:strRef>
              <c:f>'Hoja1 (2)'!$H$62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'Hoja1 (2)'!$C$63:$C$66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'Hoja1 (2)'!$H$63:$H$66</c:f>
              <c:numCache>
                <c:formatCode>0%</c:formatCode>
                <c:ptCount val="4"/>
                <c:pt idx="0">
                  <c:v>0.47063836856293462</c:v>
                </c:pt>
                <c:pt idx="1">
                  <c:v>0.47490493349496021</c:v>
                </c:pt>
                <c:pt idx="2">
                  <c:v>0.57301760096178511</c:v>
                </c:pt>
                <c:pt idx="3">
                  <c:v>0.61735459596805731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E-4881-B022-FC37B2C93475}"/>
            </c:ext>
          </c:extLst>
        </c:ser>
        <c:ser>
          <c:idx val="4"/>
          <c:order val="4"/>
          <c:tx>
            <c:strRef>
              <c:f>'Hoja1 (2)'!$I$62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'Hoja1 (2)'!$C$63:$C$66</c:f>
              <c:strCache>
                <c:ptCount val="4"/>
                <c:pt idx="0">
                  <c:v>AAA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'Hoja1 (2)'!$I$63:$I$66</c:f>
              <c:numCache>
                <c:formatCode>0%</c:formatCode>
                <c:ptCount val="4"/>
                <c:pt idx="0">
                  <c:v>0.24981485744982926</c:v>
                </c:pt>
                <c:pt idx="1">
                  <c:v>0.33279982927870244</c:v>
                </c:pt>
                <c:pt idx="2">
                  <c:v>0.42077597014748847</c:v>
                </c:pt>
                <c:pt idx="3">
                  <c:v>0.43988341494990435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CE-4881-B022-FC37B2C9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038280"/>
        <c:axId val="594040328"/>
      </c:barChart>
      <c:catAx>
        <c:axId val="59403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040328"/>
        <c:crosses val="autoZero"/>
        <c:auto val="1"/>
        <c:lblAlgn val="ctr"/>
        <c:lblOffset val="100"/>
        <c:noMultiLvlLbl val="0"/>
      </c:catAx>
      <c:valAx>
        <c:axId val="5940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03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61</xdr:row>
      <xdr:rowOff>13335</xdr:rowOff>
    </xdr:from>
    <xdr:to>
      <xdr:col>21</xdr:col>
      <xdr:colOff>411480</xdr:colOff>
      <xdr:row>75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75BA5B-61E4-5EAC-0BAD-AB63C4D6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61</xdr:row>
      <xdr:rowOff>13335</xdr:rowOff>
    </xdr:from>
    <xdr:to>
      <xdr:col>23</xdr:col>
      <xdr:colOff>411480</xdr:colOff>
      <xdr:row>75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A088E3-3CB8-42DA-ADCE-10B70E57E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dataset\historico_venta%202022_2024.xlsx" TargetMode="External"/><Relationship Id="rId1" Type="http://schemas.openxmlformats.org/officeDocument/2006/relationships/externalLinkPath" Target="historico_venta%202022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lfe\Local_files\Python\Milagros\dataset\Pruebas%20Plannify.xlsx" TargetMode="External"/><Relationship Id="rId1" Type="http://schemas.openxmlformats.org/officeDocument/2006/relationships/externalLinkPath" Target="Pruebas%20Plannif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3"/>
      <sheetName val="Hoja2"/>
      <sheetName val="Hoja4"/>
    </sheetNames>
    <sheetDataSet>
      <sheetData sheetId="0"/>
      <sheetData sheetId="1"/>
      <sheetData sheetId="2"/>
      <sheetData sheetId="3">
        <row r="1">
          <cell r="A1" t="str">
            <v>Etiquetas de fila</v>
          </cell>
          <cell r="K1" t="str">
            <v>Forecast JUL</v>
          </cell>
          <cell r="L1" t="str">
            <v>Forecast AGO</v>
          </cell>
          <cell r="O1" t="str">
            <v>Forecast SEP</v>
          </cell>
          <cell r="R1" t="str">
            <v>Forecast OCT</v>
          </cell>
          <cell r="U1" t="str">
            <v>Forecast NOV</v>
          </cell>
          <cell r="X1" t="str">
            <v>Forecast DIC</v>
          </cell>
        </row>
        <row r="2">
          <cell r="A2" t="str">
            <v>PT002</v>
          </cell>
          <cell r="K2">
            <v>32999.166666666664</v>
          </cell>
          <cell r="L2">
            <v>32616.583333333332</v>
          </cell>
          <cell r="O2">
            <v>36141.916666666664</v>
          </cell>
          <cell r="R2">
            <v>42249.666666666664</v>
          </cell>
          <cell r="U2">
            <v>36874.833333333336</v>
          </cell>
          <cell r="X2">
            <v>49036.083333333336</v>
          </cell>
        </row>
        <row r="3">
          <cell r="A3" t="str">
            <v>PT003</v>
          </cell>
          <cell r="K3">
            <v>8025.333333333333</v>
          </cell>
          <cell r="L3">
            <v>6985.833333333333</v>
          </cell>
          <cell r="O3">
            <v>3786.1666666666665</v>
          </cell>
          <cell r="R3">
            <v>12133.5</v>
          </cell>
          <cell r="U3">
            <v>15084.75</v>
          </cell>
          <cell r="X3">
            <v>15443.5</v>
          </cell>
        </row>
        <row r="4">
          <cell r="A4" t="str">
            <v>PT004</v>
          </cell>
          <cell r="K4">
            <v>12344.5</v>
          </cell>
          <cell r="L4">
            <v>12323.916666666666</v>
          </cell>
          <cell r="O4">
            <v>13940.166666666666</v>
          </cell>
          <cell r="R4">
            <v>11173.333333333334</v>
          </cell>
          <cell r="U4">
            <v>11419.5</v>
          </cell>
          <cell r="X4">
            <v>18566.083333333332</v>
          </cell>
        </row>
        <row r="5">
          <cell r="A5" t="str">
            <v>PT005</v>
          </cell>
          <cell r="K5">
            <v>20242.666666666668</v>
          </cell>
          <cell r="L5">
            <v>20097.5</v>
          </cell>
          <cell r="O5">
            <v>22459.166666666668</v>
          </cell>
          <cell r="R5">
            <v>19923.916666666668</v>
          </cell>
          <cell r="U5">
            <v>20154.833333333332</v>
          </cell>
          <cell r="X5">
            <v>27909.416666666668</v>
          </cell>
        </row>
        <row r="6">
          <cell r="A6" t="str">
            <v>PT006</v>
          </cell>
          <cell r="K6">
            <v>61613.833333333336</v>
          </cell>
          <cell r="L6">
            <v>60618.416666666664</v>
          </cell>
          <cell r="O6">
            <v>63452.083333333336</v>
          </cell>
          <cell r="R6">
            <v>52652.5</v>
          </cell>
          <cell r="U6">
            <v>58130.25</v>
          </cell>
          <cell r="X6">
            <v>83441.833333333328</v>
          </cell>
        </row>
        <row r="7">
          <cell r="A7" t="str">
            <v>PT007</v>
          </cell>
          <cell r="K7">
            <v>21461.666666666668</v>
          </cell>
          <cell r="L7">
            <v>20800.666666666668</v>
          </cell>
          <cell r="O7">
            <v>23629.583333333332</v>
          </cell>
          <cell r="R7">
            <v>27822.5</v>
          </cell>
          <cell r="U7">
            <v>21339.333333333332</v>
          </cell>
          <cell r="X7">
            <v>22285.416666666668</v>
          </cell>
        </row>
        <row r="8">
          <cell r="A8" t="str">
            <v>PT020</v>
          </cell>
          <cell r="K8">
            <v>24897.5</v>
          </cell>
          <cell r="L8">
            <v>24897.916666666668</v>
          </cell>
          <cell r="O8">
            <v>25844.666666666668</v>
          </cell>
          <cell r="R8">
            <v>23306.166666666668</v>
          </cell>
          <cell r="U8">
            <v>22605.333333333332</v>
          </cell>
          <cell r="X8">
            <v>26152.5</v>
          </cell>
        </row>
        <row r="9">
          <cell r="A9" t="str">
            <v>PT024</v>
          </cell>
          <cell r="K9">
            <v>1309</v>
          </cell>
          <cell r="L9">
            <v>1359.1666666666667</v>
          </cell>
          <cell r="O9">
            <v>1706.5833333333333</v>
          </cell>
          <cell r="R9">
            <v>1333</v>
          </cell>
          <cell r="U9">
            <v>807.58333333333337</v>
          </cell>
          <cell r="X9">
            <v>710.33333333333337</v>
          </cell>
        </row>
        <row r="10">
          <cell r="A10" t="str">
            <v>PT025</v>
          </cell>
          <cell r="K10">
            <v>1575.3333333333333</v>
          </cell>
          <cell r="L10">
            <v>1634.5</v>
          </cell>
          <cell r="O10">
            <v>2193.5</v>
          </cell>
          <cell r="R10">
            <v>1567.4166666666667</v>
          </cell>
          <cell r="U10">
            <v>942.58333333333337</v>
          </cell>
          <cell r="X10">
            <v>765.33333333333337</v>
          </cell>
        </row>
        <row r="11">
          <cell r="A11" t="str">
            <v>PT026</v>
          </cell>
          <cell r="K11">
            <v>19653</v>
          </cell>
          <cell r="L11">
            <v>19267.333333333332</v>
          </cell>
          <cell r="O11">
            <v>21750</v>
          </cell>
          <cell r="R11">
            <v>18985.166666666668</v>
          </cell>
          <cell r="U11">
            <v>19120.75</v>
          </cell>
          <cell r="X11">
            <v>27766.833333333332</v>
          </cell>
        </row>
        <row r="12">
          <cell r="A12" t="str">
            <v>PT031</v>
          </cell>
          <cell r="K12">
            <v>11133.666666666666</v>
          </cell>
          <cell r="L12">
            <v>11299</v>
          </cell>
          <cell r="O12">
            <v>13476.5</v>
          </cell>
          <cell r="R12">
            <v>12193.333333333334</v>
          </cell>
          <cell r="U12">
            <v>12350.333333333334</v>
          </cell>
          <cell r="X12">
            <v>13738.416666666666</v>
          </cell>
        </row>
        <row r="13">
          <cell r="A13" t="str">
            <v>PT033</v>
          </cell>
          <cell r="K13">
            <v>37512</v>
          </cell>
          <cell r="L13">
            <v>37394.666666666664</v>
          </cell>
          <cell r="O13">
            <v>44398.416666666664</v>
          </cell>
          <cell r="R13">
            <v>38299.083333333336</v>
          </cell>
          <cell r="U13">
            <v>38461.75</v>
          </cell>
          <cell r="X13">
            <v>45226.833333333336</v>
          </cell>
        </row>
        <row r="14">
          <cell r="A14" t="str">
            <v>PT034</v>
          </cell>
          <cell r="K14">
            <v>19504.666666666668</v>
          </cell>
          <cell r="L14">
            <v>19326.166666666668</v>
          </cell>
          <cell r="O14">
            <v>22945.75</v>
          </cell>
          <cell r="R14">
            <v>19374.166666666668</v>
          </cell>
          <cell r="U14">
            <v>19235.583333333332</v>
          </cell>
          <cell r="X14">
            <v>21971.25</v>
          </cell>
        </row>
        <row r="15">
          <cell r="A15" t="str">
            <v>PT035</v>
          </cell>
          <cell r="K15">
            <v>22454.666666666668</v>
          </cell>
          <cell r="L15">
            <v>23233.5</v>
          </cell>
          <cell r="O15">
            <v>24027.416666666668</v>
          </cell>
          <cell r="R15">
            <v>20246.083333333332</v>
          </cell>
          <cell r="U15">
            <v>20055.333333333332</v>
          </cell>
          <cell r="X15">
            <v>22261.833333333332</v>
          </cell>
        </row>
        <row r="16">
          <cell r="A16" t="str">
            <v>PT042</v>
          </cell>
          <cell r="K16">
            <v>10572.166666666666</v>
          </cell>
          <cell r="L16">
            <v>9736.25</v>
          </cell>
          <cell r="O16">
            <v>9814.0833333333339</v>
          </cell>
          <cell r="R16">
            <v>7659.166666666667</v>
          </cell>
          <cell r="U16">
            <v>9017.8333333333339</v>
          </cell>
          <cell r="X16">
            <v>8095.25</v>
          </cell>
        </row>
        <row r="17">
          <cell r="A17" t="str">
            <v>PT043</v>
          </cell>
          <cell r="K17">
            <v>601.33333333333337</v>
          </cell>
          <cell r="L17">
            <v>511.33333333333331</v>
          </cell>
          <cell r="O17">
            <v>266.08333333333331</v>
          </cell>
          <cell r="R17">
            <v>1000.4166666666666</v>
          </cell>
          <cell r="U17">
            <v>5063.833333333333</v>
          </cell>
          <cell r="X17">
            <v>4010</v>
          </cell>
        </row>
        <row r="18">
          <cell r="A18" t="str">
            <v>PT045</v>
          </cell>
          <cell r="K18">
            <v>4409.333333333333</v>
          </cell>
          <cell r="L18">
            <v>4630.166666666667</v>
          </cell>
          <cell r="O18">
            <v>6633.166666666667</v>
          </cell>
          <cell r="R18">
            <v>3836.4166666666665</v>
          </cell>
          <cell r="U18">
            <v>3673.9166666666665</v>
          </cell>
          <cell r="X18">
            <v>4530.5</v>
          </cell>
        </row>
        <row r="19">
          <cell r="A19" t="str">
            <v>PT046</v>
          </cell>
          <cell r="K19">
            <v>3641.3333333333335</v>
          </cell>
          <cell r="L19">
            <v>2881.1666666666665</v>
          </cell>
          <cell r="O19">
            <v>4462.666666666667</v>
          </cell>
          <cell r="R19">
            <v>4826.25</v>
          </cell>
          <cell r="U19">
            <v>5005.333333333333</v>
          </cell>
          <cell r="X19">
            <v>5686.083333333333</v>
          </cell>
        </row>
        <row r="20">
          <cell r="A20" t="str">
            <v>PT047</v>
          </cell>
          <cell r="K20">
            <v>18225.666666666668</v>
          </cell>
          <cell r="L20">
            <v>19006.333333333332</v>
          </cell>
          <cell r="O20">
            <v>15581.25</v>
          </cell>
          <cell r="R20">
            <v>12527.916666666666</v>
          </cell>
          <cell r="U20">
            <v>10748.083333333334</v>
          </cell>
          <cell r="X20">
            <v>13958.25</v>
          </cell>
        </row>
        <row r="21">
          <cell r="A21" t="str">
            <v>PT048</v>
          </cell>
          <cell r="K21">
            <v>8176.5</v>
          </cell>
          <cell r="L21">
            <v>7868.083333333333</v>
          </cell>
          <cell r="O21">
            <v>9796.5833333333339</v>
          </cell>
          <cell r="R21">
            <v>5769.166666666667</v>
          </cell>
          <cell r="U21">
            <v>4134.666666666667</v>
          </cell>
          <cell r="X21">
            <v>4405</v>
          </cell>
        </row>
        <row r="22">
          <cell r="A22" t="str">
            <v>PT049</v>
          </cell>
          <cell r="K22">
            <v>2075.3333333333335</v>
          </cell>
          <cell r="L22">
            <v>2153.8333333333335</v>
          </cell>
          <cell r="O22">
            <v>4361.5</v>
          </cell>
          <cell r="R22">
            <v>3269.1666666666665</v>
          </cell>
          <cell r="U22">
            <v>2083.75</v>
          </cell>
          <cell r="X22">
            <v>2204.6666666666665</v>
          </cell>
        </row>
        <row r="23">
          <cell r="A23" t="str">
            <v>PT050</v>
          </cell>
          <cell r="K23">
            <v>780.5</v>
          </cell>
          <cell r="L23">
            <v>910.41666666666663</v>
          </cell>
          <cell r="O23">
            <v>1673.9166666666667</v>
          </cell>
          <cell r="R23">
            <v>1069.9166666666667</v>
          </cell>
          <cell r="U23">
            <v>1376.9166666666667</v>
          </cell>
          <cell r="X23">
            <v>1346.9166666666667</v>
          </cell>
        </row>
        <row r="24">
          <cell r="A24" t="str">
            <v>PT052</v>
          </cell>
          <cell r="K24">
            <v>5356.333333333333</v>
          </cell>
          <cell r="L24">
            <v>5948.5</v>
          </cell>
          <cell r="O24">
            <v>9064.6666666666661</v>
          </cell>
          <cell r="R24">
            <v>8762.0833333333339</v>
          </cell>
          <cell r="U24">
            <v>10441.416666666666</v>
          </cell>
          <cell r="X24">
            <v>16561.583333333332</v>
          </cell>
        </row>
        <row r="25">
          <cell r="A25" t="str">
            <v>PT053</v>
          </cell>
          <cell r="K25">
            <v>3694.8333333333335</v>
          </cell>
          <cell r="L25">
            <v>3794.4166666666665</v>
          </cell>
          <cell r="O25">
            <v>6436.583333333333</v>
          </cell>
          <cell r="R25">
            <v>6487.083333333333</v>
          </cell>
          <cell r="U25">
            <v>6833.75</v>
          </cell>
          <cell r="X25">
            <v>6520.166666666667</v>
          </cell>
        </row>
        <row r="26">
          <cell r="A26" t="str">
            <v>PT054</v>
          </cell>
          <cell r="K26">
            <v>5717.166666666667</v>
          </cell>
          <cell r="L26">
            <v>6292.25</v>
          </cell>
          <cell r="O26">
            <v>9378.25</v>
          </cell>
          <cell r="R26">
            <v>10700.333333333334</v>
          </cell>
          <cell r="U26">
            <v>10676.25</v>
          </cell>
          <cell r="X26">
            <v>9647.1666666666661</v>
          </cell>
        </row>
        <row r="27">
          <cell r="A27" t="str">
            <v>PT055</v>
          </cell>
          <cell r="K27">
            <v>5804.833333333333</v>
          </cell>
          <cell r="L27">
            <v>6325.083333333333</v>
          </cell>
          <cell r="O27">
            <v>14641.333333333334</v>
          </cell>
          <cell r="R27">
            <v>16942.75</v>
          </cell>
          <cell r="U27">
            <v>17119.5</v>
          </cell>
          <cell r="X27">
            <v>17002.75</v>
          </cell>
        </row>
        <row r="28">
          <cell r="A28" t="str">
            <v>PT056</v>
          </cell>
          <cell r="K28">
            <v>98043.166666666672</v>
          </cell>
          <cell r="L28">
            <v>98365.25</v>
          </cell>
          <cell r="O28">
            <v>93841.666666666672</v>
          </cell>
          <cell r="R28">
            <v>88305.916666666672</v>
          </cell>
          <cell r="U28">
            <v>93551.25</v>
          </cell>
          <cell r="X28">
            <v>111233.5</v>
          </cell>
        </row>
        <row r="29">
          <cell r="A29" t="str">
            <v>PT057</v>
          </cell>
          <cell r="K29">
            <v>2728.5</v>
          </cell>
          <cell r="L29">
            <v>2561.75</v>
          </cell>
          <cell r="O29">
            <v>2127.25</v>
          </cell>
          <cell r="R29">
            <v>2225</v>
          </cell>
          <cell r="U29">
            <v>2997.25</v>
          </cell>
          <cell r="X29">
            <v>3234.4166666666665</v>
          </cell>
        </row>
        <row r="30">
          <cell r="A30" t="str">
            <v>PT064</v>
          </cell>
          <cell r="K30">
            <v>31487.5</v>
          </cell>
          <cell r="L30">
            <v>32218.75</v>
          </cell>
          <cell r="O30">
            <v>28147.5</v>
          </cell>
          <cell r="R30">
            <v>32429.333333333332</v>
          </cell>
          <cell r="U30">
            <v>48302.666666666664</v>
          </cell>
          <cell r="X30">
            <v>37808.916666666664</v>
          </cell>
        </row>
        <row r="31">
          <cell r="A31" t="str">
            <v>PT065</v>
          </cell>
          <cell r="K31">
            <v>29120</v>
          </cell>
          <cell r="L31">
            <v>29310</v>
          </cell>
          <cell r="O31">
            <v>25545</v>
          </cell>
          <cell r="R31">
            <v>30886.166666666668</v>
          </cell>
          <cell r="U31">
            <v>34444.916666666664</v>
          </cell>
          <cell r="X31">
            <v>32521.166666666668</v>
          </cell>
        </row>
        <row r="32">
          <cell r="A32" t="str">
            <v>PT066</v>
          </cell>
          <cell r="K32">
            <v>26220</v>
          </cell>
          <cell r="L32">
            <v>25613.333333333332</v>
          </cell>
          <cell r="O32">
            <v>24150</v>
          </cell>
          <cell r="R32">
            <v>23132.25</v>
          </cell>
          <cell r="U32">
            <v>32077.666666666668</v>
          </cell>
          <cell r="X32">
            <v>41508.25</v>
          </cell>
        </row>
        <row r="33">
          <cell r="A33" t="str">
            <v>PT070</v>
          </cell>
          <cell r="K33">
            <v>0</v>
          </cell>
          <cell r="L33">
            <v>0</v>
          </cell>
          <cell r="O33">
            <v>0</v>
          </cell>
          <cell r="R33">
            <v>22756.416666666668</v>
          </cell>
          <cell r="U33">
            <v>36811.25</v>
          </cell>
          <cell r="X33">
            <v>59981.083333333336</v>
          </cell>
        </row>
        <row r="34">
          <cell r="A34" t="str">
            <v>PT071</v>
          </cell>
          <cell r="K34">
            <v>670.16666666666663</v>
          </cell>
          <cell r="L34">
            <v>637.41666666666663</v>
          </cell>
          <cell r="O34">
            <v>2146.5</v>
          </cell>
          <cell r="R34">
            <v>2500.1666666666665</v>
          </cell>
          <cell r="U34">
            <v>4397</v>
          </cell>
          <cell r="X34">
            <v>3270.75</v>
          </cell>
        </row>
        <row r="35">
          <cell r="A35" t="str">
            <v>PT072</v>
          </cell>
          <cell r="K35">
            <v>1944.5</v>
          </cell>
          <cell r="L35">
            <v>1627.75</v>
          </cell>
          <cell r="O35">
            <v>2933.9166666666665</v>
          </cell>
          <cell r="R35">
            <v>5100.5</v>
          </cell>
          <cell r="U35">
            <v>7708.083333333333</v>
          </cell>
          <cell r="X35">
            <v>7092.833333333333</v>
          </cell>
        </row>
        <row r="36">
          <cell r="A36" t="str">
            <v>PT073</v>
          </cell>
          <cell r="K36">
            <v>4</v>
          </cell>
          <cell r="L36">
            <v>2</v>
          </cell>
          <cell r="O36">
            <v>0</v>
          </cell>
          <cell r="R36">
            <v>13109.25</v>
          </cell>
          <cell r="U36">
            <v>10797.333333333334</v>
          </cell>
          <cell r="X36">
            <v>6342.75</v>
          </cell>
        </row>
        <row r="37">
          <cell r="A37" t="str">
            <v>PT074</v>
          </cell>
          <cell r="K37">
            <v>1261.3333333333333</v>
          </cell>
          <cell r="L37">
            <v>631.66666666666663</v>
          </cell>
          <cell r="O37">
            <v>0.5</v>
          </cell>
          <cell r="R37">
            <v>18675.416666666668</v>
          </cell>
          <cell r="U37">
            <v>10711.333333333334</v>
          </cell>
          <cell r="X37">
            <v>4650.583333333333</v>
          </cell>
        </row>
        <row r="38">
          <cell r="A38" t="str">
            <v>PT075</v>
          </cell>
          <cell r="K38">
            <v>39034.333333333336</v>
          </cell>
          <cell r="L38">
            <v>37587.833333333336</v>
          </cell>
          <cell r="O38">
            <v>38204.833333333336</v>
          </cell>
          <cell r="R38">
            <v>29807.916666666668</v>
          </cell>
          <cell r="U38">
            <v>31534.666666666668</v>
          </cell>
          <cell r="X38">
            <v>44194.75</v>
          </cell>
        </row>
        <row r="39">
          <cell r="A39" t="str">
            <v>PT076</v>
          </cell>
          <cell r="K39">
            <v>18386.833333333332</v>
          </cell>
          <cell r="L39">
            <v>17519.75</v>
          </cell>
          <cell r="O39">
            <v>18822.25</v>
          </cell>
          <cell r="R39">
            <v>22258.833333333332</v>
          </cell>
          <cell r="U39">
            <v>17606.333333333332</v>
          </cell>
          <cell r="X39">
            <v>18906.583333333332</v>
          </cell>
        </row>
        <row r="40">
          <cell r="A40" t="str">
            <v>PT078</v>
          </cell>
          <cell r="K40">
            <v>0</v>
          </cell>
          <cell r="L40">
            <v>0</v>
          </cell>
          <cell r="O40">
            <v>5687.5</v>
          </cell>
          <cell r="R40">
            <v>7945.25</v>
          </cell>
          <cell r="U40">
            <v>8378</v>
          </cell>
          <cell r="X40">
            <v>7660.75</v>
          </cell>
        </row>
        <row r="41">
          <cell r="A41" t="str">
            <v>PT079</v>
          </cell>
          <cell r="K41">
            <v>12312.5</v>
          </cell>
          <cell r="L41">
            <v>11464.583333333334</v>
          </cell>
          <cell r="O41">
            <v>11993.75</v>
          </cell>
          <cell r="R41">
            <v>13537.5</v>
          </cell>
          <cell r="U41">
            <v>15883.25</v>
          </cell>
          <cell r="X41">
            <v>18902.333333333332</v>
          </cell>
        </row>
        <row r="42">
          <cell r="A42" t="str">
            <v>PT080</v>
          </cell>
          <cell r="K42">
            <v>33684.333333333336</v>
          </cell>
          <cell r="L42">
            <v>33706</v>
          </cell>
          <cell r="O42">
            <v>36165.416666666664</v>
          </cell>
          <cell r="R42">
            <v>32908.916666666664</v>
          </cell>
          <cell r="U42">
            <v>40818.75</v>
          </cell>
          <cell r="X42">
            <v>62205.25</v>
          </cell>
        </row>
        <row r="43">
          <cell r="A43" t="str">
            <v>PT081</v>
          </cell>
          <cell r="K43">
            <v>0.83333333333333337</v>
          </cell>
          <cell r="L43">
            <v>0.75</v>
          </cell>
          <cell r="O43">
            <v>0.16666666666666666</v>
          </cell>
          <cell r="R43">
            <v>2660.5833333333335</v>
          </cell>
          <cell r="U43">
            <v>4065.4166666666665</v>
          </cell>
          <cell r="X43">
            <v>3447.3333333333335</v>
          </cell>
        </row>
        <row r="44">
          <cell r="A44" t="str">
            <v>PT082</v>
          </cell>
          <cell r="K44">
            <v>0</v>
          </cell>
          <cell r="L44">
            <v>0</v>
          </cell>
          <cell r="O44">
            <v>19252.916666666668</v>
          </cell>
          <cell r="R44">
            <v>22540</v>
          </cell>
          <cell r="U44">
            <v>23168.166666666668</v>
          </cell>
          <cell r="X44">
            <v>23716.583333333332</v>
          </cell>
        </row>
        <row r="45">
          <cell r="A45" t="str">
            <v>PT083</v>
          </cell>
          <cell r="K45">
            <v>0</v>
          </cell>
          <cell r="L45">
            <v>0</v>
          </cell>
          <cell r="O45">
            <v>0</v>
          </cell>
          <cell r="R45">
            <v>0</v>
          </cell>
          <cell r="U45">
            <v>0</v>
          </cell>
          <cell r="X45">
            <v>25188.333333333332</v>
          </cell>
        </row>
        <row r="46">
          <cell r="A46" t="str">
            <v>PT086</v>
          </cell>
          <cell r="K46">
            <v>0</v>
          </cell>
          <cell r="L46">
            <v>0</v>
          </cell>
          <cell r="O46">
            <v>0</v>
          </cell>
          <cell r="R46">
            <v>0</v>
          </cell>
          <cell r="U46">
            <v>0</v>
          </cell>
          <cell r="X4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uebas Plannify"/>
      <sheetName val="Pruebas Plannify (2)"/>
      <sheetName val="Pruebas Plannify (3)"/>
    </sheetNames>
    <sheetDataSet>
      <sheetData sheetId="0" refreshError="1"/>
      <sheetData sheetId="1">
        <row r="1">
          <cell r="A1" t="str">
            <v>CODIGO</v>
          </cell>
          <cell r="H1" t="str">
            <v>MAPE</v>
          </cell>
        </row>
        <row r="2">
          <cell r="A2" t="str">
            <v>PT002</v>
          </cell>
          <cell r="H2">
            <v>0.29913413259555294</v>
          </cell>
        </row>
        <row r="3">
          <cell r="A3" t="str">
            <v>PT003</v>
          </cell>
          <cell r="H3">
            <v>0.45678547748328957</v>
          </cell>
        </row>
        <row r="4">
          <cell r="A4" t="str">
            <v>PT004</v>
          </cell>
          <cell r="H4">
            <v>0.50633043473939665</v>
          </cell>
        </row>
        <row r="5">
          <cell r="A5" t="str">
            <v>PT005</v>
          </cell>
          <cell r="H5">
            <v>0.19302897022688242</v>
          </cell>
        </row>
        <row r="6">
          <cell r="A6" t="str">
            <v>PT006</v>
          </cell>
          <cell r="H6">
            <v>0.50630463062281761</v>
          </cell>
        </row>
        <row r="7">
          <cell r="A7" t="str">
            <v>PT007</v>
          </cell>
          <cell r="H7">
            <v>0.21291183942489939</v>
          </cell>
        </row>
        <row r="8">
          <cell r="A8" t="str">
            <v>PT020</v>
          </cell>
          <cell r="H8">
            <v>0.21288805268109126</v>
          </cell>
        </row>
        <row r="9">
          <cell r="A9" t="str">
            <v>PT024</v>
          </cell>
          <cell r="H9">
            <v>9.1827364554634148E-4</v>
          </cell>
        </row>
        <row r="10">
          <cell r="A10" t="str">
            <v>PT025</v>
          </cell>
          <cell r="H10">
            <v>0.42566431214261657</v>
          </cell>
        </row>
        <row r="11">
          <cell r="A11" t="str">
            <v>PT026</v>
          </cell>
          <cell r="H11">
            <v>0.23996305418719213</v>
          </cell>
        </row>
        <row r="12">
          <cell r="A12" t="str">
            <v>PT031</v>
          </cell>
          <cell r="H12">
            <v>6.3761275529828756E-2</v>
          </cell>
        </row>
        <row r="13">
          <cell r="A13" t="str">
            <v>PT033</v>
          </cell>
          <cell r="H13">
            <v>8.481197514213867E-3</v>
          </cell>
        </row>
        <row r="14">
          <cell r="A14" t="str">
            <v>PT034</v>
          </cell>
          <cell r="H14">
            <v>0.20861778339654416</v>
          </cell>
        </row>
        <row r="15">
          <cell r="A15" t="str">
            <v>PT035</v>
          </cell>
          <cell r="H15">
            <v>4.8489846993913885E-2</v>
          </cell>
        </row>
        <row r="16">
          <cell r="A16" t="str">
            <v>PT042</v>
          </cell>
          <cell r="H16">
            <v>0.75485584207648415</v>
          </cell>
        </row>
        <row r="17">
          <cell r="A17" t="str">
            <v>PT043</v>
          </cell>
          <cell r="H17">
            <v>0.92243589743589749</v>
          </cell>
        </row>
        <row r="18">
          <cell r="A18" t="str">
            <v>PT045</v>
          </cell>
          <cell r="H18">
            <v>2.493579580941176</v>
          </cell>
        </row>
        <row r="19">
          <cell r="A19" t="str">
            <v>PT046</v>
          </cell>
          <cell r="H19">
            <v>5.2242566721164882E-2</v>
          </cell>
        </row>
        <row r="20">
          <cell r="A20" t="str">
            <v>PT047</v>
          </cell>
          <cell r="H20">
            <v>0.59139038361395591</v>
          </cell>
        </row>
        <row r="21">
          <cell r="A21" t="str">
            <v>PT048</v>
          </cell>
          <cell r="H21">
            <v>2.2709229227330172</v>
          </cell>
        </row>
        <row r="22">
          <cell r="A22" t="str">
            <v>PT049</v>
          </cell>
          <cell r="H22">
            <v>4.9965421853388502E-2</v>
          </cell>
        </row>
        <row r="23">
          <cell r="A23" t="str">
            <v>PT050</v>
          </cell>
          <cell r="H23">
            <v>2.2432432432432434</v>
          </cell>
        </row>
        <row r="24">
          <cell r="A24" t="str">
            <v>PT052</v>
          </cell>
          <cell r="H24">
            <v>0.54341216022397387</v>
          </cell>
        </row>
        <row r="25">
          <cell r="A25" t="str">
            <v>PT053</v>
          </cell>
          <cell r="H25">
            <v>0.3473905867622788</v>
          </cell>
        </row>
        <row r="26">
          <cell r="A26" t="str">
            <v>PT054</v>
          </cell>
          <cell r="H26">
            <v>0.6230727322255516</v>
          </cell>
        </row>
        <row r="27">
          <cell r="A27" t="str">
            <v>PT055</v>
          </cell>
          <cell r="H27">
            <v>0.70869178884446071</v>
          </cell>
        </row>
        <row r="28">
          <cell r="A28" t="str">
            <v>PT056</v>
          </cell>
          <cell r="H28">
            <v>0.10213114525535694</v>
          </cell>
        </row>
        <row r="29">
          <cell r="A29" t="str">
            <v>PT057</v>
          </cell>
          <cell r="H29">
            <v>2.5380710659898477E-2</v>
          </cell>
        </row>
        <row r="30">
          <cell r="A30" t="str">
            <v>PT064</v>
          </cell>
          <cell r="H30">
            <v>0.16418290653428974</v>
          </cell>
        </row>
        <row r="31">
          <cell r="A31" t="str">
            <v>PT065</v>
          </cell>
          <cell r="H31">
            <v>0.1190768886902101</v>
          </cell>
        </row>
        <row r="32">
          <cell r="A32" t="str">
            <v>PT066</v>
          </cell>
          <cell r="H32">
            <v>0.19971984531306419</v>
          </cell>
        </row>
        <row r="33">
          <cell r="A33" t="str">
            <v>PT070</v>
          </cell>
        </row>
        <row r="34">
          <cell r="A34" t="str">
            <v>PT071</v>
          </cell>
          <cell r="H34">
            <v>0.77796754910333044</v>
          </cell>
        </row>
        <row r="35">
          <cell r="A35" t="str">
            <v>PT072</v>
          </cell>
          <cell r="H35">
            <v>0.53763341748795412</v>
          </cell>
        </row>
        <row r="36">
          <cell r="A36" t="str">
            <v>PT073</v>
          </cell>
          <cell r="H36">
            <v>0.95961820851688695</v>
          </cell>
        </row>
        <row r="37">
          <cell r="A37" t="str">
            <v>PT074</v>
          </cell>
          <cell r="H37">
            <v>0.75711385288146182</v>
          </cell>
        </row>
        <row r="38">
          <cell r="A38" t="str">
            <v>PT075</v>
          </cell>
          <cell r="H38">
            <v>0.33667529899852333</v>
          </cell>
        </row>
        <row r="39">
          <cell r="A39" t="str">
            <v>PT076</v>
          </cell>
          <cell r="H39">
            <v>0.29596189687305863</v>
          </cell>
        </row>
        <row r="40">
          <cell r="A40" t="str">
            <v>PT078</v>
          </cell>
        </row>
        <row r="41">
          <cell r="A41" t="str">
            <v>PT079</v>
          </cell>
          <cell r="H41">
            <v>0.34035087719298246</v>
          </cell>
        </row>
        <row r="42">
          <cell r="A42" t="str">
            <v>PT080</v>
          </cell>
          <cell r="H42">
            <v>2.5194929045632943E-2</v>
          </cell>
        </row>
        <row r="43">
          <cell r="A43" t="str">
            <v>PT081</v>
          </cell>
          <cell r="H43">
            <v>0.18750180361508945</v>
          </cell>
        </row>
        <row r="44">
          <cell r="A44" t="str">
            <v>PT082</v>
          </cell>
        </row>
        <row r="45">
          <cell r="A45" t="str">
            <v>TOTAL</v>
          </cell>
        </row>
        <row r="46">
          <cell r="A46" t="str">
            <v>WMAPE</v>
          </cell>
        </row>
        <row r="47">
          <cell r="H47" t="str">
            <v>DICIEMBRE</v>
          </cell>
        </row>
        <row r="48">
          <cell r="H48">
            <v>0.30468617681454174</v>
          </cell>
        </row>
        <row r="49">
          <cell r="H49">
            <v>0.27648420631231707</v>
          </cell>
        </row>
        <row r="50">
          <cell r="H50">
            <v>0.34595063039073398</v>
          </cell>
        </row>
        <row r="51">
          <cell r="H51">
            <v>0.40834007377181858</v>
          </cell>
        </row>
        <row r="52">
          <cell r="H52">
            <v>0.31991501851482645</v>
          </cell>
        </row>
        <row r="53">
          <cell r="H53">
            <v>8.9444606554125589E-2</v>
          </cell>
        </row>
        <row r="54">
          <cell r="H54">
            <v>0.40935962506895207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sana  Bravo Valbuena" id="{85C1CC47-A1AA-4CF5-88AF-CDA316F16272}" userId="S::jefeabastecimiento@grupomilagros.com::70f8d16d-8fc1-4857-b319-85098b4c4f0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4-10-03T15:21:40.31" personId="{85C1CC47-A1AA-4CF5-88AF-CDA316F16272}" id="{D77643B4-C158-49F8-AA66-8AC28087A54C}">
    <text>Agotado</text>
  </threadedComment>
  <threadedComment ref="L5" dT="2024-10-03T15:21:57.24" personId="{85C1CC47-A1AA-4CF5-88AF-CDA316F16272}" id="{C6399F7B-F5B0-458F-B430-366DDB97E9EF}">
    <text>Sobreventa distribuidores</text>
  </threadedComment>
  <threadedComment ref="L15" dT="2024-10-03T15:29:59.92" personId="{85C1CC47-A1AA-4CF5-88AF-CDA316F16272}" id="{E4C28145-F52E-416A-A508-023DAD97577F}">
    <text>Concurso Septiembre</text>
  </threadedComment>
  <threadedComment ref="L18" dT="2024-10-03T15:23:34.21" personId="{85C1CC47-A1AA-4CF5-88AF-CDA316F16272}" id="{DD6FEAB1-C944-42E1-B17D-0AF10C126ED2}">
    <text>Apertura de venta a Novaventa no planeado</text>
  </threadedComment>
  <threadedComment ref="L20" dT="2024-10-03T15:30:28.30" personId="{85C1CC47-A1AA-4CF5-88AF-CDA316F16272}" id="{7799386D-F104-4285-B2C0-A313164ED18C}">
    <text>Concurso Septiembre</text>
  </threadedComment>
  <threadedComment ref="L22" dT="2024-10-03T15:31:34.87" personId="{85C1CC47-A1AA-4CF5-88AF-CDA316F16272}" id="{7E874BF2-CB82-4C50-9161-EF8E5254FC85}">
    <text>Sobreventa en Novaventa. Estimado 24.174 y real 45.540</text>
  </threadedComment>
  <threadedComment ref="A27" dT="2024-07-29T12:57:58.85" personId="{85C1CC47-A1AA-4CF5-88AF-CDA316F16272}" id="{DA305100-35B7-444D-968D-4EC781BF3C7A}">
    <text>Antes PT001</text>
  </threadedComment>
  <threadedComment ref="L29" dT="2024-10-03T15:31:45.40" personId="{85C1CC47-A1AA-4CF5-88AF-CDA316F16272}" id="{ADF027A3-38ED-4918-9082-80FC40D7BCE4}">
    <text>Novedad notificación sanitaria</text>
  </threadedComment>
  <threadedComment ref="L32" dT="2024-10-03T15:23:09.65" personId="{85C1CC47-A1AA-4CF5-88AF-CDA316F16272}" id="{CF0FEB2A-EA89-47AE-862E-40F3F4FA6148}">
    <text>Apertura de venta a Novaventa no planeado</text>
  </threadedComment>
  <threadedComment ref="L33" dT="2024-10-03T15:12:38.62" personId="{85C1CC47-A1AA-4CF5-88AF-CDA316F16272}" id="{4E6A1923-F59D-46F2-9705-2BD49D3C56AB}">
    <text>10.000 unidades presupuestadas para Septiembre (entro el pedido pero se facturará en Octubre) + 4.300 unidades presupuestadas para Farmatodo</text>
  </threadedComment>
  <threadedComment ref="L34" dT="2024-10-03T15:31:49.11" personId="{85C1CC47-A1AA-4CF5-88AF-CDA316F16272}" id="{ADE4BB72-CF35-463C-A58F-B1D24D0581A7}">
    <text>Novedad notificación sanitaria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4-10-03T15:21:40.31" personId="{85C1CC47-A1AA-4CF5-88AF-CDA316F16272}" id="{F6CDFCEC-1CF3-4717-A8DD-4AFDD67C6291}">
    <text>Agotado</text>
  </threadedComment>
  <threadedComment ref="L5" dT="2024-10-03T15:21:57.24" personId="{85C1CC47-A1AA-4CF5-88AF-CDA316F16272}" id="{61A2966E-D8E6-4F86-BA79-0D379C078AEA}">
    <text>Sobreventa distribuidores</text>
  </threadedComment>
  <threadedComment ref="L15" dT="2024-10-03T15:29:59.92" personId="{85C1CC47-A1AA-4CF5-88AF-CDA316F16272}" id="{F398AFE5-4E14-4D3D-B8EA-0F4CF210E994}">
    <text>Concurso Septiembre</text>
  </threadedComment>
  <threadedComment ref="L18" dT="2024-10-03T15:23:34.21" personId="{85C1CC47-A1AA-4CF5-88AF-CDA316F16272}" id="{6FDBC2E0-0B2C-444D-80FE-404D7E21E298}">
    <text>Apertura de venta a Novaventa no planeado</text>
  </threadedComment>
  <threadedComment ref="L20" dT="2024-10-03T15:30:28.30" personId="{85C1CC47-A1AA-4CF5-88AF-CDA316F16272}" id="{52A3BCF6-496C-485F-AE6C-F47093EB9CBE}">
    <text>Concurso Septiembre</text>
  </threadedComment>
  <threadedComment ref="L22" dT="2024-10-03T15:31:34.87" personId="{85C1CC47-A1AA-4CF5-88AF-CDA316F16272}" id="{46DB8A46-3F46-4DA4-BE8A-A1E21F643794}">
    <text>Sobreventa en Novaventa. Estimado 24.174 y real 45.540</text>
  </threadedComment>
  <threadedComment ref="A27" dT="2024-07-29T12:57:58.85" personId="{85C1CC47-A1AA-4CF5-88AF-CDA316F16272}" id="{99D1A5CA-083F-4F53-8413-AD0C04884330}">
    <text>Antes PT001</text>
  </threadedComment>
  <threadedComment ref="L29" dT="2024-10-03T15:31:45.40" personId="{85C1CC47-A1AA-4CF5-88AF-CDA316F16272}" id="{6A0F6EE6-744A-4B96-9917-CAF2A14B94FA}">
    <text>Novedad notificación sanitaria</text>
  </threadedComment>
  <threadedComment ref="L32" dT="2024-10-03T15:23:09.65" personId="{85C1CC47-A1AA-4CF5-88AF-CDA316F16272}" id="{9345F8D8-6334-41AD-8E06-D6A6A2E00D74}">
    <text>Apertura de venta a Novaventa no planeado</text>
  </threadedComment>
  <threadedComment ref="L33" dT="2024-10-03T15:12:38.62" personId="{85C1CC47-A1AA-4CF5-88AF-CDA316F16272}" id="{60258315-F685-4714-8DF2-CF303A4BE5E6}">
    <text>10.000 unidades presupuestadas para Septiembre (entro el pedido pero se facturará en Octubre) + 4.300 unidades presupuestadas para Farmatodo</text>
  </threadedComment>
  <threadedComment ref="L34" dT="2024-10-03T15:31:49.11" personId="{85C1CC47-A1AA-4CF5-88AF-CDA316F16272}" id="{F9CEF869-8D2B-48A2-A916-F555FB0249BA}">
    <text>Novedad notificación sanitaria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2097-4F2E-43C5-8C49-FDF19197F4BB}">
  <sheetPr codeName="Hoja1"/>
  <dimension ref="A1:AG67"/>
  <sheetViews>
    <sheetView tabSelected="1" zoomScaleNormal="100" workbookViewId="0">
      <pane xSplit="2" ySplit="2" topLeftCell="T23" activePane="bottomRight" state="frozen"/>
      <selection pane="topRight" activeCell="C1" sqref="C1"/>
      <selection pane="bottomLeft" activeCell="A3" sqref="A3"/>
      <selection pane="bottomRight" activeCell="A21" sqref="A21:XFD21"/>
    </sheetView>
  </sheetViews>
  <sheetFormatPr baseColWidth="10" defaultColWidth="11.453125" defaultRowHeight="14.75" x14ac:dyDescent="0.75"/>
  <cols>
    <col min="1" max="1" width="8.453125" bestFit="1" customWidth="1"/>
    <col min="2" max="2" width="40" customWidth="1"/>
    <col min="3" max="3" width="5.7265625" customWidth="1"/>
    <col min="4" max="5" width="9.6796875" customWidth="1"/>
    <col min="6" max="6" width="13.86328125" customWidth="1"/>
    <col min="7" max="7" width="11.76953125" customWidth="1"/>
    <col min="8" max="9" width="11" customWidth="1"/>
    <col min="10" max="10" width="9.86328125" customWidth="1"/>
    <col min="11" max="11" width="13.86328125" customWidth="1"/>
    <col min="12" max="12" width="11.6796875" customWidth="1"/>
    <col min="13" max="13" width="10.54296875" customWidth="1"/>
    <col min="14" max="14" width="10.08984375" style="21" customWidth="1"/>
    <col min="15" max="15" width="14" style="21" customWidth="1"/>
    <col min="16" max="16" width="11.6796875" style="21" customWidth="1"/>
    <col min="17" max="17" width="10.54296875" customWidth="1"/>
    <col min="18" max="20" width="9.86328125" bestFit="1" customWidth="1"/>
    <col min="21" max="21" width="8.2265625" bestFit="1" customWidth="1"/>
    <col min="22" max="22" width="9.86328125" bestFit="1" customWidth="1"/>
    <col min="23" max="23" width="13.86328125" bestFit="1" customWidth="1"/>
    <col min="24" max="24" width="9.86328125" bestFit="1" customWidth="1"/>
    <col min="25" max="25" width="8.2265625" bestFit="1" customWidth="1"/>
    <col min="32" max="32" width="16.953125" bestFit="1" customWidth="1"/>
  </cols>
  <sheetData>
    <row r="1" spans="1:33" ht="14.4" customHeight="1" x14ac:dyDescent="0.75">
      <c r="A1" s="4"/>
      <c r="B1" s="4"/>
      <c r="C1" s="11"/>
      <c r="D1" s="30" t="s">
        <v>0</v>
      </c>
      <c r="E1" s="31"/>
      <c r="F1" s="31"/>
      <c r="G1" s="31"/>
      <c r="H1" s="31"/>
      <c r="I1" s="31"/>
      <c r="J1" s="39" t="s">
        <v>1</v>
      </c>
      <c r="K1" s="39"/>
      <c r="L1" s="39"/>
      <c r="M1" s="39"/>
      <c r="N1" s="39" t="s">
        <v>2</v>
      </c>
      <c r="O1" s="39"/>
      <c r="P1" s="39"/>
      <c r="Q1" s="39"/>
      <c r="R1" s="39" t="s">
        <v>98</v>
      </c>
      <c r="S1" s="39"/>
      <c r="T1" s="39"/>
      <c r="U1" s="39"/>
      <c r="V1" s="39" t="s">
        <v>100</v>
      </c>
      <c r="W1" s="39"/>
      <c r="X1" s="39"/>
      <c r="Y1" s="39"/>
      <c r="Z1" s="39" t="s">
        <v>109</v>
      </c>
      <c r="AA1" s="39"/>
      <c r="AB1" s="39"/>
      <c r="AC1" s="39"/>
      <c r="AD1" s="39" t="s">
        <v>115</v>
      </c>
      <c r="AE1" s="39"/>
      <c r="AF1" s="39"/>
      <c r="AG1" s="39"/>
    </row>
    <row r="2" spans="1:33" ht="59" x14ac:dyDescent="0.75">
      <c r="A2" s="7" t="s">
        <v>3</v>
      </c>
      <c r="B2" s="6" t="s">
        <v>4</v>
      </c>
      <c r="C2" s="6" t="s">
        <v>5</v>
      </c>
      <c r="D2" s="5" t="s">
        <v>6</v>
      </c>
      <c r="E2" s="5" t="s">
        <v>149</v>
      </c>
      <c r="F2" s="5" t="s">
        <v>7</v>
      </c>
      <c r="G2" s="5" t="s">
        <v>8</v>
      </c>
      <c r="H2" s="5" t="s">
        <v>9</v>
      </c>
      <c r="I2" s="5" t="s">
        <v>143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6</v>
      </c>
      <c r="S2" s="5" t="s">
        <v>7</v>
      </c>
      <c r="T2" s="5" t="s">
        <v>8</v>
      </c>
      <c r="U2" s="5" t="s">
        <v>9</v>
      </c>
      <c r="V2" s="5" t="s">
        <v>6</v>
      </c>
      <c r="W2" s="5" t="s">
        <v>7</v>
      </c>
      <c r="X2" s="5" t="s">
        <v>8</v>
      </c>
      <c r="Y2" s="5" t="s">
        <v>9</v>
      </c>
      <c r="Z2" s="5" t="s">
        <v>6</v>
      </c>
      <c r="AA2" s="5" t="s">
        <v>7</v>
      </c>
      <c r="AB2" s="5" t="s">
        <v>8</v>
      </c>
      <c r="AC2" s="5" t="s">
        <v>9</v>
      </c>
      <c r="AD2" s="5" t="s">
        <v>6</v>
      </c>
      <c r="AE2" s="5" t="s">
        <v>7</v>
      </c>
      <c r="AF2" s="5" t="s">
        <v>8</v>
      </c>
      <c r="AG2" s="5" t="s">
        <v>9</v>
      </c>
    </row>
    <row r="3" spans="1:33" x14ac:dyDescent="0.75">
      <c r="A3" s="2" t="s">
        <v>10</v>
      </c>
      <c r="B3" s="3" t="s">
        <v>11</v>
      </c>
      <c r="C3" s="12" t="s">
        <v>12</v>
      </c>
      <c r="D3" s="8">
        <v>4686</v>
      </c>
      <c r="E3" s="8">
        <f>+_xlfn.XLOOKUP(A3,[1]Hoja4!$A:$A,[1]Hoja4!$K:$K,0,0)</f>
        <v>4</v>
      </c>
      <c r="F3" s="8">
        <v>22473</v>
      </c>
      <c r="G3" s="8">
        <v>17787</v>
      </c>
      <c r="H3" s="9">
        <f>G3/F3</f>
        <v>0.7914831130690162</v>
      </c>
      <c r="I3" s="9">
        <f>+_xlfn.XLOOKUP(A3,'[2]Pruebas Plannify (2)'!$A:$A,'[2]Pruebas Plannify (2)'!$H:$H,0,0)</f>
        <v>0.95961820851688695</v>
      </c>
      <c r="J3" s="8">
        <v>9186</v>
      </c>
      <c r="K3" s="8">
        <v>5659</v>
      </c>
      <c r="L3" s="8">
        <f t="shared" ref="L3:L45" si="0">ABS(J3-K3)</f>
        <v>3527</v>
      </c>
      <c r="M3" s="9">
        <f>L3/K3</f>
        <v>0.623254992048065</v>
      </c>
      <c r="N3" s="8">
        <v>8570.6228204271392</v>
      </c>
      <c r="O3" s="8">
        <v>4480</v>
      </c>
      <c r="P3" s="8">
        <f t="shared" ref="P3:P55" si="1">ABS(N3-O3)</f>
        <v>4090.6228204271392</v>
      </c>
      <c r="Q3" s="9">
        <f>P3/O3</f>
        <v>0.91308545098820071</v>
      </c>
      <c r="R3" s="8">
        <v>5035</v>
      </c>
      <c r="S3" s="8">
        <v>1469</v>
      </c>
      <c r="T3" s="8">
        <f t="shared" ref="T3" si="2">ABS(R3-S3)</f>
        <v>3566</v>
      </c>
      <c r="U3" s="9">
        <f>T3/S3</f>
        <v>2.427501701837985</v>
      </c>
      <c r="V3" s="8">
        <v>3888</v>
      </c>
      <c r="W3" s="8">
        <v>4386</v>
      </c>
      <c r="X3" s="8">
        <f t="shared" ref="X3" si="3">ABS(V3-W3)</f>
        <v>498</v>
      </c>
      <c r="Y3" s="9">
        <f>X3/W3</f>
        <v>0.11354309165526676</v>
      </c>
      <c r="Z3" s="8">
        <v>3832</v>
      </c>
      <c r="AA3" s="4"/>
      <c r="AB3" s="4"/>
      <c r="AC3" s="4"/>
      <c r="AD3" s="8">
        <v>6000</v>
      </c>
      <c r="AE3" s="4"/>
      <c r="AF3" s="4"/>
      <c r="AG3" s="4"/>
    </row>
    <row r="4" spans="1:33" x14ac:dyDescent="0.75">
      <c r="A4" s="2" t="s">
        <v>13</v>
      </c>
      <c r="B4" s="3" t="s">
        <v>14</v>
      </c>
      <c r="C4" s="12" t="s">
        <v>19</v>
      </c>
      <c r="D4" s="8">
        <v>7366</v>
      </c>
      <c r="E4" s="8">
        <f>+_xlfn.XLOOKUP(A4,[1]Hoja4!$A:$A,[1]Hoja4!$K:$K,0,0)</f>
        <v>1261.3333333333333</v>
      </c>
      <c r="F4" s="8">
        <v>32015</v>
      </c>
      <c r="G4" s="8">
        <v>24649</v>
      </c>
      <c r="H4" s="9">
        <f t="shared" ref="H4:H45" si="4">G4/F4</f>
        <v>0.76992034983601432</v>
      </c>
      <c r="I4" s="9">
        <f>+_xlfn.XLOOKUP(A4,'[2]Pruebas Plannify (2)'!$A:$A,'[2]Pruebas Plannify (2)'!$H:$H,0,0)</f>
        <v>0.75711385288146182</v>
      </c>
      <c r="J4" s="8">
        <v>14803</v>
      </c>
      <c r="K4" s="8">
        <v>106</v>
      </c>
      <c r="L4" s="8">
        <f t="shared" si="0"/>
        <v>14697</v>
      </c>
      <c r="M4" s="9">
        <f t="shared" ref="M4:M45" si="5">L4/K4</f>
        <v>138.65094339622641</v>
      </c>
      <c r="N4" s="8">
        <v>11434.744271538573</v>
      </c>
      <c r="O4" s="8">
        <v>3434</v>
      </c>
      <c r="P4" s="8">
        <f t="shared" si="1"/>
        <v>8000.7442715385732</v>
      </c>
      <c r="Q4" s="9">
        <f t="shared" ref="Q4:Q60" si="6">P4/O4</f>
        <v>2.3298614652121645</v>
      </c>
      <c r="R4" s="8">
        <v>11336</v>
      </c>
      <c r="S4" s="8">
        <v>4340</v>
      </c>
      <c r="T4" s="8">
        <f t="shared" ref="T4:T55" si="7">ABS(R4-S4)</f>
        <v>6996</v>
      </c>
      <c r="U4" s="9">
        <f t="shared" ref="U4:U55" si="8">T4/S4</f>
        <v>1.6119815668202766</v>
      </c>
      <c r="V4" s="8">
        <v>23175</v>
      </c>
      <c r="W4" s="8">
        <v>13373</v>
      </c>
      <c r="X4" s="8">
        <f t="shared" ref="X4:X57" si="9">ABS(V4-W4)</f>
        <v>9802</v>
      </c>
      <c r="Y4" s="9">
        <f t="shared" ref="Y4:Y56" si="10">X4/W4</f>
        <v>0.73296941598743737</v>
      </c>
      <c r="Z4" s="8">
        <v>4052</v>
      </c>
      <c r="AA4" s="4"/>
      <c r="AB4" s="4"/>
      <c r="AC4" s="4"/>
      <c r="AD4" s="8">
        <v>4717</v>
      </c>
      <c r="AE4" s="4"/>
      <c r="AF4" s="4"/>
      <c r="AG4" s="4"/>
    </row>
    <row r="5" spans="1:33" x14ac:dyDescent="0.75">
      <c r="A5" s="2" t="s">
        <v>15</v>
      </c>
      <c r="B5" s="3" t="s">
        <v>16</v>
      </c>
      <c r="C5" s="12" t="s">
        <v>12</v>
      </c>
      <c r="D5" s="8">
        <v>12985</v>
      </c>
      <c r="E5" s="8">
        <f>+_xlfn.XLOOKUP(A5,[1]Hoja4!$A:$A,[1]Hoja4!$K:$K,0,0)</f>
        <v>601.33333333333337</v>
      </c>
      <c r="F5" s="8">
        <v>1560</v>
      </c>
      <c r="G5" s="8">
        <v>11425</v>
      </c>
      <c r="H5" s="9">
        <f t="shared" si="4"/>
        <v>7.3237179487179489</v>
      </c>
      <c r="I5" s="9">
        <f>+_xlfn.XLOOKUP(A5,'[2]Pruebas Plannify (2)'!$A:$A,'[2]Pruebas Plannify (2)'!$H:$H,0,0)</f>
        <v>0.92243589743589749</v>
      </c>
      <c r="J5" s="8">
        <v>3000</v>
      </c>
      <c r="K5" s="8">
        <v>7803</v>
      </c>
      <c r="L5" s="8">
        <f t="shared" si="0"/>
        <v>4803</v>
      </c>
      <c r="M5" s="9">
        <f t="shared" si="5"/>
        <v>0.61553248750480583</v>
      </c>
      <c r="N5" s="8">
        <v>3514.6026427429902</v>
      </c>
      <c r="O5" s="8">
        <v>2220</v>
      </c>
      <c r="P5" s="8">
        <f t="shared" si="1"/>
        <v>1294.6026427429902</v>
      </c>
      <c r="Q5" s="9">
        <f t="shared" si="6"/>
        <v>0.58315434357792351</v>
      </c>
      <c r="R5" s="8">
        <v>4549</v>
      </c>
      <c r="S5" s="8">
        <v>3725</v>
      </c>
      <c r="T5" s="8">
        <f t="shared" si="7"/>
        <v>824</v>
      </c>
      <c r="U5" s="9">
        <f t="shared" si="8"/>
        <v>0.22120805369127516</v>
      </c>
      <c r="V5" s="8">
        <v>5034</v>
      </c>
      <c r="W5" s="8">
        <v>1152</v>
      </c>
      <c r="X5" s="8">
        <f t="shared" si="9"/>
        <v>3882</v>
      </c>
      <c r="Y5" s="9">
        <f t="shared" si="10"/>
        <v>3.3697916666666665</v>
      </c>
      <c r="Z5" s="8">
        <v>1752.362911521139</v>
      </c>
      <c r="AA5" s="4"/>
      <c r="AB5" s="4"/>
      <c r="AC5" s="4"/>
      <c r="AD5" s="8">
        <v>2133.2967223594364</v>
      </c>
      <c r="AE5" s="28"/>
      <c r="AF5" s="29"/>
      <c r="AG5" s="4"/>
    </row>
    <row r="6" spans="1:33" x14ac:dyDescent="0.75">
      <c r="A6" s="2" t="s">
        <v>17</v>
      </c>
      <c r="B6" s="3" t="s">
        <v>18</v>
      </c>
      <c r="C6" s="12" t="s">
        <v>19</v>
      </c>
      <c r="D6" s="8">
        <v>4772</v>
      </c>
      <c r="E6" s="8">
        <f>+_xlfn.XLOOKUP(A6,[1]Hoja4!$A:$A,[1]Hoja4!$K:$K,0,0)</f>
        <v>5356.333333333333</v>
      </c>
      <c r="F6" s="8">
        <v>7923</v>
      </c>
      <c r="G6" s="8">
        <v>3151</v>
      </c>
      <c r="H6" s="9">
        <f t="shared" si="4"/>
        <v>0.39770289031932349</v>
      </c>
      <c r="I6" s="9">
        <f>+_xlfn.XLOOKUP(A6,'[2]Pruebas Plannify (2)'!$A:$A,'[2]Pruebas Plannify (2)'!$H:$H,0,0)</f>
        <v>0.54341216022397387</v>
      </c>
      <c r="J6" s="8">
        <v>16299.666666666666</v>
      </c>
      <c r="K6" s="8">
        <v>12179</v>
      </c>
      <c r="L6" s="8">
        <f t="shared" si="0"/>
        <v>4120.6666666666661</v>
      </c>
      <c r="M6" s="9">
        <f t="shared" si="5"/>
        <v>0.33834195473082074</v>
      </c>
      <c r="N6" s="8">
        <v>21617.919372802557</v>
      </c>
      <c r="O6" s="8">
        <v>20375</v>
      </c>
      <c r="P6" s="8">
        <f t="shared" si="1"/>
        <v>1242.9193728025566</v>
      </c>
      <c r="Q6" s="9">
        <f t="shared" si="6"/>
        <v>6.1002177806260445E-2</v>
      </c>
      <c r="R6" s="8">
        <v>30318</v>
      </c>
      <c r="S6" s="8">
        <v>19302</v>
      </c>
      <c r="T6" s="8">
        <f t="shared" si="7"/>
        <v>11016</v>
      </c>
      <c r="U6" s="9">
        <f t="shared" si="8"/>
        <v>0.57071806030463168</v>
      </c>
      <c r="V6" s="8">
        <v>19040</v>
      </c>
      <c r="W6" s="8">
        <v>10533</v>
      </c>
      <c r="X6" s="8">
        <f t="shared" si="9"/>
        <v>8507</v>
      </c>
      <c r="Y6" s="9">
        <f t="shared" si="10"/>
        <v>0.8076521408905345</v>
      </c>
      <c r="Z6" s="8">
        <v>12876</v>
      </c>
      <c r="AA6" s="4"/>
      <c r="AB6" s="4"/>
      <c r="AC6" s="4"/>
      <c r="AD6" s="8">
        <v>18639</v>
      </c>
      <c r="AE6" s="28"/>
      <c r="AF6" s="29"/>
      <c r="AG6" s="4"/>
    </row>
    <row r="7" spans="1:33" x14ac:dyDescent="0.75">
      <c r="A7" s="2" t="s">
        <v>20</v>
      </c>
      <c r="B7" s="3" t="s">
        <v>21</v>
      </c>
      <c r="C7" s="12" t="s">
        <v>12</v>
      </c>
      <c r="D7" s="8">
        <v>3871</v>
      </c>
      <c r="E7" s="8">
        <f>+_xlfn.XLOOKUP(A7,[1]Hoja4!$A:$A,[1]Hoja4!$K:$K,0,0)</f>
        <v>4409.333333333333</v>
      </c>
      <c r="F7" s="8">
        <v>1321</v>
      </c>
      <c r="G7" s="8">
        <v>2550</v>
      </c>
      <c r="H7" s="9">
        <f t="shared" si="4"/>
        <v>1.9303557910673732</v>
      </c>
      <c r="I7" s="9">
        <f>+_xlfn.XLOOKUP(A7,'[2]Pruebas Plannify (2)'!$A:$A,'[2]Pruebas Plannify (2)'!$H:$H,0,0)</f>
        <v>2.493579580941176</v>
      </c>
      <c r="J7" s="8">
        <v>4886</v>
      </c>
      <c r="K7" s="8">
        <v>4341</v>
      </c>
      <c r="L7" s="8">
        <f t="shared" si="0"/>
        <v>545</v>
      </c>
      <c r="M7" s="9">
        <f t="shared" si="5"/>
        <v>0.12554710896106888</v>
      </c>
      <c r="N7" s="8">
        <v>7592.6471964259772</v>
      </c>
      <c r="O7" s="8">
        <v>5108</v>
      </c>
      <c r="P7" s="8">
        <f t="shared" si="1"/>
        <v>2484.6471964259772</v>
      </c>
      <c r="Q7" s="9">
        <f t="shared" si="6"/>
        <v>0.48642270877564159</v>
      </c>
      <c r="R7" s="8">
        <v>10459</v>
      </c>
      <c r="S7" s="8">
        <v>2900</v>
      </c>
      <c r="T7" s="8">
        <f t="shared" si="7"/>
        <v>7559</v>
      </c>
      <c r="U7" s="9">
        <f t="shared" si="8"/>
        <v>2.606551724137931</v>
      </c>
      <c r="V7" s="8">
        <v>5796</v>
      </c>
      <c r="W7" s="8">
        <v>6622</v>
      </c>
      <c r="X7" s="8">
        <f t="shared" si="9"/>
        <v>826</v>
      </c>
      <c r="Y7" s="9">
        <f t="shared" si="10"/>
        <v>0.12473572938689217</v>
      </c>
      <c r="Z7" s="8">
        <v>3912</v>
      </c>
      <c r="AA7" s="4"/>
      <c r="AB7" s="4"/>
      <c r="AC7" s="4"/>
      <c r="AD7" s="8">
        <v>3825</v>
      </c>
      <c r="AE7" s="28"/>
      <c r="AF7" s="29"/>
      <c r="AG7" s="4"/>
    </row>
    <row r="8" spans="1:33" x14ac:dyDescent="0.75">
      <c r="A8" s="2" t="s">
        <v>22</v>
      </c>
      <c r="B8" s="3" t="s">
        <v>23</v>
      </c>
      <c r="C8" s="12" t="s">
        <v>19</v>
      </c>
      <c r="D8" s="8">
        <v>6341</v>
      </c>
      <c r="E8" s="8">
        <f>+_xlfn.XLOOKUP(A8,[1]Hoja4!$A:$A,[1]Hoja4!$K:$K,0,0)</f>
        <v>8176.5</v>
      </c>
      <c r="F8" s="8">
        <v>2286</v>
      </c>
      <c r="G8" s="8">
        <v>4055</v>
      </c>
      <c r="H8" s="9">
        <f t="shared" si="4"/>
        <v>1.7738407699037619</v>
      </c>
      <c r="I8" s="9">
        <f>+_xlfn.XLOOKUP(A8,'[2]Pruebas Plannify (2)'!$A:$A,'[2]Pruebas Plannify (2)'!$H:$H,0,0)</f>
        <v>2.2709229227330172</v>
      </c>
      <c r="J8" s="8">
        <v>5952</v>
      </c>
      <c r="K8" s="8">
        <v>4094</v>
      </c>
      <c r="L8" s="8">
        <f t="shared" si="0"/>
        <v>1858</v>
      </c>
      <c r="M8" s="9">
        <f t="shared" si="5"/>
        <v>0.45383488031265268</v>
      </c>
      <c r="N8" s="8">
        <v>9177.6502119715242</v>
      </c>
      <c r="O8" s="8">
        <v>4874</v>
      </c>
      <c r="P8" s="8">
        <f t="shared" si="1"/>
        <v>4303.6502119715242</v>
      </c>
      <c r="Q8" s="9">
        <f t="shared" si="6"/>
        <v>0.88298116782345593</v>
      </c>
      <c r="R8" s="8">
        <v>11024</v>
      </c>
      <c r="S8" s="8">
        <v>10999</v>
      </c>
      <c r="T8" s="8">
        <f t="shared" si="7"/>
        <v>25</v>
      </c>
      <c r="U8" s="9">
        <f t="shared" si="8"/>
        <v>2.2729339030820982E-3</v>
      </c>
      <c r="V8" s="8">
        <v>5318</v>
      </c>
      <c r="W8" s="8">
        <v>4405</v>
      </c>
      <c r="X8" s="8">
        <f t="shared" si="9"/>
        <v>913</v>
      </c>
      <c r="Y8" s="9">
        <f t="shared" si="10"/>
        <v>0.20726447219069238</v>
      </c>
      <c r="Z8" s="8">
        <v>3190</v>
      </c>
      <c r="AA8" s="4"/>
      <c r="AB8" s="4"/>
      <c r="AC8" s="4"/>
      <c r="AD8" s="8">
        <v>5511</v>
      </c>
      <c r="AE8" s="28"/>
      <c r="AF8" s="29"/>
      <c r="AG8" s="4"/>
    </row>
    <row r="9" spans="1:33" x14ac:dyDescent="0.75">
      <c r="A9" s="2" t="s">
        <v>24</v>
      </c>
      <c r="B9" s="1" t="s">
        <v>25</v>
      </c>
      <c r="C9" s="12" t="s">
        <v>12</v>
      </c>
      <c r="D9" s="8">
        <v>1308</v>
      </c>
      <c r="E9" s="8">
        <f>+_xlfn.XLOOKUP(A9,[1]Hoja4!$A:$A,[1]Hoja4!$K:$K,0,0)</f>
        <v>780.5</v>
      </c>
      <c r="F9" s="8">
        <v>481</v>
      </c>
      <c r="G9" s="8">
        <v>827</v>
      </c>
      <c r="H9" s="9">
        <f t="shared" si="4"/>
        <v>1.7193347193347193</v>
      </c>
      <c r="I9" s="9">
        <f>+_xlfn.XLOOKUP(A9,'[2]Pruebas Plannify (2)'!$A:$A,'[2]Pruebas Plannify (2)'!$H:$H,0,0)</f>
        <v>2.2432432432432434</v>
      </c>
      <c r="J9" s="8">
        <v>8410</v>
      </c>
      <c r="K9" s="8">
        <v>1815</v>
      </c>
      <c r="L9" s="8">
        <f t="shared" si="0"/>
        <v>6595</v>
      </c>
      <c r="M9" s="9">
        <f t="shared" si="5"/>
        <v>3.6336088154269972</v>
      </c>
      <c r="N9" s="8">
        <v>18840.094438616881</v>
      </c>
      <c r="O9" s="8">
        <v>1202</v>
      </c>
      <c r="P9" s="8">
        <f t="shared" si="1"/>
        <v>17638.094438616881</v>
      </c>
      <c r="Q9" s="9">
        <f t="shared" si="6"/>
        <v>14.6739554397811</v>
      </c>
      <c r="R9" s="8">
        <v>3590</v>
      </c>
      <c r="S9" s="8">
        <v>4870</v>
      </c>
      <c r="T9" s="8">
        <f t="shared" si="7"/>
        <v>1280</v>
      </c>
      <c r="U9" s="9">
        <f t="shared" si="8"/>
        <v>0.26283367556468173</v>
      </c>
      <c r="V9" s="8">
        <v>3117</v>
      </c>
      <c r="W9" s="8">
        <v>1214</v>
      </c>
      <c r="X9" s="8">
        <f t="shared" si="9"/>
        <v>1903</v>
      </c>
      <c r="Y9" s="9">
        <f t="shared" si="10"/>
        <v>1.5675453047775947</v>
      </c>
      <c r="Z9" s="8">
        <v>1949</v>
      </c>
      <c r="AA9" s="4"/>
      <c r="AB9" s="4"/>
      <c r="AC9" s="4"/>
      <c r="AD9" s="8">
        <v>3512</v>
      </c>
      <c r="AE9" s="28"/>
      <c r="AF9" s="29"/>
      <c r="AG9" s="4"/>
    </row>
    <row r="10" spans="1:33" x14ac:dyDescent="0.75">
      <c r="A10" s="2" t="s">
        <v>26</v>
      </c>
      <c r="B10" s="3" t="s">
        <v>27</v>
      </c>
      <c r="C10" s="12" t="s">
        <v>19</v>
      </c>
      <c r="D10" s="8">
        <v>6852</v>
      </c>
      <c r="E10" s="8">
        <f>+_xlfn.XLOOKUP(A10,[1]Hoja4!$A:$A,[1]Hoja4!$K:$K,0,0)</f>
        <v>5717.166666666667</v>
      </c>
      <c r="F10" s="8">
        <v>11013</v>
      </c>
      <c r="G10" s="8">
        <v>4161</v>
      </c>
      <c r="H10" s="9">
        <f t="shared" si="4"/>
        <v>0.37782620539362571</v>
      </c>
      <c r="I10" s="9">
        <f>+_xlfn.XLOOKUP(A10,'[2]Pruebas Plannify (2)'!$A:$A,'[2]Pruebas Plannify (2)'!$H:$H,0,0)</f>
        <v>0.6230727322255516</v>
      </c>
      <c r="J10" s="8">
        <v>7113</v>
      </c>
      <c r="K10" s="8">
        <v>10762</v>
      </c>
      <c r="L10" s="8">
        <f t="shared" si="0"/>
        <v>3649</v>
      </c>
      <c r="M10" s="9">
        <f t="shared" si="5"/>
        <v>0.33906337112060952</v>
      </c>
      <c r="N10" s="8">
        <v>15653.32401060584</v>
      </c>
      <c r="O10" s="8">
        <v>9057</v>
      </c>
      <c r="P10" s="8">
        <f t="shared" si="1"/>
        <v>6596.3240106058402</v>
      </c>
      <c r="Q10" s="9">
        <f t="shared" si="6"/>
        <v>0.72831224584363918</v>
      </c>
      <c r="R10" s="8">
        <v>10963</v>
      </c>
      <c r="S10" s="8">
        <v>6766</v>
      </c>
      <c r="T10" s="8">
        <f t="shared" si="7"/>
        <v>4197</v>
      </c>
      <c r="U10" s="9">
        <f t="shared" si="8"/>
        <v>0.62030741945019219</v>
      </c>
      <c r="V10" s="8">
        <v>9277</v>
      </c>
      <c r="W10" s="8">
        <v>11017</v>
      </c>
      <c r="X10" s="8">
        <f t="shared" si="9"/>
        <v>1740</v>
      </c>
      <c r="Y10" s="9">
        <f t="shared" si="10"/>
        <v>0.15793773259508034</v>
      </c>
      <c r="Z10" s="8">
        <v>8271</v>
      </c>
      <c r="AA10" s="4"/>
      <c r="AB10" s="4"/>
      <c r="AC10" s="4"/>
      <c r="AD10" s="8">
        <v>8962</v>
      </c>
      <c r="AE10" s="28"/>
      <c r="AF10" s="29"/>
      <c r="AG10" s="4"/>
    </row>
    <row r="11" spans="1:33" x14ac:dyDescent="0.75">
      <c r="A11" s="2" t="s">
        <v>28</v>
      </c>
      <c r="B11" s="3" t="s">
        <v>29</v>
      </c>
      <c r="C11" s="12" t="s">
        <v>30</v>
      </c>
      <c r="D11" s="8">
        <v>18845</v>
      </c>
      <c r="E11" s="8">
        <f>+_xlfn.XLOOKUP(A11,[1]Hoja4!$A:$A,[1]Hoja4!$K:$K,0,0)</f>
        <v>21461.666666666668</v>
      </c>
      <c r="F11" s="8">
        <v>29916</v>
      </c>
      <c r="G11" s="8">
        <v>11071</v>
      </c>
      <c r="H11" s="9">
        <f t="shared" si="4"/>
        <v>0.37006952801176629</v>
      </c>
      <c r="I11" s="9">
        <f>+_xlfn.XLOOKUP(A11,'[2]Pruebas Plannify (2)'!$A:$A,'[2]Pruebas Plannify (2)'!$H:$H,0,0)</f>
        <v>0.21291183942489939</v>
      </c>
      <c r="J11" s="8">
        <v>21950.465909090912</v>
      </c>
      <c r="K11" s="8">
        <v>16345</v>
      </c>
      <c r="L11" s="8">
        <f t="shared" si="0"/>
        <v>5605.4659090909117</v>
      </c>
      <c r="M11" s="9">
        <f t="shared" si="5"/>
        <v>0.34294682833226747</v>
      </c>
      <c r="N11" s="8">
        <v>25361.20493171582</v>
      </c>
      <c r="O11" s="8">
        <v>24879</v>
      </c>
      <c r="P11" s="8">
        <f t="shared" si="1"/>
        <v>482.20493171581984</v>
      </c>
      <c r="Q11" s="9">
        <f t="shared" si="6"/>
        <v>1.9382006178536911E-2</v>
      </c>
      <c r="R11" s="8">
        <v>30554</v>
      </c>
      <c r="S11" s="8">
        <v>36538</v>
      </c>
      <c r="T11" s="8">
        <f t="shared" si="7"/>
        <v>5984</v>
      </c>
      <c r="U11" s="9">
        <f t="shared" si="8"/>
        <v>0.16377470031200395</v>
      </c>
      <c r="V11" s="8">
        <v>27686</v>
      </c>
      <c r="W11" s="8">
        <v>26556</v>
      </c>
      <c r="X11" s="8">
        <f t="shared" si="9"/>
        <v>1130</v>
      </c>
      <c r="Y11" s="9">
        <f t="shared" si="10"/>
        <v>4.2551589094743186E-2</v>
      </c>
      <c r="Z11" s="8">
        <v>29124</v>
      </c>
      <c r="AA11" s="4"/>
      <c r="AB11" s="4"/>
      <c r="AC11" s="4"/>
      <c r="AD11" s="8">
        <v>43060.002102280981</v>
      </c>
      <c r="AE11" s="28"/>
      <c r="AF11" s="29"/>
      <c r="AG11" s="4"/>
    </row>
    <row r="12" spans="1:33" x14ac:dyDescent="0.75">
      <c r="A12" s="2" t="s">
        <v>31</v>
      </c>
      <c r="B12" s="3" t="s">
        <v>103</v>
      </c>
      <c r="C12" s="12" t="s">
        <v>12</v>
      </c>
      <c r="D12" s="8">
        <v>10337</v>
      </c>
      <c r="E12" s="8">
        <f>+_xlfn.XLOOKUP(A12,[1]Hoja4!$A:$A,[1]Hoja4!$K:$K,0,0)</f>
        <v>0.83333333333333337</v>
      </c>
      <c r="F12" s="8">
        <v>4561</v>
      </c>
      <c r="G12" s="8">
        <v>5776</v>
      </c>
      <c r="H12" s="9">
        <f t="shared" si="4"/>
        <v>1.2663889497917122</v>
      </c>
      <c r="I12" s="9">
        <f>+_xlfn.XLOOKUP(A12,'[2]Pruebas Plannify (2)'!$A:$A,'[2]Pruebas Plannify (2)'!$H:$H,0,0)</f>
        <v>0.18750180361508945</v>
      </c>
      <c r="J12" s="8">
        <v>3800</v>
      </c>
      <c r="K12" s="8">
        <v>3790</v>
      </c>
      <c r="L12" s="8">
        <f t="shared" si="0"/>
        <v>10</v>
      </c>
      <c r="M12" s="9">
        <f t="shared" si="5"/>
        <v>2.6385224274406332E-3</v>
      </c>
      <c r="N12" s="8">
        <v>3816.2045315995933</v>
      </c>
      <c r="O12" s="8">
        <v>2760</v>
      </c>
      <c r="P12" s="8">
        <f t="shared" si="1"/>
        <v>1056.2045315995933</v>
      </c>
      <c r="Q12" s="9">
        <f t="shared" si="6"/>
        <v>0.38268280130420046</v>
      </c>
      <c r="R12" s="8">
        <v>7554</v>
      </c>
      <c r="S12" s="8">
        <v>2417</v>
      </c>
      <c r="T12" s="8">
        <f t="shared" si="7"/>
        <v>5137</v>
      </c>
      <c r="U12" s="9">
        <f t="shared" si="8"/>
        <v>2.1253620190318578</v>
      </c>
      <c r="V12" s="8">
        <v>5394</v>
      </c>
      <c r="W12" s="8">
        <v>1279</v>
      </c>
      <c r="X12" s="8">
        <f t="shared" si="9"/>
        <v>4115</v>
      </c>
      <c r="Y12" s="9">
        <f t="shared" si="10"/>
        <v>3.2173573103987492</v>
      </c>
      <c r="Z12" s="8">
        <v>2820</v>
      </c>
      <c r="AA12" s="4"/>
      <c r="AB12" s="4"/>
      <c r="AC12" s="4"/>
      <c r="AD12" s="8">
        <v>3084</v>
      </c>
      <c r="AE12" s="28"/>
      <c r="AF12" s="4"/>
      <c r="AG12" s="4"/>
    </row>
    <row r="13" spans="1:33" x14ac:dyDescent="0.75">
      <c r="A13" s="2" t="s">
        <v>32</v>
      </c>
      <c r="B13" s="3" t="s">
        <v>33</v>
      </c>
      <c r="C13" s="12" t="s">
        <v>12</v>
      </c>
      <c r="D13" s="8">
        <v>3763</v>
      </c>
      <c r="E13" s="8">
        <f>+_xlfn.XLOOKUP(A13,[1]Hoja4!$A:$A,[1]Hoja4!$K:$K,0,0)</f>
        <v>3694.8333333333335</v>
      </c>
      <c r="F13" s="8">
        <v>5857</v>
      </c>
      <c r="G13" s="8">
        <v>2094</v>
      </c>
      <c r="H13" s="9">
        <f t="shared" si="4"/>
        <v>0.35752091514427181</v>
      </c>
      <c r="I13" s="9">
        <f>+_xlfn.XLOOKUP(A13,'[2]Pruebas Plannify (2)'!$A:$A,'[2]Pruebas Plannify (2)'!$H:$H,0,0)</f>
        <v>0.3473905867622788</v>
      </c>
      <c r="J13" s="8">
        <v>5355.6603535353534</v>
      </c>
      <c r="K13" s="8">
        <v>7452</v>
      </c>
      <c r="L13" s="8">
        <f t="shared" si="0"/>
        <v>2096.3396464646466</v>
      </c>
      <c r="M13" s="9">
        <f t="shared" si="5"/>
        <v>0.28131235191420378</v>
      </c>
      <c r="N13" s="8">
        <v>8131.3109260496876</v>
      </c>
      <c r="O13" s="8">
        <v>6251</v>
      </c>
      <c r="P13" s="8">
        <f t="shared" si="1"/>
        <v>1880.3109260496876</v>
      </c>
      <c r="Q13" s="9">
        <f t="shared" si="6"/>
        <v>0.30080161990876464</v>
      </c>
      <c r="R13" s="8">
        <v>10688</v>
      </c>
      <c r="S13" s="8">
        <v>4004</v>
      </c>
      <c r="T13" s="8">
        <f t="shared" si="7"/>
        <v>6684</v>
      </c>
      <c r="U13" s="9">
        <f t="shared" si="8"/>
        <v>1.6693306693306693</v>
      </c>
      <c r="V13" s="8">
        <v>8651</v>
      </c>
      <c r="W13" s="8">
        <v>8594</v>
      </c>
      <c r="X13" s="8">
        <f t="shared" si="9"/>
        <v>57</v>
      </c>
      <c r="Y13" s="9">
        <f t="shared" si="10"/>
        <v>6.6325343262741447E-3</v>
      </c>
      <c r="Z13" s="8">
        <v>6163</v>
      </c>
      <c r="AA13" s="4"/>
      <c r="AB13" s="4"/>
      <c r="AC13" s="4"/>
      <c r="AD13" s="8">
        <v>5307.3948582727999</v>
      </c>
      <c r="AE13" s="28"/>
      <c r="AF13" s="4"/>
      <c r="AG13" s="4"/>
    </row>
    <row r="14" spans="1:33" x14ac:dyDescent="0.75">
      <c r="A14" s="2" t="s">
        <v>34</v>
      </c>
      <c r="B14" s="3" t="s">
        <v>35</v>
      </c>
      <c r="C14" s="12" t="s">
        <v>30</v>
      </c>
      <c r="D14" s="8">
        <v>16022</v>
      </c>
      <c r="E14" s="8">
        <f>+_xlfn.XLOOKUP(A14,[1]Hoja4!$A:$A,[1]Hoja4!$K:$K,0,0)</f>
        <v>18386.833333333332</v>
      </c>
      <c r="F14" s="8">
        <v>24145</v>
      </c>
      <c r="G14" s="8">
        <v>8123</v>
      </c>
      <c r="H14" s="9">
        <f t="shared" si="4"/>
        <v>0.33642576102712779</v>
      </c>
      <c r="I14" s="9">
        <f>+_xlfn.XLOOKUP(A14,'[2]Pruebas Plannify (2)'!$A:$A,'[2]Pruebas Plannify (2)'!$H:$H,0,0)</f>
        <v>0.29596189687305863</v>
      </c>
      <c r="J14" s="8">
        <v>16695.953282828283</v>
      </c>
      <c r="K14" s="8">
        <v>13830</v>
      </c>
      <c r="L14" s="8">
        <f t="shared" si="0"/>
        <v>2865.9532828282827</v>
      </c>
      <c r="M14" s="9">
        <f t="shared" si="5"/>
        <v>0.20722728003096766</v>
      </c>
      <c r="N14" s="8">
        <v>25515.232408542786</v>
      </c>
      <c r="O14" s="8">
        <v>21259</v>
      </c>
      <c r="P14" s="8">
        <f t="shared" si="1"/>
        <v>4256.2324085427863</v>
      </c>
      <c r="Q14" s="9">
        <f t="shared" si="6"/>
        <v>0.20020849562739482</v>
      </c>
      <c r="R14" s="8">
        <v>23445</v>
      </c>
      <c r="S14" s="8">
        <v>30374</v>
      </c>
      <c r="T14" s="8">
        <f t="shared" si="7"/>
        <v>6929</v>
      </c>
      <c r="U14" s="9">
        <f t="shared" si="8"/>
        <v>0.22812273655099757</v>
      </c>
      <c r="V14" s="8">
        <v>20845</v>
      </c>
      <c r="W14" s="8">
        <v>30329</v>
      </c>
      <c r="X14" s="8">
        <f t="shared" si="9"/>
        <v>9484</v>
      </c>
      <c r="Y14" s="9">
        <f t="shared" si="10"/>
        <v>0.31270401266114939</v>
      </c>
      <c r="Z14" s="8">
        <v>19714</v>
      </c>
      <c r="AA14" s="4"/>
      <c r="AB14" s="4"/>
      <c r="AC14" s="4"/>
      <c r="AD14" s="8">
        <v>23697.34274124655</v>
      </c>
      <c r="AE14" s="28"/>
      <c r="AF14" s="4"/>
      <c r="AG14" s="4"/>
    </row>
    <row r="15" spans="1:33" x14ac:dyDescent="0.75">
      <c r="A15" s="2" t="s">
        <v>36</v>
      </c>
      <c r="B15" s="3" t="s">
        <v>37</v>
      </c>
      <c r="C15" s="12" t="s">
        <v>12</v>
      </c>
      <c r="D15" s="8">
        <v>4153</v>
      </c>
      <c r="E15" s="8">
        <f>+_xlfn.XLOOKUP(A15,[1]Hoja4!$A:$A,[1]Hoja4!$K:$K,0,0)</f>
        <v>1944.5</v>
      </c>
      <c r="F15" s="8">
        <v>6218</v>
      </c>
      <c r="G15" s="8">
        <v>2065</v>
      </c>
      <c r="H15" s="9">
        <f t="shared" si="4"/>
        <v>0.33210035381151498</v>
      </c>
      <c r="I15" s="9">
        <f>+_xlfn.XLOOKUP(A15,'[2]Pruebas Plannify (2)'!$A:$A,'[2]Pruebas Plannify (2)'!$H:$H,0,0)</f>
        <v>0.53763341748795412</v>
      </c>
      <c r="J15" s="8">
        <v>4801</v>
      </c>
      <c r="K15" s="8">
        <v>9300</v>
      </c>
      <c r="L15" s="8">
        <f t="shared" si="0"/>
        <v>4499</v>
      </c>
      <c r="M15" s="9">
        <f t="shared" si="5"/>
        <v>0.48376344086021505</v>
      </c>
      <c r="N15" s="8">
        <v>4168</v>
      </c>
      <c r="O15" s="8">
        <v>6123</v>
      </c>
      <c r="P15" s="8">
        <f t="shared" si="1"/>
        <v>1955</v>
      </c>
      <c r="Q15" s="9">
        <f t="shared" si="6"/>
        <v>0.31928793075289891</v>
      </c>
      <c r="R15" s="8">
        <v>7089</v>
      </c>
      <c r="S15" s="8">
        <v>8993</v>
      </c>
      <c r="T15" s="8">
        <f t="shared" si="7"/>
        <v>1904</v>
      </c>
      <c r="U15" s="9">
        <f t="shared" si="8"/>
        <v>0.21172022684310018</v>
      </c>
      <c r="V15" s="8">
        <v>5596</v>
      </c>
      <c r="W15" s="8">
        <v>5245</v>
      </c>
      <c r="X15" s="8">
        <f t="shared" si="9"/>
        <v>351</v>
      </c>
      <c r="Y15" s="9">
        <f t="shared" si="10"/>
        <v>6.6920877025738804E-2</v>
      </c>
      <c r="Z15" s="8">
        <v>6356</v>
      </c>
      <c r="AA15" s="4"/>
      <c r="AB15" s="4"/>
      <c r="AC15" s="4"/>
      <c r="AD15" s="8">
        <v>5986.1842484381814</v>
      </c>
      <c r="AE15" s="28"/>
      <c r="AF15" s="4"/>
      <c r="AG15" s="4"/>
    </row>
    <row r="16" spans="1:33" x14ac:dyDescent="0.75">
      <c r="A16" s="2" t="s">
        <v>38</v>
      </c>
      <c r="B16" s="3" t="s">
        <v>39</v>
      </c>
      <c r="C16" s="12" t="s">
        <v>40</v>
      </c>
      <c r="D16" s="8">
        <v>30905</v>
      </c>
      <c r="E16" s="8">
        <f>+_xlfn.XLOOKUP(A16,[1]Hoja4!$A:$A,[1]Hoja4!$K:$K,0,0)</f>
        <v>32999.166666666664</v>
      </c>
      <c r="F16" s="8">
        <v>45542</v>
      </c>
      <c r="G16" s="8">
        <v>14637</v>
      </c>
      <c r="H16" s="9">
        <f t="shared" si="4"/>
        <v>0.32139563479864741</v>
      </c>
      <c r="I16" s="9">
        <f>+_xlfn.XLOOKUP(A16,'[2]Pruebas Plannify (2)'!$A:$A,'[2]Pruebas Plannify (2)'!$H:$H,0,0)</f>
        <v>0.29913413259555294</v>
      </c>
      <c r="J16" s="8">
        <v>50479.638888888891</v>
      </c>
      <c r="K16" s="8">
        <v>33470</v>
      </c>
      <c r="L16" s="8">
        <f t="shared" si="0"/>
        <v>17009.638888888891</v>
      </c>
      <c r="M16" s="9">
        <f t="shared" si="5"/>
        <v>0.50820552401819208</v>
      </c>
      <c r="N16" s="8">
        <v>58949.097956414349</v>
      </c>
      <c r="O16" s="8">
        <v>59589</v>
      </c>
      <c r="P16" s="8">
        <f t="shared" si="1"/>
        <v>639.90204358565097</v>
      </c>
      <c r="Q16" s="9">
        <f t="shared" si="6"/>
        <v>1.0738593424720182E-2</v>
      </c>
      <c r="R16" s="8">
        <v>67781</v>
      </c>
      <c r="S16" s="8">
        <v>69908</v>
      </c>
      <c r="T16" s="8">
        <f t="shared" si="7"/>
        <v>2127</v>
      </c>
      <c r="U16" s="9">
        <f t="shared" si="8"/>
        <v>3.0425702351662184E-2</v>
      </c>
      <c r="V16" s="8">
        <v>43893</v>
      </c>
      <c r="W16" s="8">
        <v>53880</v>
      </c>
      <c r="X16" s="8">
        <f t="shared" si="9"/>
        <v>9987</v>
      </c>
      <c r="Y16" s="9">
        <f t="shared" si="10"/>
        <v>0.18535634743875279</v>
      </c>
      <c r="Z16" s="8">
        <v>41099</v>
      </c>
      <c r="AA16" s="4"/>
      <c r="AB16" s="4"/>
      <c r="AC16" s="4"/>
      <c r="AD16" s="8">
        <v>56941</v>
      </c>
      <c r="AE16" s="28"/>
      <c r="AF16" s="4"/>
      <c r="AG16" s="4"/>
    </row>
    <row r="17" spans="1:33" x14ac:dyDescent="0.75">
      <c r="A17" s="2" t="s">
        <v>41</v>
      </c>
      <c r="B17" s="3" t="s">
        <v>42</v>
      </c>
      <c r="C17" s="12" t="s">
        <v>30</v>
      </c>
      <c r="D17" s="32">
        <v>2605</v>
      </c>
      <c r="E17" s="8">
        <f>+_xlfn.XLOOKUP(A17,[1]Hoja4!$A:$A,[1]Hoja4!$K:$K,0,0)</f>
        <v>0</v>
      </c>
      <c r="F17" s="32">
        <v>19780</v>
      </c>
      <c r="G17" s="32">
        <v>17175</v>
      </c>
      <c r="H17" s="33">
        <f t="shared" si="4"/>
        <v>0.86830131445904957</v>
      </c>
      <c r="I17" s="9">
        <f>+_xlfn.XLOOKUP(A17,'[2]Pruebas Plannify (2)'!$A:$A,'[2]Pruebas Plannify (2)'!$H:$H,0,0)</f>
        <v>0</v>
      </c>
      <c r="J17" s="32">
        <v>28283</v>
      </c>
      <c r="K17" s="32">
        <v>25312</v>
      </c>
      <c r="L17" s="32">
        <f t="shared" si="0"/>
        <v>2971</v>
      </c>
      <c r="M17" s="33">
        <f t="shared" si="5"/>
        <v>0.1173751580278129</v>
      </c>
      <c r="N17" s="32">
        <v>38769.02234563417</v>
      </c>
      <c r="O17" s="32">
        <v>24314</v>
      </c>
      <c r="P17" s="32">
        <f t="shared" si="1"/>
        <v>14455.02234563417</v>
      </c>
      <c r="Q17" s="33">
        <f t="shared" si="6"/>
        <v>0.59451436808563662</v>
      </c>
      <c r="R17" s="32">
        <v>29647.812636165578</v>
      </c>
      <c r="S17" s="32">
        <v>27456</v>
      </c>
      <c r="T17" s="32">
        <f t="shared" si="7"/>
        <v>2191.8126361655777</v>
      </c>
      <c r="U17" s="33">
        <f t="shared" si="8"/>
        <v>7.9830005687848843E-2</v>
      </c>
      <c r="V17" s="32">
        <v>22419.631808278868</v>
      </c>
      <c r="W17" s="32">
        <v>14861</v>
      </c>
      <c r="X17" s="32">
        <f t="shared" si="9"/>
        <v>7558.6318082788675</v>
      </c>
      <c r="Y17" s="33">
        <f t="shared" si="10"/>
        <v>0.50862201791796435</v>
      </c>
      <c r="Z17" s="8">
        <v>19995.693899782134</v>
      </c>
      <c r="AA17" s="4"/>
      <c r="AB17" s="4"/>
      <c r="AC17" s="4"/>
      <c r="AD17" s="8">
        <v>23154.530864197532</v>
      </c>
      <c r="AE17" s="28"/>
      <c r="AF17" s="4"/>
      <c r="AG17" s="4"/>
    </row>
    <row r="18" spans="1:33" x14ac:dyDescent="0.75">
      <c r="A18" s="2" t="s">
        <v>43</v>
      </c>
      <c r="B18" s="3" t="s">
        <v>44</v>
      </c>
      <c r="C18" s="12" t="s">
        <v>19</v>
      </c>
      <c r="D18" s="32">
        <v>13857</v>
      </c>
      <c r="E18" s="8">
        <f>+_xlfn.XLOOKUP(A18,[1]Hoja4!$A:$A,[1]Hoja4!$K:$K,0,0)</f>
        <v>0</v>
      </c>
      <c r="F18" s="32">
        <v>7419</v>
      </c>
      <c r="G18" s="32">
        <v>6438</v>
      </c>
      <c r="H18" s="33">
        <f t="shared" si="4"/>
        <v>0.86777193691872223</v>
      </c>
      <c r="I18" s="9">
        <f>+_xlfn.XLOOKUP(A18,'[2]Pruebas Plannify (2)'!$A:$A,'[2]Pruebas Plannify (2)'!$H:$H,0,0)</f>
        <v>0</v>
      </c>
      <c r="J18" s="32">
        <v>12852</v>
      </c>
      <c r="K18" s="32">
        <v>16016</v>
      </c>
      <c r="L18" s="32">
        <f t="shared" si="0"/>
        <v>3164</v>
      </c>
      <c r="M18" s="33">
        <f t="shared" si="5"/>
        <v>0.19755244755244755</v>
      </c>
      <c r="N18" s="32">
        <v>14453</v>
      </c>
      <c r="O18" s="32">
        <v>7692</v>
      </c>
      <c r="P18" s="32">
        <f t="shared" si="1"/>
        <v>6761</v>
      </c>
      <c r="Q18" s="33">
        <f t="shared" si="6"/>
        <v>0.87896515860634428</v>
      </c>
      <c r="R18" s="32">
        <v>7688.2652505446622</v>
      </c>
      <c r="S18" s="32">
        <v>5371</v>
      </c>
      <c r="T18" s="32">
        <f t="shared" si="7"/>
        <v>2317.2652505446622</v>
      </c>
      <c r="U18" s="33">
        <f t="shared" si="8"/>
        <v>0.43144018814832663</v>
      </c>
      <c r="V18" s="32">
        <v>7494.9643246187361</v>
      </c>
      <c r="W18" s="32">
        <v>9000</v>
      </c>
      <c r="X18" s="32">
        <f t="shared" si="9"/>
        <v>1505.0356753812639</v>
      </c>
      <c r="Y18" s="33">
        <f t="shared" si="10"/>
        <v>0.16722618615347376</v>
      </c>
      <c r="Z18" s="8">
        <v>10746.257897603486</v>
      </c>
      <c r="AA18" s="4"/>
      <c r="AB18" s="4"/>
      <c r="AC18" s="4"/>
      <c r="AD18" s="8">
        <v>11960.918601074569</v>
      </c>
      <c r="AE18" s="28"/>
      <c r="AF18" s="4"/>
      <c r="AG18" s="4"/>
    </row>
    <row r="19" spans="1:33" x14ac:dyDescent="0.75">
      <c r="A19" s="2" t="s">
        <v>45</v>
      </c>
      <c r="B19" s="1" t="s">
        <v>46</v>
      </c>
      <c r="C19" s="12" t="s">
        <v>19</v>
      </c>
      <c r="D19" s="8">
        <v>3322</v>
      </c>
      <c r="E19" s="8">
        <f>+_xlfn.XLOOKUP(A19,[1]Hoja4!$A:$A,[1]Hoja4!$K:$K,0,0)</f>
        <v>10572.166666666666</v>
      </c>
      <c r="F19" s="8">
        <v>5822</v>
      </c>
      <c r="G19" s="8">
        <v>2500</v>
      </c>
      <c r="H19" s="9">
        <f t="shared" si="4"/>
        <v>0.4294057025077293</v>
      </c>
      <c r="I19" s="9">
        <f>+_xlfn.XLOOKUP(A19,'[2]Pruebas Plannify (2)'!$A:$A,'[2]Pruebas Plannify (2)'!$H:$H,0,0)</f>
        <v>0.75485584207648415</v>
      </c>
      <c r="J19" s="8">
        <v>4496.4722222222217</v>
      </c>
      <c r="K19" s="8">
        <v>10516</v>
      </c>
      <c r="L19" s="8">
        <f t="shared" si="0"/>
        <v>6019.5277777777783</v>
      </c>
      <c r="M19" s="9">
        <f t="shared" si="5"/>
        <v>0.5724161066734289</v>
      </c>
      <c r="N19" s="8">
        <v>14446.84592822897</v>
      </c>
      <c r="O19" s="8">
        <v>6972</v>
      </c>
      <c r="P19" s="8">
        <f t="shared" si="1"/>
        <v>7474.8459282289696</v>
      </c>
      <c r="Q19" s="9">
        <f t="shared" si="6"/>
        <v>1.0721236271125889</v>
      </c>
      <c r="R19" s="8">
        <v>10602</v>
      </c>
      <c r="S19" s="8">
        <v>16109</v>
      </c>
      <c r="T19" s="8">
        <f t="shared" si="7"/>
        <v>5507</v>
      </c>
      <c r="U19" s="9">
        <f t="shared" si="8"/>
        <v>0.34185858836675148</v>
      </c>
      <c r="V19" s="8">
        <v>5717</v>
      </c>
      <c r="W19" s="8">
        <v>4546</v>
      </c>
      <c r="X19" s="8">
        <f t="shared" si="9"/>
        <v>1171</v>
      </c>
      <c r="Y19" s="9">
        <f t="shared" si="10"/>
        <v>0.25758908930928287</v>
      </c>
      <c r="Z19" s="8">
        <v>3409</v>
      </c>
      <c r="AA19" s="4"/>
      <c r="AB19" s="4"/>
      <c r="AC19" s="4"/>
      <c r="AD19" s="8">
        <v>4404.9661529778232</v>
      </c>
      <c r="AE19" s="4"/>
      <c r="AF19" s="4"/>
      <c r="AG19" s="4"/>
    </row>
    <row r="20" spans="1:33" x14ac:dyDescent="0.75">
      <c r="A20" s="2" t="s">
        <v>47</v>
      </c>
      <c r="B20" s="3" t="s">
        <v>48</v>
      </c>
      <c r="C20" s="12" t="s">
        <v>12</v>
      </c>
      <c r="D20" s="8">
        <v>1465</v>
      </c>
      <c r="E20" s="8">
        <f>+_xlfn.XLOOKUP(A20,[1]Hoja4!$A:$A,[1]Hoja4!$K:$K,0,0)</f>
        <v>670.16666666666663</v>
      </c>
      <c r="F20" s="8">
        <v>2342</v>
      </c>
      <c r="G20" s="8">
        <v>877</v>
      </c>
      <c r="H20" s="9">
        <f t="shared" si="4"/>
        <v>0.374466268146883</v>
      </c>
      <c r="I20" s="9">
        <f>+_xlfn.XLOOKUP(A20,'[2]Pruebas Plannify (2)'!$A:$A,'[2]Pruebas Plannify (2)'!$H:$H,0,0)</f>
        <v>0.77796754910333044</v>
      </c>
      <c r="J20" s="8">
        <v>3175</v>
      </c>
      <c r="K20" s="8">
        <v>4485</v>
      </c>
      <c r="L20" s="8">
        <f t="shared" si="0"/>
        <v>1310</v>
      </c>
      <c r="M20" s="9">
        <f t="shared" si="5"/>
        <v>0.29208472686733555</v>
      </c>
      <c r="N20" s="8">
        <v>3822.3948186837133</v>
      </c>
      <c r="O20" s="8">
        <v>2117</v>
      </c>
      <c r="P20" s="8">
        <f t="shared" si="1"/>
        <v>1705.3948186837133</v>
      </c>
      <c r="Q20" s="9">
        <f t="shared" si="6"/>
        <v>0.80557147788555183</v>
      </c>
      <c r="R20" s="8">
        <v>2551</v>
      </c>
      <c r="S20" s="8">
        <v>3517</v>
      </c>
      <c r="T20" s="8">
        <f t="shared" si="7"/>
        <v>966</v>
      </c>
      <c r="U20" s="9">
        <f t="shared" si="8"/>
        <v>0.27466590844469718</v>
      </c>
      <c r="V20" s="8">
        <v>2424</v>
      </c>
      <c r="W20" s="8">
        <v>1808</v>
      </c>
      <c r="X20" s="8">
        <f t="shared" si="9"/>
        <v>616</v>
      </c>
      <c r="Y20" s="9">
        <f t="shared" si="10"/>
        <v>0.34070796460176989</v>
      </c>
      <c r="Z20" s="8">
        <v>1516.5856452128432</v>
      </c>
      <c r="AA20" s="4"/>
      <c r="AB20" s="4"/>
      <c r="AC20" s="4"/>
      <c r="AD20" s="8">
        <v>1661</v>
      </c>
      <c r="AE20" s="4"/>
      <c r="AF20" s="4"/>
      <c r="AG20" s="4"/>
    </row>
    <row r="21" spans="1:33" x14ac:dyDescent="0.75">
      <c r="A21" s="2" t="s">
        <v>49</v>
      </c>
      <c r="B21" s="3" t="s">
        <v>50</v>
      </c>
      <c r="C21" s="12" t="s">
        <v>30</v>
      </c>
      <c r="D21" s="8">
        <v>30539</v>
      </c>
      <c r="E21" s="8">
        <f>+_xlfn.XLOOKUP(A21,[1]Hoja4!$A:$A,[1]Hoja4!$K:$K,0,0)</f>
        <v>26220</v>
      </c>
      <c r="F21" s="8">
        <v>22681</v>
      </c>
      <c r="G21" s="8">
        <v>7858</v>
      </c>
      <c r="H21" s="9">
        <f t="shared" si="4"/>
        <v>0.34645738724042152</v>
      </c>
      <c r="I21" s="9">
        <f>+_xlfn.XLOOKUP(A21,'[2]Pruebas Plannify (2)'!$A:$A,'[2]Pruebas Plannify (2)'!$H:$H,0,0)</f>
        <v>0.19971984531306419</v>
      </c>
      <c r="J21" s="8">
        <v>38320</v>
      </c>
      <c r="K21" s="8">
        <v>38764</v>
      </c>
      <c r="L21" s="8">
        <f t="shared" si="0"/>
        <v>444</v>
      </c>
      <c r="M21" s="9">
        <f t="shared" si="5"/>
        <v>1.1453926323392838E-2</v>
      </c>
      <c r="N21" s="8">
        <v>47950</v>
      </c>
      <c r="O21" s="8">
        <v>45973</v>
      </c>
      <c r="P21" s="8">
        <f t="shared" si="1"/>
        <v>1977</v>
      </c>
      <c r="Q21" s="9">
        <f t="shared" si="6"/>
        <v>4.3003502055554345E-2</v>
      </c>
      <c r="R21" s="8">
        <v>15547</v>
      </c>
      <c r="S21" s="8">
        <v>18076</v>
      </c>
      <c r="T21" s="8">
        <f t="shared" si="7"/>
        <v>2529</v>
      </c>
      <c r="U21" s="9">
        <f t="shared" si="8"/>
        <v>0.13990927196282363</v>
      </c>
      <c r="V21" s="8">
        <v>16662</v>
      </c>
      <c r="W21" s="8">
        <v>20480</v>
      </c>
      <c r="X21" s="8">
        <f t="shared" si="9"/>
        <v>3818</v>
      </c>
      <c r="Y21" s="9">
        <f t="shared" si="10"/>
        <v>0.18642578125000001</v>
      </c>
      <c r="Z21" s="8">
        <v>17269</v>
      </c>
      <c r="AA21" s="4"/>
      <c r="AB21" s="4"/>
      <c r="AC21" s="4"/>
      <c r="AD21" s="8">
        <v>24161</v>
      </c>
      <c r="AE21" s="4"/>
      <c r="AF21" s="4"/>
      <c r="AG21" s="4"/>
    </row>
    <row r="22" spans="1:33" x14ac:dyDescent="0.75">
      <c r="A22" s="2" t="s">
        <v>51</v>
      </c>
      <c r="B22" s="3" t="s">
        <v>52</v>
      </c>
      <c r="C22" s="12" t="s">
        <v>30</v>
      </c>
      <c r="D22" s="8">
        <v>24572</v>
      </c>
      <c r="E22" s="8">
        <f>+_xlfn.XLOOKUP(A22,[1]Hoja4!$A:$A,[1]Hoja4!$K:$K,0,0)</f>
        <v>31487.5</v>
      </c>
      <c r="F22" s="8">
        <v>36781</v>
      </c>
      <c r="G22" s="8">
        <v>12209</v>
      </c>
      <c r="H22" s="9">
        <f t="shared" si="4"/>
        <v>0.33193768521791145</v>
      </c>
      <c r="I22" s="9">
        <f>+_xlfn.XLOOKUP(A22,'[2]Pruebas Plannify (2)'!$A:$A,'[2]Pruebas Plannify (2)'!$H:$H,0,0)</f>
        <v>0.16418290653428974</v>
      </c>
      <c r="J22" s="8">
        <v>35174</v>
      </c>
      <c r="K22" s="8">
        <v>57693</v>
      </c>
      <c r="L22" s="8">
        <f t="shared" si="0"/>
        <v>22519</v>
      </c>
      <c r="M22" s="9">
        <f t="shared" si="5"/>
        <v>0.39032464943754008</v>
      </c>
      <c r="N22" s="8">
        <v>37001</v>
      </c>
      <c r="O22" s="8">
        <v>26255</v>
      </c>
      <c r="P22" s="8">
        <f t="shared" si="1"/>
        <v>10746</v>
      </c>
      <c r="Q22" s="9">
        <f t="shared" si="6"/>
        <v>0.40929346791087412</v>
      </c>
      <c r="R22" s="8">
        <v>13252</v>
      </c>
      <c r="S22" s="8">
        <v>21513</v>
      </c>
      <c r="T22" s="8">
        <f t="shared" si="7"/>
        <v>8261</v>
      </c>
      <c r="U22" s="9">
        <f t="shared" si="8"/>
        <v>0.38400037186817271</v>
      </c>
      <c r="V22" s="8">
        <v>15762</v>
      </c>
      <c r="W22" s="8">
        <v>25980</v>
      </c>
      <c r="X22" s="8">
        <f t="shared" si="9"/>
        <v>10218</v>
      </c>
      <c r="Y22" s="9">
        <f t="shared" si="10"/>
        <v>0.39330254041570439</v>
      </c>
      <c r="Z22" s="8">
        <v>17007</v>
      </c>
      <c r="AA22" s="4"/>
      <c r="AB22" s="4"/>
      <c r="AC22" s="4"/>
      <c r="AD22" s="8">
        <v>31796</v>
      </c>
      <c r="AE22" s="4"/>
      <c r="AF22" s="4"/>
      <c r="AG22" s="4"/>
    </row>
    <row r="23" spans="1:33" x14ac:dyDescent="0.75">
      <c r="A23" s="4" t="s">
        <v>53</v>
      </c>
      <c r="B23" s="3" t="s">
        <v>54</v>
      </c>
      <c r="C23" s="12" t="s">
        <v>40</v>
      </c>
      <c r="D23" s="8">
        <v>35125</v>
      </c>
      <c r="E23" s="8">
        <f>+_xlfn.XLOOKUP(A23,[1]Hoja4!$A:$A,[1]Hoja4!$K:$K,0,0)</f>
        <v>33684.333333333336</v>
      </c>
      <c r="F23" s="8">
        <v>29842</v>
      </c>
      <c r="G23" s="8">
        <v>5283</v>
      </c>
      <c r="H23" s="9">
        <f t="shared" si="4"/>
        <v>0.17703237048455198</v>
      </c>
      <c r="I23" s="9">
        <f>+_xlfn.XLOOKUP(A23,'[2]Pruebas Plannify (2)'!$A:$A,'[2]Pruebas Plannify (2)'!$H:$H,0,0)</f>
        <v>2.5194929045632943E-2</v>
      </c>
      <c r="J23" s="8">
        <v>37551</v>
      </c>
      <c r="K23" s="8">
        <v>49937</v>
      </c>
      <c r="L23" s="8">
        <f t="shared" si="0"/>
        <v>12386</v>
      </c>
      <c r="M23" s="9">
        <f t="shared" si="5"/>
        <v>0.2480325209764303</v>
      </c>
      <c r="N23" s="8">
        <v>69952</v>
      </c>
      <c r="O23" s="8">
        <v>75669</v>
      </c>
      <c r="P23" s="8">
        <f t="shared" si="1"/>
        <v>5717</v>
      </c>
      <c r="Q23" s="9">
        <f t="shared" si="6"/>
        <v>7.5552736259234296E-2</v>
      </c>
      <c r="R23" s="8">
        <v>76189</v>
      </c>
      <c r="S23" s="8">
        <v>66559</v>
      </c>
      <c r="T23" s="8">
        <f t="shared" si="7"/>
        <v>9630</v>
      </c>
      <c r="U23" s="9">
        <f t="shared" si="8"/>
        <v>0.14468366411754985</v>
      </c>
      <c r="V23" s="8">
        <v>81807</v>
      </c>
      <c r="W23" s="8">
        <v>102110</v>
      </c>
      <c r="X23" s="8">
        <f t="shared" si="9"/>
        <v>20303</v>
      </c>
      <c r="Y23" s="9">
        <f t="shared" si="10"/>
        <v>0.19883459014787974</v>
      </c>
      <c r="Z23" s="8">
        <v>73930</v>
      </c>
      <c r="AA23" s="4"/>
      <c r="AB23" s="4"/>
      <c r="AC23" s="4"/>
      <c r="AD23" s="8">
        <v>69797</v>
      </c>
      <c r="AE23" s="4"/>
      <c r="AF23" s="4"/>
      <c r="AG23" s="4"/>
    </row>
    <row r="24" spans="1:33" x14ac:dyDescent="0.75">
      <c r="A24" s="2" t="s">
        <v>55</v>
      </c>
      <c r="B24" s="3" t="s">
        <v>56</v>
      </c>
      <c r="C24" s="12" t="s">
        <v>19</v>
      </c>
      <c r="D24" s="8">
        <v>12267</v>
      </c>
      <c r="E24" s="8">
        <f>+_xlfn.XLOOKUP(A24,[1]Hoja4!$A:$A,[1]Hoja4!$K:$K,0,0)</f>
        <v>5804.833333333333</v>
      </c>
      <c r="F24" s="8">
        <v>16506</v>
      </c>
      <c r="G24" s="8">
        <v>4239</v>
      </c>
      <c r="H24" s="9">
        <f t="shared" si="4"/>
        <v>0.2568157033805889</v>
      </c>
      <c r="I24" s="9">
        <f>+_xlfn.XLOOKUP(A24,'[2]Pruebas Plannify (2)'!$A:$A,'[2]Pruebas Plannify (2)'!$H:$H,0,0)</f>
        <v>0.70869178884446071</v>
      </c>
      <c r="J24" s="8">
        <v>15062.333333333334</v>
      </c>
      <c r="K24" s="8">
        <v>17258</v>
      </c>
      <c r="L24" s="8">
        <f t="shared" si="0"/>
        <v>2195.6666666666661</v>
      </c>
      <c r="M24" s="9">
        <f t="shared" si="5"/>
        <v>0.12722602078263218</v>
      </c>
      <c r="N24" s="8">
        <v>22186.469966874909</v>
      </c>
      <c r="O24" s="8">
        <v>17204</v>
      </c>
      <c r="P24" s="8">
        <f t="shared" si="1"/>
        <v>4982.469966874909</v>
      </c>
      <c r="Q24" s="9">
        <f t="shared" si="6"/>
        <v>0.28961113501946695</v>
      </c>
      <c r="R24" s="8">
        <v>18207</v>
      </c>
      <c r="S24" s="8">
        <v>13197</v>
      </c>
      <c r="T24" s="8">
        <f t="shared" si="7"/>
        <v>5010</v>
      </c>
      <c r="U24" s="9">
        <f t="shared" si="8"/>
        <v>0.37963173448511023</v>
      </c>
      <c r="V24" s="8">
        <v>15278</v>
      </c>
      <c r="W24" s="8">
        <v>16781</v>
      </c>
      <c r="X24" s="8">
        <f t="shared" si="9"/>
        <v>1503</v>
      </c>
      <c r="Y24" s="9">
        <f t="shared" si="10"/>
        <v>8.956558012037423E-2</v>
      </c>
      <c r="Z24" s="8">
        <v>12431</v>
      </c>
      <c r="AA24" s="4"/>
      <c r="AB24" s="4"/>
      <c r="AC24" s="4"/>
      <c r="AD24" s="8">
        <v>17260.527777777777</v>
      </c>
      <c r="AE24" s="4"/>
      <c r="AF24" s="4"/>
      <c r="AG24" s="4"/>
    </row>
    <row r="25" spans="1:33" x14ac:dyDescent="0.75">
      <c r="A25" s="2" t="s">
        <v>57</v>
      </c>
      <c r="B25" s="3" t="s">
        <v>58</v>
      </c>
      <c r="C25" s="12" t="s">
        <v>30</v>
      </c>
      <c r="D25" s="8">
        <v>26628</v>
      </c>
      <c r="E25" s="8">
        <f>+_xlfn.XLOOKUP(A25,[1]Hoja4!$A:$A,[1]Hoja4!$K:$K,0,0)</f>
        <v>29120</v>
      </c>
      <c r="F25" s="8">
        <v>35792</v>
      </c>
      <c r="G25" s="8">
        <v>9164</v>
      </c>
      <c r="H25" s="9">
        <f t="shared" si="4"/>
        <v>0.25603486812695575</v>
      </c>
      <c r="I25" s="9">
        <f>+_xlfn.XLOOKUP(A25,'[2]Pruebas Plannify (2)'!$A:$A,'[2]Pruebas Plannify (2)'!$H:$H,0,0)</f>
        <v>0.1190768886902101</v>
      </c>
      <c r="J25" s="8">
        <v>35292</v>
      </c>
      <c r="K25" s="8">
        <v>35433</v>
      </c>
      <c r="L25" s="8">
        <f t="shared" si="0"/>
        <v>141</v>
      </c>
      <c r="M25" s="9">
        <f t="shared" si="5"/>
        <v>3.9793412920159175E-3</v>
      </c>
      <c r="N25" s="8">
        <v>37267</v>
      </c>
      <c r="O25" s="8">
        <v>30390</v>
      </c>
      <c r="P25" s="8">
        <f t="shared" si="1"/>
        <v>6877</v>
      </c>
      <c r="Q25" s="9">
        <f t="shared" si="6"/>
        <v>0.22629154327081277</v>
      </c>
      <c r="R25" s="8">
        <v>15549</v>
      </c>
      <c r="S25" s="8">
        <v>21123</v>
      </c>
      <c r="T25" s="8">
        <f t="shared" si="7"/>
        <v>5574</v>
      </c>
      <c r="U25" s="9">
        <f t="shared" si="8"/>
        <v>0.26388297116886805</v>
      </c>
      <c r="V25" s="8">
        <v>17685</v>
      </c>
      <c r="W25" s="8">
        <v>20400</v>
      </c>
      <c r="X25" s="8">
        <f t="shared" si="9"/>
        <v>2715</v>
      </c>
      <c r="Y25" s="9">
        <f t="shared" si="10"/>
        <v>0.13308823529411765</v>
      </c>
      <c r="Z25" s="8">
        <v>18991</v>
      </c>
      <c r="AA25" s="4"/>
      <c r="AB25" s="4"/>
      <c r="AC25" s="4"/>
      <c r="AD25" s="8">
        <v>28909</v>
      </c>
      <c r="AE25" s="4"/>
      <c r="AF25" s="4"/>
      <c r="AG25" s="4"/>
    </row>
    <row r="26" spans="1:33" x14ac:dyDescent="0.75">
      <c r="A26" s="2" t="s">
        <v>59</v>
      </c>
      <c r="B26" s="3" t="s">
        <v>60</v>
      </c>
      <c r="C26" s="12" t="s">
        <v>12</v>
      </c>
      <c r="D26" s="8">
        <v>1443</v>
      </c>
      <c r="E26" s="8">
        <f>+_xlfn.XLOOKUP(A26,[1]Hoja4!$A:$A,[1]Hoja4!$K:$K,0,0)</f>
        <v>2075.3333333333335</v>
      </c>
      <c r="F26" s="8">
        <v>1928</v>
      </c>
      <c r="G26" s="8">
        <v>485</v>
      </c>
      <c r="H26" s="9">
        <f t="shared" si="4"/>
        <v>0.25155601659751037</v>
      </c>
      <c r="I26" s="9">
        <f>+_xlfn.XLOOKUP(A26,'[2]Pruebas Plannify (2)'!$A:$A,'[2]Pruebas Plannify (2)'!$H:$H,0,0)</f>
        <v>4.9965421853388502E-2</v>
      </c>
      <c r="J26" s="8">
        <v>2672</v>
      </c>
      <c r="K26" s="8">
        <v>1623</v>
      </c>
      <c r="L26" s="8">
        <f t="shared" si="0"/>
        <v>1049</v>
      </c>
      <c r="M26" s="9">
        <f t="shared" si="5"/>
        <v>0.64633394947627854</v>
      </c>
      <c r="N26" s="8">
        <v>4276.420776744636</v>
      </c>
      <c r="O26" s="8">
        <v>2586</v>
      </c>
      <c r="P26" s="8">
        <f t="shared" si="1"/>
        <v>1690.420776744636</v>
      </c>
      <c r="Q26" s="9">
        <f t="shared" si="6"/>
        <v>0.65368166154084917</v>
      </c>
      <c r="R26" s="8">
        <v>4374</v>
      </c>
      <c r="S26" s="8">
        <v>2000</v>
      </c>
      <c r="T26" s="8">
        <f t="shared" si="7"/>
        <v>2374</v>
      </c>
      <c r="U26" s="9">
        <f t="shared" si="8"/>
        <v>1.1870000000000001</v>
      </c>
      <c r="V26" s="8">
        <v>3828.2777777777774</v>
      </c>
      <c r="W26" s="8">
        <v>3551</v>
      </c>
      <c r="X26" s="8">
        <f t="shared" si="9"/>
        <v>277.27777777777737</v>
      </c>
      <c r="Y26" s="9">
        <f t="shared" si="10"/>
        <v>7.8084420663975598E-2</v>
      </c>
      <c r="Z26" s="8">
        <v>2535</v>
      </c>
      <c r="AA26" s="4"/>
      <c r="AB26" s="4"/>
      <c r="AC26" s="4"/>
      <c r="AD26" s="8">
        <v>2073</v>
      </c>
      <c r="AE26" s="4"/>
      <c r="AF26" s="4"/>
      <c r="AG26" s="4"/>
    </row>
    <row r="27" spans="1:33" x14ac:dyDescent="0.75">
      <c r="A27" s="2" t="s">
        <v>61</v>
      </c>
      <c r="B27" s="3" t="s">
        <v>105</v>
      </c>
      <c r="C27" s="12" t="s">
        <v>40</v>
      </c>
      <c r="D27" s="8">
        <v>17717</v>
      </c>
      <c r="E27" s="8">
        <f>+_xlfn.XLOOKUP(A27,[1]Hoja4!$A:$A,[1]Hoja4!$K:$K,0,0)</f>
        <v>39034.333333333336</v>
      </c>
      <c r="F27" s="8">
        <v>23194</v>
      </c>
      <c r="G27" s="8">
        <v>5477</v>
      </c>
      <c r="H27" s="9">
        <f t="shared" si="4"/>
        <v>0.23613865654910754</v>
      </c>
      <c r="I27" s="9">
        <f>+_xlfn.XLOOKUP(A27,'[2]Pruebas Plannify (2)'!$A:$A,'[2]Pruebas Plannify (2)'!$H:$H,0,0)</f>
        <v>0.33667529899852333</v>
      </c>
      <c r="J27" s="8">
        <v>41488.333333333328</v>
      </c>
      <c r="K27" s="8">
        <v>36496</v>
      </c>
      <c r="L27" s="8">
        <f t="shared" si="0"/>
        <v>4992.3333333333285</v>
      </c>
      <c r="M27" s="9">
        <f t="shared" si="5"/>
        <v>0.13679124652929989</v>
      </c>
      <c r="N27" s="8">
        <v>52591.390360291858</v>
      </c>
      <c r="O27" s="8">
        <v>52778</v>
      </c>
      <c r="P27" s="8">
        <f t="shared" si="1"/>
        <v>186.60963970814191</v>
      </c>
      <c r="Q27" s="9">
        <f t="shared" si="6"/>
        <v>3.5357467071155009E-3</v>
      </c>
      <c r="R27" s="8">
        <v>55713</v>
      </c>
      <c r="S27" s="8">
        <v>58765</v>
      </c>
      <c r="T27" s="8">
        <f t="shared" si="7"/>
        <v>3052</v>
      </c>
      <c r="U27" s="9">
        <f t="shared" si="8"/>
        <v>5.1935675997617628E-2</v>
      </c>
      <c r="V27" s="8">
        <v>62508</v>
      </c>
      <c r="W27" s="8">
        <v>47843</v>
      </c>
      <c r="X27" s="8">
        <f t="shared" si="9"/>
        <v>14665</v>
      </c>
      <c r="Y27" s="9">
        <f t="shared" si="10"/>
        <v>0.30652342035407476</v>
      </c>
      <c r="Z27" s="8">
        <v>40618</v>
      </c>
      <c r="AA27" s="4"/>
      <c r="AB27" s="4"/>
      <c r="AC27" s="4"/>
      <c r="AD27" s="8">
        <v>49490</v>
      </c>
      <c r="AE27" s="4"/>
      <c r="AF27" s="4"/>
      <c r="AG27" s="4"/>
    </row>
    <row r="28" spans="1:33" x14ac:dyDescent="0.75">
      <c r="A28" s="2" t="s">
        <v>62</v>
      </c>
      <c r="B28" s="3" t="s">
        <v>63</v>
      </c>
      <c r="C28" s="12" t="s">
        <v>12</v>
      </c>
      <c r="D28" s="8">
        <v>3756</v>
      </c>
      <c r="E28" s="8">
        <f>+_xlfn.XLOOKUP(A28,[1]Hoja4!$A:$A,[1]Hoja4!$K:$K,0,0)</f>
        <v>3641.3333333333335</v>
      </c>
      <c r="F28" s="8">
        <v>4441</v>
      </c>
      <c r="G28" s="8">
        <v>685</v>
      </c>
      <c r="H28" s="9">
        <f t="shared" si="4"/>
        <v>0.15424453951812656</v>
      </c>
      <c r="I28" s="9">
        <f>+_xlfn.XLOOKUP(A28,'[2]Pruebas Plannify (2)'!$A:$A,'[2]Pruebas Plannify (2)'!$H:$H,0,0)</f>
        <v>5.2242566721164882E-2</v>
      </c>
      <c r="J28" s="8">
        <v>6081</v>
      </c>
      <c r="K28" s="8">
        <v>5365</v>
      </c>
      <c r="L28" s="8">
        <f t="shared" si="0"/>
        <v>716</v>
      </c>
      <c r="M28" s="9">
        <f t="shared" si="5"/>
        <v>0.13345759552656106</v>
      </c>
      <c r="N28" s="8">
        <v>9591.5121297399382</v>
      </c>
      <c r="O28" s="8">
        <v>6129</v>
      </c>
      <c r="P28" s="8">
        <f t="shared" si="1"/>
        <v>3462.5121297399382</v>
      </c>
      <c r="Q28" s="9">
        <f t="shared" si="6"/>
        <v>0.56493916295316338</v>
      </c>
      <c r="R28" s="8">
        <v>9003</v>
      </c>
      <c r="S28" s="8">
        <v>3148</v>
      </c>
      <c r="T28" s="8">
        <f t="shared" si="7"/>
        <v>5855</v>
      </c>
      <c r="U28" s="9">
        <f t="shared" si="8"/>
        <v>1.8599110546378652</v>
      </c>
      <c r="V28" s="8">
        <v>5409</v>
      </c>
      <c r="W28" s="8">
        <v>7971</v>
      </c>
      <c r="X28" s="8">
        <f t="shared" si="9"/>
        <v>2562</v>
      </c>
      <c r="Y28" s="9">
        <f t="shared" si="10"/>
        <v>0.32141512984569065</v>
      </c>
      <c r="Z28" s="8">
        <v>4603</v>
      </c>
      <c r="AA28" s="4"/>
      <c r="AB28" s="4"/>
      <c r="AC28" s="4"/>
      <c r="AD28" s="8">
        <v>6078</v>
      </c>
      <c r="AE28" s="4"/>
      <c r="AF28" s="4"/>
      <c r="AG28" s="4"/>
    </row>
    <row r="29" spans="1:33" x14ac:dyDescent="0.75">
      <c r="A29" s="2" t="s">
        <v>64</v>
      </c>
      <c r="B29" s="3" t="s">
        <v>65</v>
      </c>
      <c r="C29" s="12" t="s">
        <v>12</v>
      </c>
      <c r="D29" s="8">
        <v>1203</v>
      </c>
      <c r="E29" s="8">
        <f>+_xlfn.XLOOKUP(A29,[1]Hoja4!$A:$A,[1]Hoja4!$K:$K,0,0)</f>
        <v>1575.3333333333333</v>
      </c>
      <c r="F29" s="8">
        <v>991</v>
      </c>
      <c r="G29" s="8">
        <v>212</v>
      </c>
      <c r="H29" s="9">
        <f t="shared" si="4"/>
        <v>0.21392532795156408</v>
      </c>
      <c r="I29" s="9">
        <f>+_xlfn.XLOOKUP(A29,'[2]Pruebas Plannify (2)'!$A:$A,'[2]Pruebas Plannify (2)'!$H:$H,0,0)</f>
        <v>0.42566431214261657</v>
      </c>
      <c r="J29" s="8">
        <v>1830</v>
      </c>
      <c r="K29" s="8">
        <v>739</v>
      </c>
      <c r="L29" s="8">
        <f t="shared" si="0"/>
        <v>1091</v>
      </c>
      <c r="M29" s="9">
        <f t="shared" si="5"/>
        <v>1.476319350473613</v>
      </c>
      <c r="N29" s="8">
        <v>1766.9106469562691</v>
      </c>
      <c r="O29" s="8">
        <v>796</v>
      </c>
      <c r="P29" s="8">
        <f t="shared" si="1"/>
        <v>970.91064695626915</v>
      </c>
      <c r="Q29" s="9">
        <f t="shared" si="6"/>
        <v>1.2197369936636546</v>
      </c>
      <c r="R29" s="8">
        <v>1633</v>
      </c>
      <c r="S29" s="8">
        <v>1762</v>
      </c>
      <c r="T29" s="8">
        <f t="shared" si="7"/>
        <v>129</v>
      </c>
      <c r="U29" s="9">
        <f t="shared" si="8"/>
        <v>7.3212258796821791E-2</v>
      </c>
      <c r="V29" s="8">
        <v>1792</v>
      </c>
      <c r="W29" s="8">
        <v>1990</v>
      </c>
      <c r="X29" s="8">
        <f t="shared" si="9"/>
        <v>198</v>
      </c>
      <c r="Y29" s="9">
        <f t="shared" si="10"/>
        <v>9.9497487437185936E-2</v>
      </c>
      <c r="Z29" s="8">
        <v>2296</v>
      </c>
      <c r="AA29" s="4"/>
      <c r="AB29" s="4"/>
      <c r="AC29" s="4"/>
      <c r="AD29" s="8">
        <v>1186</v>
      </c>
      <c r="AE29" s="4"/>
      <c r="AF29" s="4"/>
      <c r="AG29" s="4"/>
    </row>
    <row r="30" spans="1:33" x14ac:dyDescent="0.75">
      <c r="A30" s="2" t="s">
        <v>66</v>
      </c>
      <c r="B30" s="3" t="s">
        <v>104</v>
      </c>
      <c r="C30" s="12" t="s">
        <v>19</v>
      </c>
      <c r="D30" s="8">
        <v>7070</v>
      </c>
      <c r="E30" s="8">
        <f>+_xlfn.XLOOKUP(A30,[1]Hoja4!$A:$A,[1]Hoja4!$K:$K,0,0)</f>
        <v>12344.5</v>
      </c>
      <c r="F30" s="8">
        <v>8768</v>
      </c>
      <c r="G30" s="8">
        <v>1698</v>
      </c>
      <c r="H30" s="9">
        <f t="shared" si="4"/>
        <v>0.19365875912408759</v>
      </c>
      <c r="I30" s="9">
        <f>+_xlfn.XLOOKUP(A30,'[2]Pruebas Plannify (2)'!$A:$A,'[2]Pruebas Plannify (2)'!$H:$H,0,0)</f>
        <v>0.50633043473939665</v>
      </c>
      <c r="J30" s="8">
        <v>12900.226010101011</v>
      </c>
      <c r="K30" s="8">
        <v>12710</v>
      </c>
      <c r="L30" s="8">
        <f t="shared" si="0"/>
        <v>190.22601010101062</v>
      </c>
      <c r="M30" s="9">
        <f t="shared" si="5"/>
        <v>1.4966641235327349E-2</v>
      </c>
      <c r="N30" s="8">
        <v>16457.561585791078</v>
      </c>
      <c r="O30" s="8">
        <v>23470</v>
      </c>
      <c r="P30" s="8">
        <f t="shared" si="1"/>
        <v>7012.438414208922</v>
      </c>
      <c r="Q30" s="9">
        <f t="shared" si="6"/>
        <v>0.29878305982994979</v>
      </c>
      <c r="R30" s="8">
        <v>21418</v>
      </c>
      <c r="S30" s="8">
        <v>18187</v>
      </c>
      <c r="T30" s="8">
        <f t="shared" si="7"/>
        <v>3231</v>
      </c>
      <c r="U30" s="9">
        <f t="shared" si="8"/>
        <v>0.1776543685049761</v>
      </c>
      <c r="V30" s="8">
        <v>20108</v>
      </c>
      <c r="W30" s="8">
        <v>11600</v>
      </c>
      <c r="X30" s="8">
        <f t="shared" si="9"/>
        <v>8508</v>
      </c>
      <c r="Y30" s="9">
        <f t="shared" si="10"/>
        <v>0.73344827586206895</v>
      </c>
      <c r="Z30" s="8">
        <v>18282</v>
      </c>
      <c r="AA30" s="4"/>
      <c r="AB30" s="4"/>
      <c r="AC30" s="4"/>
      <c r="AD30" s="8">
        <v>35759</v>
      </c>
      <c r="AE30" s="4"/>
      <c r="AF30" s="4"/>
      <c r="AG30" s="4"/>
    </row>
    <row r="31" spans="1:33" x14ac:dyDescent="0.75">
      <c r="A31" s="2" t="s">
        <v>67</v>
      </c>
      <c r="B31" s="3" t="s">
        <v>68</v>
      </c>
      <c r="C31" s="12" t="s">
        <v>30</v>
      </c>
      <c r="D31" s="8">
        <v>17351</v>
      </c>
      <c r="E31" s="8">
        <f>+_xlfn.XLOOKUP(A31,[1]Hoja4!$A:$A,[1]Hoja4!$K:$K,0,0)</f>
        <v>24897.5</v>
      </c>
      <c r="F31" s="8">
        <v>21260</v>
      </c>
      <c r="G31" s="8">
        <v>3909</v>
      </c>
      <c r="H31" s="9">
        <f t="shared" si="4"/>
        <v>0.18386641580432739</v>
      </c>
      <c r="I31" s="9">
        <f>+_xlfn.XLOOKUP(A31,'[2]Pruebas Plannify (2)'!$A:$A,'[2]Pruebas Plannify (2)'!$H:$H,0,0)</f>
        <v>0.21288805268109126</v>
      </c>
      <c r="J31" s="8">
        <v>20576.694444444445</v>
      </c>
      <c r="K31" s="8">
        <v>23232</v>
      </c>
      <c r="L31" s="8">
        <f t="shared" si="0"/>
        <v>2655.3055555555547</v>
      </c>
      <c r="M31" s="9">
        <f t="shared" si="5"/>
        <v>0.11429517715029075</v>
      </c>
      <c r="N31" s="8">
        <v>31350.0990100247</v>
      </c>
      <c r="O31" s="8">
        <v>28687</v>
      </c>
      <c r="P31" s="8">
        <f t="shared" si="1"/>
        <v>2663.0990100247</v>
      </c>
      <c r="Q31" s="9">
        <f t="shared" si="6"/>
        <v>9.2832956043667869E-2</v>
      </c>
      <c r="R31" s="8">
        <v>29036</v>
      </c>
      <c r="S31" s="8">
        <v>35265</v>
      </c>
      <c r="T31" s="8">
        <f t="shared" si="7"/>
        <v>6229</v>
      </c>
      <c r="U31" s="9">
        <f t="shared" si="8"/>
        <v>0.176634056429888</v>
      </c>
      <c r="V31" s="8">
        <v>21994</v>
      </c>
      <c r="W31" s="8">
        <v>20203</v>
      </c>
      <c r="X31" s="8">
        <f t="shared" si="9"/>
        <v>1791</v>
      </c>
      <c r="Y31" s="9">
        <f t="shared" si="10"/>
        <v>8.865020046527744E-2</v>
      </c>
      <c r="Z31" s="8">
        <v>19004</v>
      </c>
      <c r="AA31" s="4"/>
      <c r="AB31" s="4"/>
      <c r="AC31" s="4"/>
      <c r="AD31" s="8">
        <v>24778</v>
      </c>
      <c r="AE31" s="4"/>
      <c r="AF31" s="4"/>
      <c r="AG31" s="4"/>
    </row>
    <row r="32" spans="1:33" x14ac:dyDescent="0.75">
      <c r="A32" s="2" t="s">
        <v>69</v>
      </c>
      <c r="B32" s="3" t="s">
        <v>70</v>
      </c>
      <c r="C32" s="12" t="s">
        <v>19</v>
      </c>
      <c r="D32" s="8">
        <v>11918</v>
      </c>
      <c r="E32" s="8">
        <f>+_xlfn.XLOOKUP(A32,[1]Hoja4!$A:$A,[1]Hoja4!$K:$K,0,0)</f>
        <v>12312.5</v>
      </c>
      <c r="F32" s="8">
        <v>14250</v>
      </c>
      <c r="G32" s="8">
        <v>2332</v>
      </c>
      <c r="H32" s="9">
        <f t="shared" si="4"/>
        <v>0.16364912280701754</v>
      </c>
      <c r="I32" s="9">
        <f>+_xlfn.XLOOKUP(A32,'[2]Pruebas Plannify (2)'!$A:$A,'[2]Pruebas Plannify (2)'!$H:$H,0,0)</f>
        <v>0.34035087719298246</v>
      </c>
      <c r="J32" s="8">
        <v>14318</v>
      </c>
      <c r="K32" s="8">
        <v>20313</v>
      </c>
      <c r="L32" s="8">
        <f t="shared" si="0"/>
        <v>5995</v>
      </c>
      <c r="M32" s="9">
        <f t="shared" si="5"/>
        <v>0.29513119677054106</v>
      </c>
      <c r="N32" s="8">
        <v>22321</v>
      </c>
      <c r="O32" s="8">
        <v>21027</v>
      </c>
      <c r="P32" s="8">
        <f t="shared" si="1"/>
        <v>1294</v>
      </c>
      <c r="Q32" s="9">
        <f t="shared" si="6"/>
        <v>6.1539924858515241E-2</v>
      </c>
      <c r="R32" s="8">
        <v>15925</v>
      </c>
      <c r="S32" s="8">
        <v>18283</v>
      </c>
      <c r="T32" s="8">
        <f t="shared" si="7"/>
        <v>2358</v>
      </c>
      <c r="U32" s="9">
        <f t="shared" si="8"/>
        <v>0.12897226932122738</v>
      </c>
      <c r="V32" s="8">
        <v>20160</v>
      </c>
      <c r="W32" s="8">
        <v>32457</v>
      </c>
      <c r="X32" s="8">
        <f t="shared" si="9"/>
        <v>12297</v>
      </c>
      <c r="Y32" s="9">
        <f t="shared" si="10"/>
        <v>0.37887050559201407</v>
      </c>
      <c r="Z32" s="8">
        <v>29174</v>
      </c>
      <c r="AA32" s="4"/>
      <c r="AB32" s="4"/>
      <c r="AC32" s="4"/>
      <c r="AD32" s="8">
        <v>29939</v>
      </c>
      <c r="AE32" s="4"/>
      <c r="AF32" s="4"/>
      <c r="AG32" s="4"/>
    </row>
    <row r="33" spans="1:33" x14ac:dyDescent="0.75">
      <c r="A33" s="2" t="s">
        <v>71</v>
      </c>
      <c r="B33" s="3" t="s">
        <v>72</v>
      </c>
      <c r="C33" s="12" t="s">
        <v>40</v>
      </c>
      <c r="D33" s="32">
        <v>34678</v>
      </c>
      <c r="E33" s="8">
        <f>+_xlfn.XLOOKUP(A33,[1]Hoja4!$A:$A,[1]Hoja4!$K:$K,0,0)</f>
        <v>0</v>
      </c>
      <c r="F33" s="32">
        <v>39011</v>
      </c>
      <c r="G33" s="32">
        <v>4333</v>
      </c>
      <c r="H33" s="33">
        <f t="shared" si="4"/>
        <v>0.11107123631796161</v>
      </c>
      <c r="I33" s="9">
        <f>+_xlfn.XLOOKUP(A33,'[2]Pruebas Plannify (2)'!$A:$A,'[2]Pruebas Plannify (2)'!$H:$H,0,0)</f>
        <v>0</v>
      </c>
      <c r="J33" s="32">
        <v>60660</v>
      </c>
      <c r="K33" s="32">
        <v>43627</v>
      </c>
      <c r="L33" s="32">
        <f t="shared" si="0"/>
        <v>17033</v>
      </c>
      <c r="M33" s="33">
        <f t="shared" si="5"/>
        <v>0.39042336167969377</v>
      </c>
      <c r="N33" s="32">
        <v>75677.223341566176</v>
      </c>
      <c r="O33" s="32">
        <v>74097</v>
      </c>
      <c r="P33" s="32">
        <f t="shared" si="1"/>
        <v>1580.2233415661758</v>
      </c>
      <c r="Q33" s="33">
        <f t="shared" si="6"/>
        <v>2.1326414585829061E-2</v>
      </c>
      <c r="R33" s="32">
        <v>86905</v>
      </c>
      <c r="S33" s="32">
        <v>134319</v>
      </c>
      <c r="T33" s="32">
        <f t="shared" si="7"/>
        <v>47414</v>
      </c>
      <c r="U33" s="33">
        <f t="shared" si="8"/>
        <v>0.35299548090739208</v>
      </c>
      <c r="V33" s="32">
        <v>63317</v>
      </c>
      <c r="W33" s="32">
        <v>33640</v>
      </c>
      <c r="X33" s="32">
        <f t="shared" si="9"/>
        <v>29677</v>
      </c>
      <c r="Y33" s="33">
        <f t="shared" si="10"/>
        <v>0.88219381688466114</v>
      </c>
      <c r="Z33" s="8">
        <v>55282</v>
      </c>
      <c r="AA33" s="4"/>
      <c r="AB33" s="4"/>
      <c r="AC33" s="4"/>
      <c r="AD33" s="8">
        <v>70357</v>
      </c>
      <c r="AE33" s="4"/>
      <c r="AF33" s="4"/>
      <c r="AG33" s="4"/>
    </row>
    <row r="34" spans="1:33" x14ac:dyDescent="0.75">
      <c r="A34" s="2" t="s">
        <v>73</v>
      </c>
      <c r="B34" s="3" t="s">
        <v>74</v>
      </c>
      <c r="C34" s="12" t="s">
        <v>12</v>
      </c>
      <c r="D34" s="8">
        <v>1119</v>
      </c>
      <c r="E34" s="8">
        <f>+_xlfn.XLOOKUP(A34,[1]Hoja4!$A:$A,[1]Hoja4!$K:$K,0,0)</f>
        <v>1309</v>
      </c>
      <c r="F34" s="8">
        <v>990</v>
      </c>
      <c r="G34" s="8">
        <v>129</v>
      </c>
      <c r="H34" s="9">
        <f t="shared" si="4"/>
        <v>0.13030303030303031</v>
      </c>
      <c r="I34" s="9">
        <f>+_xlfn.XLOOKUP(A34,'[2]Pruebas Plannify (2)'!$A:$A,'[2]Pruebas Plannify (2)'!$H:$H,0,0)</f>
        <v>9.1827364554634148E-4</v>
      </c>
      <c r="J34" s="8">
        <v>1164</v>
      </c>
      <c r="K34" s="8">
        <v>412</v>
      </c>
      <c r="L34" s="8">
        <f t="shared" si="0"/>
        <v>752</v>
      </c>
      <c r="M34" s="9">
        <f t="shared" si="5"/>
        <v>1.825242718446602</v>
      </c>
      <c r="N34" s="8">
        <v>1507.1049803864594</v>
      </c>
      <c r="O34" s="8">
        <v>782</v>
      </c>
      <c r="P34" s="8">
        <f t="shared" si="1"/>
        <v>725.10498038645937</v>
      </c>
      <c r="Q34" s="9">
        <f t="shared" si="6"/>
        <v>0.92724422044304267</v>
      </c>
      <c r="R34" s="8">
        <v>1330</v>
      </c>
      <c r="S34" s="8">
        <v>1501</v>
      </c>
      <c r="T34" s="8">
        <f t="shared" si="7"/>
        <v>171</v>
      </c>
      <c r="U34" s="9">
        <f t="shared" si="8"/>
        <v>0.11392405063291139</v>
      </c>
      <c r="V34" s="8">
        <v>1572</v>
      </c>
      <c r="W34" s="8">
        <v>1216</v>
      </c>
      <c r="X34" s="8">
        <f t="shared" si="9"/>
        <v>356</v>
      </c>
      <c r="Y34" s="9">
        <f t="shared" si="10"/>
        <v>0.29276315789473684</v>
      </c>
      <c r="Z34" s="8">
        <v>1123.9257068138893</v>
      </c>
      <c r="AA34" s="4"/>
      <c r="AB34" s="4"/>
      <c r="AC34" s="4"/>
      <c r="AD34" s="8">
        <v>938.124114484963</v>
      </c>
      <c r="AE34" s="4"/>
      <c r="AF34" s="4"/>
      <c r="AG34" s="4"/>
    </row>
    <row r="35" spans="1:33" x14ac:dyDescent="0.75">
      <c r="A35" s="2" t="s">
        <v>75</v>
      </c>
      <c r="B35" s="3" t="s">
        <v>76</v>
      </c>
      <c r="C35" s="12" t="s">
        <v>12</v>
      </c>
      <c r="D35" s="8">
        <v>2195</v>
      </c>
      <c r="E35" s="8">
        <f>+_xlfn.XLOOKUP(A35,[1]Hoja4!$A:$A,[1]Hoja4!$K:$K,0,0)</f>
        <v>2728.5</v>
      </c>
      <c r="F35" s="8">
        <v>2364</v>
      </c>
      <c r="G35" s="8">
        <v>169</v>
      </c>
      <c r="H35" s="9">
        <f t="shared" si="4"/>
        <v>7.1489001692047374E-2</v>
      </c>
      <c r="I35" s="9">
        <f>+_xlfn.XLOOKUP(A35,'[2]Pruebas Plannify (2)'!$A:$A,'[2]Pruebas Plannify (2)'!$H:$H,0,0)</f>
        <v>2.5380710659898477E-2</v>
      </c>
      <c r="J35" s="8">
        <v>2514.416666666667</v>
      </c>
      <c r="K35" s="8">
        <v>3466</v>
      </c>
      <c r="L35" s="8">
        <f t="shared" si="0"/>
        <v>951.58333333333303</v>
      </c>
      <c r="M35" s="9">
        <f t="shared" si="5"/>
        <v>0.27454798999807645</v>
      </c>
      <c r="N35" s="8">
        <v>2083</v>
      </c>
      <c r="O35" s="8">
        <v>3261</v>
      </c>
      <c r="P35" s="8">
        <f t="shared" si="1"/>
        <v>1178</v>
      </c>
      <c r="Q35" s="9">
        <f t="shared" si="6"/>
        <v>0.36123888377798219</v>
      </c>
      <c r="R35" s="8">
        <v>5263</v>
      </c>
      <c r="S35" s="8">
        <v>7446</v>
      </c>
      <c r="T35" s="8">
        <f t="shared" si="7"/>
        <v>2183</v>
      </c>
      <c r="U35" s="9">
        <f t="shared" si="8"/>
        <v>0.293177544990599</v>
      </c>
      <c r="V35" s="8">
        <v>3558</v>
      </c>
      <c r="W35" s="8">
        <v>2348</v>
      </c>
      <c r="X35" s="8">
        <f t="shared" si="9"/>
        <v>1210</v>
      </c>
      <c r="Y35" s="9">
        <f t="shared" si="10"/>
        <v>0.51533219761499149</v>
      </c>
      <c r="Z35" s="8">
        <v>2978</v>
      </c>
      <c r="AA35" s="4"/>
      <c r="AB35" s="4"/>
      <c r="AC35" s="4"/>
      <c r="AD35" s="8">
        <v>4108</v>
      </c>
      <c r="AE35" s="4"/>
      <c r="AF35" s="4"/>
      <c r="AG35" s="4"/>
    </row>
    <row r="36" spans="1:33" x14ac:dyDescent="0.75">
      <c r="A36" s="2" t="s">
        <v>77</v>
      </c>
      <c r="B36" s="3" t="s">
        <v>78</v>
      </c>
      <c r="C36" s="12" t="s">
        <v>40</v>
      </c>
      <c r="D36" s="8">
        <v>79666</v>
      </c>
      <c r="E36" s="8">
        <f>+_xlfn.XLOOKUP(A36,[1]Hoja4!$A:$A,[1]Hoja4!$K:$K,0,0)</f>
        <v>98043.166666666672</v>
      </c>
      <c r="F36" s="8">
        <v>85621</v>
      </c>
      <c r="G36" s="8">
        <v>5955</v>
      </c>
      <c r="H36" s="9">
        <f t="shared" si="4"/>
        <v>6.9550694339005611E-2</v>
      </c>
      <c r="I36" s="9">
        <f>+_xlfn.XLOOKUP(A36,'[2]Pruebas Plannify (2)'!$A:$A,'[2]Pruebas Plannify (2)'!$H:$H,0,0)</f>
        <v>0.10213114525535694</v>
      </c>
      <c r="J36" s="8">
        <v>98872</v>
      </c>
      <c r="K36" s="8">
        <v>101359</v>
      </c>
      <c r="L36" s="8">
        <f t="shared" si="0"/>
        <v>2487</v>
      </c>
      <c r="M36" s="9">
        <f t="shared" si="5"/>
        <v>2.4536548308487654E-2</v>
      </c>
      <c r="N36" s="8">
        <v>121547.6898268197</v>
      </c>
      <c r="O36" s="8">
        <v>122489</v>
      </c>
      <c r="P36" s="8">
        <f t="shared" si="1"/>
        <v>941.31017318030354</v>
      </c>
      <c r="Q36" s="9">
        <f t="shared" si="6"/>
        <v>7.6848547476124672E-3</v>
      </c>
      <c r="R36" s="8">
        <v>135079</v>
      </c>
      <c r="S36" s="8">
        <v>145906</v>
      </c>
      <c r="T36" s="8">
        <f t="shared" si="7"/>
        <v>10827</v>
      </c>
      <c r="U36" s="9">
        <f t="shared" si="8"/>
        <v>7.4205310268254901E-2</v>
      </c>
      <c r="V36" s="8">
        <v>134595</v>
      </c>
      <c r="W36" s="8">
        <v>133883</v>
      </c>
      <c r="X36" s="8">
        <f t="shared" si="9"/>
        <v>712</v>
      </c>
      <c r="Y36" s="9">
        <f t="shared" si="10"/>
        <v>5.3180762307387794E-3</v>
      </c>
      <c r="Z36" s="8">
        <v>121947</v>
      </c>
      <c r="AA36" s="4"/>
      <c r="AB36" s="4"/>
      <c r="AC36" s="4"/>
      <c r="AD36" s="8">
        <v>111602.1798849339</v>
      </c>
      <c r="AE36" s="4"/>
      <c r="AF36" s="4"/>
      <c r="AG36" s="4"/>
    </row>
    <row r="37" spans="1:33" x14ac:dyDescent="0.75">
      <c r="A37" s="2" t="s">
        <v>79</v>
      </c>
      <c r="B37" s="3" t="s">
        <v>80</v>
      </c>
      <c r="C37" s="12" t="s">
        <v>19</v>
      </c>
      <c r="D37" s="8">
        <v>10189</v>
      </c>
      <c r="E37" s="8">
        <f>+_xlfn.XLOOKUP(A37,[1]Hoja4!$A:$A,[1]Hoja4!$K:$K,0,0)</f>
        <v>11133.666666666666</v>
      </c>
      <c r="F37" s="8">
        <v>10746</v>
      </c>
      <c r="G37" s="8">
        <v>557</v>
      </c>
      <c r="H37" s="9">
        <f t="shared" si="4"/>
        <v>5.1833240275451331E-2</v>
      </c>
      <c r="I37" s="9">
        <f>+_xlfn.XLOOKUP(A37,'[2]Pruebas Plannify (2)'!$A:$A,'[2]Pruebas Plannify (2)'!$H:$H,0,0)</f>
        <v>6.3761275529828756E-2</v>
      </c>
      <c r="J37" s="8">
        <v>12818</v>
      </c>
      <c r="K37" s="8">
        <v>13473</v>
      </c>
      <c r="L37" s="8">
        <f t="shared" si="0"/>
        <v>655</v>
      </c>
      <c r="M37" s="9">
        <f t="shared" si="5"/>
        <v>4.8615750018555628E-2</v>
      </c>
      <c r="N37" s="8">
        <v>16326.424101263983</v>
      </c>
      <c r="O37" s="8">
        <v>14833</v>
      </c>
      <c r="P37" s="8">
        <f t="shared" si="1"/>
        <v>1493.4241012639832</v>
      </c>
      <c r="Q37" s="9">
        <f t="shared" si="6"/>
        <v>0.10068253901867344</v>
      </c>
      <c r="R37" s="8">
        <v>19300</v>
      </c>
      <c r="S37" s="8">
        <v>11821</v>
      </c>
      <c r="T37" s="8">
        <f t="shared" si="7"/>
        <v>7479</v>
      </c>
      <c r="U37" s="9">
        <f t="shared" si="8"/>
        <v>0.63268758988241269</v>
      </c>
      <c r="V37" s="8">
        <v>17646</v>
      </c>
      <c r="W37" s="8">
        <v>17007</v>
      </c>
      <c r="X37" s="8">
        <f t="shared" si="9"/>
        <v>639</v>
      </c>
      <c r="Y37" s="9">
        <f t="shared" si="10"/>
        <v>3.7572764155935794E-2</v>
      </c>
      <c r="Z37" s="8">
        <v>13184.093943338661</v>
      </c>
      <c r="AA37" s="4"/>
      <c r="AB37" s="4"/>
      <c r="AC37" s="4"/>
      <c r="AD37" s="8">
        <v>19023.88920151097</v>
      </c>
      <c r="AE37" s="4"/>
      <c r="AF37" s="4"/>
      <c r="AG37" s="4"/>
    </row>
    <row r="38" spans="1:33" x14ac:dyDescent="0.75">
      <c r="A38" s="2" t="s">
        <v>81</v>
      </c>
      <c r="B38" s="3" t="s">
        <v>82</v>
      </c>
      <c r="C38" s="12" t="s">
        <v>30</v>
      </c>
      <c r="D38" s="8">
        <v>16682</v>
      </c>
      <c r="E38" s="8">
        <f>+_xlfn.XLOOKUP(A38,[1]Hoja4!$A:$A,[1]Hoja4!$K:$K,0,0)</f>
        <v>22454.666666666668</v>
      </c>
      <c r="F38" s="8">
        <v>17581</v>
      </c>
      <c r="G38" s="8">
        <v>899</v>
      </c>
      <c r="H38" s="9">
        <f t="shared" si="4"/>
        <v>5.1134747739036458E-2</v>
      </c>
      <c r="I38" s="9">
        <f>+_xlfn.XLOOKUP(A38,'[2]Pruebas Plannify (2)'!$A:$A,'[2]Pruebas Plannify (2)'!$H:$H,0,0)</f>
        <v>4.8489846993913885E-2</v>
      </c>
      <c r="J38" s="8">
        <v>21368</v>
      </c>
      <c r="K38" s="8">
        <v>21983</v>
      </c>
      <c r="L38" s="8">
        <f t="shared" si="0"/>
        <v>615</v>
      </c>
      <c r="M38" s="9">
        <f t="shared" si="5"/>
        <v>2.7976163398990127E-2</v>
      </c>
      <c r="N38" s="8">
        <v>25835.257667586808</v>
      </c>
      <c r="O38" s="8">
        <v>23779</v>
      </c>
      <c r="P38" s="8">
        <f t="shared" si="1"/>
        <v>2056.2576675868077</v>
      </c>
      <c r="Q38" s="9">
        <f t="shared" si="6"/>
        <v>8.6473681298070051E-2</v>
      </c>
      <c r="R38" s="8">
        <v>36578</v>
      </c>
      <c r="S38" s="8">
        <v>36377</v>
      </c>
      <c r="T38" s="8">
        <f t="shared" si="7"/>
        <v>201</v>
      </c>
      <c r="U38" s="9">
        <f t="shared" si="8"/>
        <v>5.5254693899991752E-3</v>
      </c>
      <c r="V38" s="8">
        <v>26465</v>
      </c>
      <c r="W38" s="8">
        <v>23876</v>
      </c>
      <c r="X38" s="8">
        <f t="shared" si="9"/>
        <v>2589</v>
      </c>
      <c r="Y38" s="9">
        <f t="shared" si="10"/>
        <v>0.10843524878539119</v>
      </c>
      <c r="Z38" s="8">
        <v>23053</v>
      </c>
      <c r="AA38" s="4"/>
      <c r="AB38" s="4"/>
      <c r="AC38" s="4"/>
      <c r="AD38" s="8">
        <v>17693</v>
      </c>
      <c r="AE38" s="4"/>
      <c r="AF38" s="4"/>
      <c r="AG38" s="4"/>
    </row>
    <row r="39" spans="1:33" x14ac:dyDescent="0.75">
      <c r="A39" s="2" t="s">
        <v>83</v>
      </c>
      <c r="B39" s="3" t="s">
        <v>84</v>
      </c>
      <c r="C39" s="12" t="s">
        <v>30</v>
      </c>
      <c r="D39" s="8">
        <v>15667</v>
      </c>
      <c r="E39" s="8">
        <f>+_xlfn.XLOOKUP(A39,[1]Hoja4!$A:$A,[1]Hoja4!$K:$K,0,0)</f>
        <v>19653</v>
      </c>
      <c r="F39" s="8">
        <v>16240</v>
      </c>
      <c r="G39" s="8">
        <v>573</v>
      </c>
      <c r="H39" s="9">
        <f t="shared" si="4"/>
        <v>3.5283251231527091E-2</v>
      </c>
      <c r="I39" s="9">
        <f>+_xlfn.XLOOKUP(A39,'[2]Pruebas Plannify (2)'!$A:$A,'[2]Pruebas Plannify (2)'!$H:$H,0,0)</f>
        <v>0.23996305418719213</v>
      </c>
      <c r="J39" s="8">
        <v>20162.651515151516</v>
      </c>
      <c r="K39" s="8">
        <v>21089</v>
      </c>
      <c r="L39" s="8">
        <f t="shared" si="0"/>
        <v>926.34848484848408</v>
      </c>
      <c r="M39" s="9">
        <f t="shared" si="5"/>
        <v>4.3925671432902658E-2</v>
      </c>
      <c r="N39" s="8">
        <v>26100.247692285342</v>
      </c>
      <c r="O39" s="8">
        <v>33909</v>
      </c>
      <c r="P39" s="8">
        <f t="shared" si="1"/>
        <v>7808.7523077146579</v>
      </c>
      <c r="Q39" s="9">
        <f t="shared" si="6"/>
        <v>0.23028553799034646</v>
      </c>
      <c r="R39" s="8">
        <v>35363</v>
      </c>
      <c r="S39" s="8">
        <v>28824</v>
      </c>
      <c r="T39" s="8">
        <f t="shared" si="7"/>
        <v>6539</v>
      </c>
      <c r="U39" s="9">
        <f t="shared" si="8"/>
        <v>0.22685956147654732</v>
      </c>
      <c r="V39" s="8">
        <v>38792</v>
      </c>
      <c r="W39" s="8">
        <v>27596</v>
      </c>
      <c r="X39" s="8">
        <f t="shared" si="9"/>
        <v>11196</v>
      </c>
      <c r="Y39" s="9">
        <f t="shared" si="10"/>
        <v>0.40571097260472533</v>
      </c>
      <c r="Z39" s="8">
        <v>26765.595311346795</v>
      </c>
      <c r="AA39" s="4"/>
      <c r="AB39" s="4"/>
      <c r="AC39" s="4"/>
      <c r="AD39" s="8">
        <v>37537.191218364089</v>
      </c>
      <c r="AE39" s="4"/>
      <c r="AF39" s="4"/>
      <c r="AG39" s="4"/>
    </row>
    <row r="40" spans="1:33" x14ac:dyDescent="0.75">
      <c r="A40" s="2" t="s">
        <v>85</v>
      </c>
      <c r="B40" s="3" t="s">
        <v>86</v>
      </c>
      <c r="C40" s="12" t="s">
        <v>19</v>
      </c>
      <c r="D40" s="8">
        <v>17989</v>
      </c>
      <c r="E40" s="8">
        <f>+_xlfn.XLOOKUP(A40,[1]Hoja4!$A:$A,[1]Hoja4!$K:$K,0,0)</f>
        <v>8025.333333333333</v>
      </c>
      <c r="F40" s="8">
        <v>18601</v>
      </c>
      <c r="G40" s="8">
        <v>612</v>
      </c>
      <c r="H40" s="9">
        <f t="shared" si="4"/>
        <v>3.2901456910918767E-2</v>
      </c>
      <c r="I40" s="9">
        <f>+_xlfn.XLOOKUP(A40,'[2]Pruebas Plannify (2)'!$A:$A,'[2]Pruebas Plannify (2)'!$H:$H,0,0)</f>
        <v>0.45678547748328957</v>
      </c>
      <c r="J40" s="8">
        <v>15000</v>
      </c>
      <c r="K40" s="8">
        <v>15005</v>
      </c>
      <c r="L40" s="8">
        <f t="shared" si="0"/>
        <v>5</v>
      </c>
      <c r="M40" s="9">
        <f t="shared" si="5"/>
        <v>3.332222592469177E-4</v>
      </c>
      <c r="N40" s="8">
        <v>13474.320847304954</v>
      </c>
      <c r="O40" s="8">
        <v>15408</v>
      </c>
      <c r="P40" s="8">
        <f t="shared" si="1"/>
        <v>1933.6791526950456</v>
      </c>
      <c r="Q40" s="9">
        <f t="shared" si="6"/>
        <v>0.12549838737636587</v>
      </c>
      <c r="R40" s="8">
        <v>19185</v>
      </c>
      <c r="S40" s="8">
        <v>13381</v>
      </c>
      <c r="T40" s="8">
        <f t="shared" si="7"/>
        <v>5804</v>
      </c>
      <c r="U40" s="9">
        <f t="shared" si="8"/>
        <v>0.43374934608773635</v>
      </c>
      <c r="V40" s="8">
        <v>15031</v>
      </c>
      <c r="W40" s="8">
        <v>20482</v>
      </c>
      <c r="X40" s="8">
        <f t="shared" si="9"/>
        <v>5451</v>
      </c>
      <c r="Y40" s="9">
        <f t="shared" si="10"/>
        <v>0.26613611951957816</v>
      </c>
      <c r="Z40" s="8">
        <v>12578</v>
      </c>
      <c r="AA40" s="4"/>
      <c r="AB40" s="4"/>
      <c r="AC40" s="4"/>
      <c r="AD40" s="8">
        <v>14403</v>
      </c>
      <c r="AE40" s="4"/>
      <c r="AF40" s="4"/>
      <c r="AG40" s="4"/>
    </row>
    <row r="41" spans="1:33" x14ac:dyDescent="0.75">
      <c r="A41" s="2" t="s">
        <v>87</v>
      </c>
      <c r="B41" s="3" t="s">
        <v>88</v>
      </c>
      <c r="C41" s="12" t="s">
        <v>40</v>
      </c>
      <c r="D41" s="8">
        <v>42449</v>
      </c>
      <c r="E41" s="8">
        <f>+_xlfn.XLOOKUP(A41,[1]Hoja4!$A:$A,[1]Hoja4!$K:$K,0,0)</f>
        <v>61613.833333333336</v>
      </c>
      <c r="F41" s="8">
        <v>43817</v>
      </c>
      <c r="G41" s="8">
        <v>1368</v>
      </c>
      <c r="H41" s="9">
        <f t="shared" si="4"/>
        <v>3.1220759066115891E-2</v>
      </c>
      <c r="I41" s="9">
        <f>+_xlfn.XLOOKUP(A41,'[2]Pruebas Plannify (2)'!$A:$A,'[2]Pruebas Plannify (2)'!$H:$H,0,0)</f>
        <v>0.50630463062281761</v>
      </c>
      <c r="J41" s="8">
        <v>93413</v>
      </c>
      <c r="K41" s="8">
        <v>67740</v>
      </c>
      <c r="L41" s="8">
        <f t="shared" si="0"/>
        <v>25673</v>
      </c>
      <c r="M41" s="9">
        <f t="shared" si="5"/>
        <v>0.37899320932979036</v>
      </c>
      <c r="N41" s="8">
        <v>99528.549815632723</v>
      </c>
      <c r="O41" s="8">
        <v>99937</v>
      </c>
      <c r="P41" s="8">
        <f t="shared" si="1"/>
        <v>408.45018436727696</v>
      </c>
      <c r="Q41" s="9">
        <f t="shared" si="6"/>
        <v>4.0870767019950266E-3</v>
      </c>
      <c r="R41" s="8">
        <v>92150</v>
      </c>
      <c r="S41" s="8">
        <v>116421</v>
      </c>
      <c r="T41" s="8">
        <f t="shared" si="7"/>
        <v>24271</v>
      </c>
      <c r="U41" s="9">
        <f t="shared" si="8"/>
        <v>0.20847613403080201</v>
      </c>
      <c r="V41" s="8">
        <v>74273</v>
      </c>
      <c r="W41" s="8">
        <v>77629</v>
      </c>
      <c r="X41" s="8">
        <f t="shared" si="9"/>
        <v>3356</v>
      </c>
      <c r="Y41" s="9">
        <f t="shared" si="10"/>
        <v>4.3231266665807878E-2</v>
      </c>
      <c r="Z41" s="8">
        <v>70731</v>
      </c>
      <c r="AA41" s="4"/>
      <c r="AB41" s="4"/>
      <c r="AC41" s="4"/>
      <c r="AD41" s="8">
        <v>72749</v>
      </c>
      <c r="AE41" s="4"/>
      <c r="AF41" s="4"/>
      <c r="AG41" s="4"/>
    </row>
    <row r="42" spans="1:33" x14ac:dyDescent="0.75">
      <c r="A42" s="2" t="s">
        <v>89</v>
      </c>
      <c r="B42" s="1" t="s">
        <v>90</v>
      </c>
      <c r="C42" s="12" t="s">
        <v>30</v>
      </c>
      <c r="D42" s="8">
        <v>15369</v>
      </c>
      <c r="E42" s="8">
        <f>+_xlfn.XLOOKUP(A42,[1]Hoja4!$A:$A,[1]Hoja4!$K:$K,0,0)</f>
        <v>19504.666666666668</v>
      </c>
      <c r="F42" s="8">
        <v>15820</v>
      </c>
      <c r="G42" s="8">
        <v>451</v>
      </c>
      <c r="H42" s="9">
        <f t="shared" si="4"/>
        <v>2.8508217446270544E-2</v>
      </c>
      <c r="I42" s="9">
        <f>+_xlfn.XLOOKUP(A42,'[2]Pruebas Plannify (2)'!$A:$A,'[2]Pruebas Plannify (2)'!$H:$H,0,0)</f>
        <v>0.20861778339654416</v>
      </c>
      <c r="J42" s="8">
        <v>22084</v>
      </c>
      <c r="K42" s="8">
        <v>20611</v>
      </c>
      <c r="L42" s="8">
        <f t="shared" si="0"/>
        <v>1473</v>
      </c>
      <c r="M42" s="9">
        <f t="shared" si="5"/>
        <v>7.1466692542816943E-2</v>
      </c>
      <c r="N42" s="8">
        <v>27479.820213279094</v>
      </c>
      <c r="O42" s="8">
        <v>23851</v>
      </c>
      <c r="P42" s="8">
        <f t="shared" si="1"/>
        <v>3628.8202132790939</v>
      </c>
      <c r="Q42" s="9">
        <f t="shared" si="6"/>
        <v>0.15214541165062656</v>
      </c>
      <c r="R42" s="8">
        <v>26104</v>
      </c>
      <c r="S42" s="8">
        <v>31292</v>
      </c>
      <c r="T42" s="8">
        <f t="shared" si="7"/>
        <v>5188</v>
      </c>
      <c r="U42" s="9">
        <f t="shared" si="8"/>
        <v>0.1657931739741787</v>
      </c>
      <c r="V42" s="8">
        <v>24846</v>
      </c>
      <c r="W42" s="8">
        <v>25348</v>
      </c>
      <c r="X42" s="8">
        <f t="shared" si="9"/>
        <v>502</v>
      </c>
      <c r="Y42" s="9">
        <f t="shared" si="10"/>
        <v>1.9804323812529587E-2</v>
      </c>
      <c r="Z42" s="8">
        <v>22566</v>
      </c>
      <c r="AA42" s="4"/>
      <c r="AB42" s="4"/>
      <c r="AC42" s="4"/>
      <c r="AD42" s="8">
        <v>25481</v>
      </c>
      <c r="AE42" s="4"/>
      <c r="AF42" s="4"/>
      <c r="AG42" s="4"/>
    </row>
    <row r="43" spans="1:33" x14ac:dyDescent="0.75">
      <c r="A43" s="2" t="s">
        <v>91</v>
      </c>
      <c r="B43" s="3" t="s">
        <v>92</v>
      </c>
      <c r="C43" s="12" t="s">
        <v>19</v>
      </c>
      <c r="D43" s="8">
        <v>11295</v>
      </c>
      <c r="E43" s="8">
        <f>+_xlfn.XLOOKUP(A43,[1]Hoja4!$A:$A,[1]Hoja4!$K:$K,0,0)</f>
        <v>18225.666666666668</v>
      </c>
      <c r="F43" s="8">
        <v>11522</v>
      </c>
      <c r="G43" s="8">
        <v>227</v>
      </c>
      <c r="H43" s="9">
        <f t="shared" si="4"/>
        <v>1.9701440722096859E-2</v>
      </c>
      <c r="I43" s="9">
        <f>+_xlfn.XLOOKUP(A43,'[2]Pruebas Plannify (2)'!$A:$A,'[2]Pruebas Plannify (2)'!$H:$H,0,0)</f>
        <v>0.59139038361395591</v>
      </c>
      <c r="J43" s="8">
        <v>7097</v>
      </c>
      <c r="K43" s="8">
        <v>10840</v>
      </c>
      <c r="L43" s="8">
        <f t="shared" si="0"/>
        <v>3743</v>
      </c>
      <c r="M43" s="9">
        <f t="shared" si="5"/>
        <v>0.34529520295202953</v>
      </c>
      <c r="N43" s="8">
        <v>18441.053444137731</v>
      </c>
      <c r="O43" s="8">
        <v>16536</v>
      </c>
      <c r="P43" s="8">
        <f t="shared" si="1"/>
        <v>1905.0534441377313</v>
      </c>
      <c r="Q43" s="9">
        <f t="shared" si="6"/>
        <v>0.115206425020424</v>
      </c>
      <c r="R43" s="8">
        <v>19703</v>
      </c>
      <c r="S43" s="8">
        <v>23265</v>
      </c>
      <c r="T43" s="8">
        <f t="shared" si="7"/>
        <v>3562</v>
      </c>
      <c r="U43" s="9">
        <f t="shared" si="8"/>
        <v>0.15310552331828928</v>
      </c>
      <c r="V43" s="8">
        <v>10243</v>
      </c>
      <c r="W43" s="8">
        <v>9111</v>
      </c>
      <c r="X43" s="8">
        <f t="shared" si="9"/>
        <v>1132</v>
      </c>
      <c r="Y43" s="9">
        <f t="shared" si="10"/>
        <v>0.12424541762704423</v>
      </c>
      <c r="Z43" s="8">
        <v>8965</v>
      </c>
      <c r="AA43" s="4"/>
      <c r="AB43" s="4"/>
      <c r="AC43" s="4"/>
      <c r="AD43" s="8">
        <v>15810</v>
      </c>
      <c r="AE43" s="4"/>
      <c r="AF43" s="4"/>
      <c r="AG43" s="4"/>
    </row>
    <row r="44" spans="1:33" x14ac:dyDescent="0.75">
      <c r="A44" s="2" t="s">
        <v>93</v>
      </c>
      <c r="B44" s="3" t="s">
        <v>94</v>
      </c>
      <c r="C44" s="12" t="s">
        <v>40</v>
      </c>
      <c r="D44" s="8">
        <v>31552</v>
      </c>
      <c r="E44" s="8">
        <f>+_xlfn.XLOOKUP(A44,[1]Hoja4!$A:$A,[1]Hoja4!$K:$K,0,0)</f>
        <v>37512</v>
      </c>
      <c r="F44" s="8">
        <v>32030</v>
      </c>
      <c r="G44" s="8">
        <v>478</v>
      </c>
      <c r="H44" s="9">
        <f t="shared" si="4"/>
        <v>1.4923509210115517E-2</v>
      </c>
      <c r="I44" s="9">
        <f>+_xlfn.XLOOKUP(A44,'[2]Pruebas Plannify (2)'!$A:$A,'[2]Pruebas Plannify (2)'!$H:$H,0,0)</f>
        <v>8.481197514213867E-3</v>
      </c>
      <c r="J44" s="8">
        <v>38052.833333333336</v>
      </c>
      <c r="K44" s="8">
        <v>42624</v>
      </c>
      <c r="L44" s="8">
        <f t="shared" si="0"/>
        <v>4571.1666666666642</v>
      </c>
      <c r="M44" s="9">
        <f t="shared" si="5"/>
        <v>0.10724396271271265</v>
      </c>
      <c r="N44" s="8">
        <v>42831.141515538453</v>
      </c>
      <c r="O44" s="8">
        <v>50095</v>
      </c>
      <c r="P44" s="8">
        <f t="shared" si="1"/>
        <v>7263.8584844615471</v>
      </c>
      <c r="Q44" s="9">
        <f t="shared" si="6"/>
        <v>0.14500166652283755</v>
      </c>
      <c r="R44" s="8">
        <v>54610</v>
      </c>
      <c r="S44" s="8">
        <v>43194</v>
      </c>
      <c r="T44" s="8">
        <f t="shared" si="7"/>
        <v>11416</v>
      </c>
      <c r="U44" s="9">
        <f t="shared" si="8"/>
        <v>0.26429596703245822</v>
      </c>
      <c r="V44" s="8">
        <v>50146</v>
      </c>
      <c r="W44" s="8">
        <v>72235</v>
      </c>
      <c r="X44" s="8">
        <f t="shared" si="9"/>
        <v>22089</v>
      </c>
      <c r="Y44" s="9">
        <f t="shared" si="10"/>
        <v>0.3057935903647816</v>
      </c>
      <c r="Z44" s="8">
        <v>46073</v>
      </c>
      <c r="AA44" s="4"/>
      <c r="AB44" s="4"/>
      <c r="AC44" s="4"/>
      <c r="AD44" s="8">
        <v>39769.265962225771</v>
      </c>
      <c r="AE44" s="4"/>
      <c r="AF44" s="4"/>
      <c r="AG44" s="4"/>
    </row>
    <row r="45" spans="1:33" x14ac:dyDescent="0.75">
      <c r="A45" s="2" t="s">
        <v>95</v>
      </c>
      <c r="B45" s="3" t="s">
        <v>96</v>
      </c>
      <c r="C45" s="12" t="s">
        <v>30</v>
      </c>
      <c r="D45" s="8">
        <v>17422</v>
      </c>
      <c r="E45" s="8">
        <f>+_xlfn.XLOOKUP(A45,[1]Hoja4!$A:$A,[1]Hoja4!$K:$K,0,0)</f>
        <v>20242.666666666668</v>
      </c>
      <c r="F45" s="8">
        <v>17437</v>
      </c>
      <c r="G45" s="8">
        <v>15</v>
      </c>
      <c r="H45" s="9">
        <f t="shared" si="4"/>
        <v>8.6023972013534442E-4</v>
      </c>
      <c r="I45" s="9">
        <f>+_xlfn.XLOOKUP(A45,'[2]Pruebas Plannify (2)'!$A:$A,'[2]Pruebas Plannify (2)'!$H:$H,0,0)</f>
        <v>0.19302897022688242</v>
      </c>
      <c r="J45" s="8">
        <v>20772.672979797979</v>
      </c>
      <c r="K45" s="8">
        <v>21661</v>
      </c>
      <c r="L45" s="8">
        <f t="shared" si="0"/>
        <v>888.32702020202123</v>
      </c>
      <c r="M45" s="9">
        <f t="shared" si="5"/>
        <v>4.1010434430636684E-2</v>
      </c>
      <c r="N45" s="8">
        <v>23855.672784686911</v>
      </c>
      <c r="O45" s="8">
        <v>33473</v>
      </c>
      <c r="P45" s="8">
        <f t="shared" si="1"/>
        <v>9617.3272153130893</v>
      </c>
      <c r="Q45" s="9">
        <f t="shared" si="6"/>
        <v>0.2873159625761984</v>
      </c>
      <c r="R45" s="8">
        <v>36933</v>
      </c>
      <c r="S45" s="8">
        <v>14267</v>
      </c>
      <c r="T45" s="8">
        <f t="shared" si="7"/>
        <v>22666</v>
      </c>
      <c r="U45" s="9">
        <f t="shared" si="8"/>
        <v>1.5887011985701269</v>
      </c>
      <c r="V45" s="8">
        <v>30113</v>
      </c>
      <c r="W45" s="8">
        <v>38502</v>
      </c>
      <c r="X45" s="8">
        <f t="shared" si="9"/>
        <v>8389</v>
      </c>
      <c r="Y45" s="9">
        <f t="shared" si="10"/>
        <v>0.21788478520596333</v>
      </c>
      <c r="Z45" s="8">
        <v>20156</v>
      </c>
      <c r="AA45" s="4"/>
      <c r="AB45" s="4"/>
      <c r="AC45" s="4"/>
      <c r="AD45" s="8">
        <v>24347</v>
      </c>
      <c r="AE45" s="4"/>
      <c r="AF45" s="4"/>
      <c r="AG45" s="4"/>
    </row>
    <row r="46" spans="1:33" x14ac:dyDescent="0.75">
      <c r="A46" s="4" t="s">
        <v>117</v>
      </c>
      <c r="B46" s="4" t="s">
        <v>118</v>
      </c>
      <c r="C46" s="4"/>
      <c r="D46" s="8">
        <v>0</v>
      </c>
      <c r="E46" s="8"/>
      <c r="F46" s="8">
        <v>0</v>
      </c>
      <c r="G46" s="8">
        <v>0</v>
      </c>
      <c r="H46" s="9"/>
      <c r="I46" s="9">
        <f>+_xlfn.XLOOKUP(A46,'[2]Pruebas Plannify (2)'!$A:$A,'[2]Pruebas Plannify (2)'!$H:$H,0,0)</f>
        <v>0</v>
      </c>
      <c r="J46" s="8">
        <v>0</v>
      </c>
      <c r="K46" s="8">
        <v>0</v>
      </c>
      <c r="L46" s="8">
        <v>0</v>
      </c>
      <c r="M46" s="9"/>
      <c r="N46" s="8">
        <v>0</v>
      </c>
      <c r="O46" s="8">
        <v>0</v>
      </c>
      <c r="P46" s="8">
        <v>0</v>
      </c>
      <c r="Q46" s="9"/>
      <c r="R46" s="8">
        <v>0</v>
      </c>
      <c r="S46" s="8">
        <v>0</v>
      </c>
      <c r="T46" s="8">
        <v>0</v>
      </c>
      <c r="U46" s="9"/>
      <c r="V46" s="8">
        <v>45223</v>
      </c>
      <c r="W46" s="22">
        <v>43743</v>
      </c>
      <c r="X46" s="8">
        <f t="shared" si="9"/>
        <v>1480</v>
      </c>
      <c r="Y46" s="9">
        <f t="shared" si="10"/>
        <v>3.383398486615001E-2</v>
      </c>
      <c r="Z46" s="8">
        <v>0</v>
      </c>
      <c r="AA46" s="4"/>
      <c r="AB46" s="4"/>
      <c r="AC46" s="4"/>
      <c r="AD46" s="8">
        <v>45225</v>
      </c>
      <c r="AE46" s="4"/>
      <c r="AF46" s="4"/>
      <c r="AG46" s="4"/>
    </row>
    <row r="47" spans="1:33" x14ac:dyDescent="0.75">
      <c r="A47" s="4" t="s">
        <v>119</v>
      </c>
      <c r="B47" s="4" t="s">
        <v>120</v>
      </c>
      <c r="C47" s="4"/>
      <c r="D47" s="8">
        <v>0</v>
      </c>
      <c r="E47" s="8"/>
      <c r="F47" s="8">
        <v>0</v>
      </c>
      <c r="G47" s="8">
        <v>0</v>
      </c>
      <c r="H47" s="9"/>
      <c r="I47" s="9">
        <f>+_xlfn.XLOOKUP(A47,'[2]Pruebas Plannify (2)'!$A:$A,'[2]Pruebas Plannify (2)'!$H:$H,0,0)</f>
        <v>0</v>
      </c>
      <c r="J47" s="8">
        <v>0</v>
      </c>
      <c r="K47" s="8">
        <v>0</v>
      </c>
      <c r="L47" s="8">
        <v>0</v>
      </c>
      <c r="M47" s="9"/>
      <c r="N47" s="8">
        <v>0</v>
      </c>
      <c r="O47" s="8">
        <v>0</v>
      </c>
      <c r="P47" s="8">
        <v>0</v>
      </c>
      <c r="Q47" s="9"/>
      <c r="R47" s="8">
        <v>0</v>
      </c>
      <c r="S47" s="8">
        <v>0</v>
      </c>
      <c r="T47" s="8">
        <v>0</v>
      </c>
      <c r="U47" s="9"/>
      <c r="V47" s="8">
        <v>45223</v>
      </c>
      <c r="W47" s="22">
        <v>39560</v>
      </c>
      <c r="X47" s="8">
        <f t="shared" si="9"/>
        <v>5663</v>
      </c>
      <c r="Y47" s="9">
        <f t="shared" si="10"/>
        <v>0.14314964610717898</v>
      </c>
      <c r="Z47" s="8">
        <v>0</v>
      </c>
      <c r="AA47" s="4"/>
      <c r="AB47" s="4"/>
      <c r="AC47" s="4"/>
      <c r="AD47" s="8">
        <v>45225</v>
      </c>
      <c r="AE47" s="4"/>
      <c r="AF47" s="4"/>
      <c r="AG47" s="4"/>
    </row>
    <row r="48" spans="1:33" x14ac:dyDescent="0.75">
      <c r="A48" s="4" t="s">
        <v>121</v>
      </c>
      <c r="B48" s="4" t="s">
        <v>122</v>
      </c>
      <c r="C48" s="12"/>
      <c r="D48" s="8">
        <v>0</v>
      </c>
      <c r="E48" s="8"/>
      <c r="F48" s="8">
        <v>0</v>
      </c>
      <c r="G48" s="8">
        <v>0</v>
      </c>
      <c r="H48" s="9"/>
      <c r="I48" s="9">
        <f>+_xlfn.XLOOKUP(A48,'[2]Pruebas Plannify (2)'!$A:$A,'[2]Pruebas Plannify (2)'!$H:$H,0,0)</f>
        <v>0</v>
      </c>
      <c r="J48" s="8">
        <v>0</v>
      </c>
      <c r="K48" s="8">
        <v>0</v>
      </c>
      <c r="L48" s="8">
        <v>0</v>
      </c>
      <c r="M48" s="9"/>
      <c r="N48" s="8">
        <v>0</v>
      </c>
      <c r="O48" s="8">
        <v>0</v>
      </c>
      <c r="P48" s="8">
        <v>0</v>
      </c>
      <c r="Q48" s="9"/>
      <c r="R48" s="8">
        <v>0</v>
      </c>
      <c r="S48" s="8">
        <v>0</v>
      </c>
      <c r="T48" s="8">
        <v>0</v>
      </c>
      <c r="U48" s="9"/>
      <c r="V48" s="8">
        <v>30000</v>
      </c>
      <c r="W48" s="8">
        <v>12361</v>
      </c>
      <c r="X48" s="8">
        <f t="shared" si="9"/>
        <v>17639</v>
      </c>
      <c r="Y48" s="9">
        <f t="shared" si="10"/>
        <v>1.426988107758272</v>
      </c>
      <c r="Z48" s="8">
        <v>17639</v>
      </c>
      <c r="AA48" s="4"/>
      <c r="AB48" s="4"/>
      <c r="AC48" s="4"/>
      <c r="AD48" s="8">
        <v>30000</v>
      </c>
      <c r="AE48" s="4"/>
      <c r="AF48" s="4"/>
      <c r="AG48" s="4"/>
    </row>
    <row r="49" spans="1:33" x14ac:dyDescent="0.75">
      <c r="A49" s="4" t="s">
        <v>132</v>
      </c>
      <c r="B49" s="4" t="s">
        <v>131</v>
      </c>
      <c r="C49" s="12"/>
      <c r="D49" s="8">
        <v>0</v>
      </c>
      <c r="E49" s="8"/>
      <c r="F49" s="8">
        <v>0</v>
      </c>
      <c r="G49" s="8">
        <v>0</v>
      </c>
      <c r="H49" s="9"/>
      <c r="I49" s="9">
        <f>+_xlfn.XLOOKUP(A49,'[2]Pruebas Plannify (2)'!$A:$A,'[2]Pruebas Plannify (2)'!$H:$H,0,0)</f>
        <v>0</v>
      </c>
      <c r="J49" s="8">
        <v>0</v>
      </c>
      <c r="K49" s="8">
        <v>0</v>
      </c>
      <c r="L49" s="8">
        <v>0</v>
      </c>
      <c r="M49" s="9"/>
      <c r="N49" s="8">
        <v>0</v>
      </c>
      <c r="O49" s="8">
        <v>0</v>
      </c>
      <c r="P49" s="8">
        <v>0</v>
      </c>
      <c r="Q49" s="9"/>
      <c r="R49" s="8">
        <v>0</v>
      </c>
      <c r="S49" s="8">
        <v>0</v>
      </c>
      <c r="T49" s="8">
        <v>0</v>
      </c>
      <c r="U49" s="9"/>
      <c r="V49" s="8">
        <v>20000</v>
      </c>
      <c r="W49" s="8">
        <v>5193</v>
      </c>
      <c r="X49" s="8">
        <f t="shared" si="9"/>
        <v>14807</v>
      </c>
      <c r="Y49" s="9">
        <f t="shared" si="10"/>
        <v>2.8513383400731755</v>
      </c>
      <c r="Z49" s="8">
        <v>20000</v>
      </c>
      <c r="AA49" s="4"/>
      <c r="AB49" s="4"/>
      <c r="AC49" s="4"/>
      <c r="AD49" s="8">
        <v>20000</v>
      </c>
      <c r="AE49" s="4"/>
      <c r="AF49" s="4"/>
      <c r="AG49" s="4"/>
    </row>
    <row r="50" spans="1:33" x14ac:dyDescent="0.75">
      <c r="A50" s="4" t="s">
        <v>133</v>
      </c>
      <c r="B50" s="3" t="s">
        <v>134</v>
      </c>
      <c r="C50" s="12"/>
      <c r="D50" s="8">
        <v>0</v>
      </c>
      <c r="E50" s="8"/>
      <c r="F50" s="8">
        <v>0</v>
      </c>
      <c r="G50" s="8">
        <v>0</v>
      </c>
      <c r="H50" s="9"/>
      <c r="I50" s="9">
        <f>+_xlfn.XLOOKUP(A50,'[2]Pruebas Plannify (2)'!$A:$A,'[2]Pruebas Plannify (2)'!$H:$H,0,0)</f>
        <v>0</v>
      </c>
      <c r="J50" s="8">
        <v>0</v>
      </c>
      <c r="K50" s="8">
        <v>0</v>
      </c>
      <c r="L50" s="8">
        <v>0</v>
      </c>
      <c r="M50" s="9"/>
      <c r="N50" s="8">
        <v>0</v>
      </c>
      <c r="O50" s="8">
        <v>0</v>
      </c>
      <c r="P50" s="8">
        <v>0</v>
      </c>
      <c r="Q50" s="9"/>
      <c r="R50" s="8">
        <v>0</v>
      </c>
      <c r="S50" s="8">
        <v>0</v>
      </c>
      <c r="T50" s="8">
        <v>0</v>
      </c>
      <c r="U50" s="9"/>
      <c r="V50" s="8">
        <v>0</v>
      </c>
      <c r="W50" s="8">
        <v>0</v>
      </c>
      <c r="X50" s="8">
        <f t="shared" ref="X50:X54" si="11">ABS(V50-W50)</f>
        <v>0</v>
      </c>
      <c r="Y50" s="9">
        <v>0</v>
      </c>
      <c r="Z50" s="8">
        <v>20000</v>
      </c>
      <c r="AA50" s="4"/>
      <c r="AB50" s="4"/>
      <c r="AC50" s="4"/>
      <c r="AD50" s="8">
        <v>20000</v>
      </c>
      <c r="AE50" s="4"/>
      <c r="AF50" s="4"/>
      <c r="AG50" s="4"/>
    </row>
    <row r="51" spans="1:33" x14ac:dyDescent="0.75">
      <c r="A51" s="4" t="s">
        <v>135</v>
      </c>
      <c r="B51" s="3" t="s">
        <v>136</v>
      </c>
      <c r="C51" s="12"/>
      <c r="D51" s="8">
        <v>0</v>
      </c>
      <c r="E51" s="8"/>
      <c r="F51" s="8">
        <v>0</v>
      </c>
      <c r="G51" s="8">
        <v>0</v>
      </c>
      <c r="H51" s="9"/>
      <c r="I51" s="9">
        <f>+_xlfn.XLOOKUP(A51,'[2]Pruebas Plannify (2)'!$A:$A,'[2]Pruebas Plannify (2)'!$H:$H,0,0)</f>
        <v>0</v>
      </c>
      <c r="J51" s="8">
        <v>0</v>
      </c>
      <c r="K51" s="8">
        <v>0</v>
      </c>
      <c r="L51" s="8">
        <v>0</v>
      </c>
      <c r="M51" s="9"/>
      <c r="N51" s="8">
        <v>0</v>
      </c>
      <c r="O51" s="8">
        <v>0</v>
      </c>
      <c r="P51" s="8">
        <v>0</v>
      </c>
      <c r="Q51" s="9"/>
      <c r="R51" s="8">
        <v>0</v>
      </c>
      <c r="S51" s="8">
        <v>0</v>
      </c>
      <c r="T51" s="8">
        <v>0</v>
      </c>
      <c r="U51" s="9"/>
      <c r="V51" s="8">
        <v>0</v>
      </c>
      <c r="W51" s="8">
        <v>0</v>
      </c>
      <c r="X51" s="8">
        <f t="shared" si="11"/>
        <v>0</v>
      </c>
      <c r="Y51" s="9">
        <v>0</v>
      </c>
      <c r="Z51" s="8">
        <v>20000</v>
      </c>
      <c r="AA51" s="4"/>
      <c r="AB51" s="4"/>
      <c r="AC51" s="4"/>
      <c r="AD51" s="8">
        <v>20000</v>
      </c>
      <c r="AE51" s="4"/>
      <c r="AF51" s="4"/>
      <c r="AG51" s="4"/>
    </row>
    <row r="52" spans="1:33" x14ac:dyDescent="0.75">
      <c r="A52" s="4" t="s">
        <v>137</v>
      </c>
      <c r="B52" s="3" t="s">
        <v>138</v>
      </c>
      <c r="C52" s="12"/>
      <c r="D52" s="8">
        <v>0</v>
      </c>
      <c r="E52" s="8"/>
      <c r="F52" s="8">
        <v>0</v>
      </c>
      <c r="G52" s="8">
        <v>0</v>
      </c>
      <c r="H52" s="9"/>
      <c r="I52" s="9">
        <f>+_xlfn.XLOOKUP(A52,'[2]Pruebas Plannify (2)'!$A:$A,'[2]Pruebas Plannify (2)'!$H:$H,0,0)</f>
        <v>0</v>
      </c>
      <c r="J52" s="8">
        <v>0</v>
      </c>
      <c r="K52" s="8">
        <v>0</v>
      </c>
      <c r="L52" s="8">
        <v>0</v>
      </c>
      <c r="M52" s="9"/>
      <c r="N52" s="8">
        <v>0</v>
      </c>
      <c r="O52" s="8">
        <v>0</v>
      </c>
      <c r="P52" s="8">
        <v>0</v>
      </c>
      <c r="Q52" s="9"/>
      <c r="R52" s="8">
        <v>0</v>
      </c>
      <c r="S52" s="8">
        <v>0</v>
      </c>
      <c r="T52" s="8">
        <v>0</v>
      </c>
      <c r="U52" s="9"/>
      <c r="V52" s="8">
        <v>0</v>
      </c>
      <c r="W52" s="8">
        <v>0</v>
      </c>
      <c r="X52" s="8">
        <f t="shared" si="11"/>
        <v>0</v>
      </c>
      <c r="Y52" s="9">
        <v>0</v>
      </c>
      <c r="Z52" s="8">
        <v>20000</v>
      </c>
      <c r="AA52" s="4"/>
      <c r="AB52" s="4"/>
      <c r="AC52" s="4"/>
      <c r="AD52" s="8">
        <v>20000</v>
      </c>
      <c r="AE52" s="4"/>
      <c r="AF52" s="4"/>
      <c r="AG52" s="4"/>
    </row>
    <row r="53" spans="1:33" x14ac:dyDescent="0.75">
      <c r="A53" s="4" t="s">
        <v>139</v>
      </c>
      <c r="B53" s="3" t="s">
        <v>140</v>
      </c>
      <c r="C53" s="12"/>
      <c r="D53" s="8">
        <v>0</v>
      </c>
      <c r="E53" s="8"/>
      <c r="F53" s="8">
        <v>0</v>
      </c>
      <c r="G53" s="8">
        <v>0</v>
      </c>
      <c r="H53" s="9"/>
      <c r="I53" s="9">
        <f>+_xlfn.XLOOKUP(A53,'[2]Pruebas Plannify (2)'!$A:$A,'[2]Pruebas Plannify (2)'!$H:$H,0,0)</f>
        <v>0</v>
      </c>
      <c r="J53" s="8">
        <v>0</v>
      </c>
      <c r="K53" s="8">
        <v>0</v>
      </c>
      <c r="L53" s="8">
        <v>0</v>
      </c>
      <c r="M53" s="9"/>
      <c r="N53" s="8">
        <v>0</v>
      </c>
      <c r="O53" s="8">
        <v>0</v>
      </c>
      <c r="P53" s="8">
        <v>0</v>
      </c>
      <c r="Q53" s="9"/>
      <c r="R53" s="8">
        <v>0</v>
      </c>
      <c r="S53" s="8">
        <v>0</v>
      </c>
      <c r="T53" s="8">
        <v>0</v>
      </c>
      <c r="U53" s="9"/>
      <c r="V53" s="8">
        <v>0</v>
      </c>
      <c r="W53" s="8">
        <v>0</v>
      </c>
      <c r="X53" s="8">
        <f t="shared" si="11"/>
        <v>0</v>
      </c>
      <c r="Y53" s="9">
        <v>0</v>
      </c>
      <c r="Z53" s="8">
        <v>20000</v>
      </c>
      <c r="AA53" s="4"/>
      <c r="AB53" s="4"/>
      <c r="AC53" s="4"/>
      <c r="AD53" s="8">
        <v>20000</v>
      </c>
      <c r="AE53" s="4"/>
      <c r="AF53" s="4"/>
      <c r="AG53" s="4"/>
    </row>
    <row r="54" spans="1:33" x14ac:dyDescent="0.75">
      <c r="A54" s="4" t="s">
        <v>141</v>
      </c>
      <c r="B54" s="3" t="s">
        <v>142</v>
      </c>
      <c r="C54" s="12"/>
      <c r="D54" s="8">
        <v>0</v>
      </c>
      <c r="E54" s="8"/>
      <c r="F54" s="8">
        <v>0</v>
      </c>
      <c r="G54" s="8">
        <v>0</v>
      </c>
      <c r="H54" s="9"/>
      <c r="I54" s="9">
        <f>+_xlfn.XLOOKUP(A54,'[2]Pruebas Plannify (2)'!$A:$A,'[2]Pruebas Plannify (2)'!$H:$H,0,0)</f>
        <v>0</v>
      </c>
      <c r="J54" s="8">
        <v>0</v>
      </c>
      <c r="K54" s="8">
        <v>0</v>
      </c>
      <c r="L54" s="8">
        <v>0</v>
      </c>
      <c r="M54" s="9"/>
      <c r="N54" s="8">
        <v>0</v>
      </c>
      <c r="O54" s="8">
        <v>0</v>
      </c>
      <c r="P54" s="8">
        <v>0</v>
      </c>
      <c r="Q54" s="9"/>
      <c r="R54" s="8">
        <v>0</v>
      </c>
      <c r="S54" s="8">
        <v>0</v>
      </c>
      <c r="T54" s="8">
        <v>0</v>
      </c>
      <c r="U54" s="9"/>
      <c r="V54" s="8">
        <v>0</v>
      </c>
      <c r="W54" s="8">
        <v>0</v>
      </c>
      <c r="X54" s="8">
        <f t="shared" si="11"/>
        <v>0</v>
      </c>
      <c r="Y54" s="9">
        <v>0</v>
      </c>
      <c r="Z54" s="8">
        <v>20000</v>
      </c>
      <c r="AA54" s="4"/>
      <c r="AB54" s="4"/>
      <c r="AC54" s="4"/>
      <c r="AD54" s="8">
        <v>20000</v>
      </c>
      <c r="AE54" s="4"/>
      <c r="AF54" s="4"/>
      <c r="AG54" s="4"/>
    </row>
    <row r="55" spans="1:33" x14ac:dyDescent="0.75">
      <c r="A55" s="2" t="s">
        <v>101</v>
      </c>
      <c r="B55" s="4" t="s">
        <v>102</v>
      </c>
      <c r="C55" s="12" t="s">
        <v>19</v>
      </c>
      <c r="D55" s="8">
        <v>0</v>
      </c>
      <c r="E55" s="8"/>
      <c r="F55" s="8">
        <v>0</v>
      </c>
      <c r="G55" s="8">
        <f t="shared" ref="G55" si="12">ABS(D55-F55)</f>
        <v>0</v>
      </c>
      <c r="H55" s="9"/>
      <c r="I55" s="9">
        <f>+_xlfn.XLOOKUP(A55,'[2]Pruebas Plannify (2)'!$A:$A,'[2]Pruebas Plannify (2)'!$H:$H,0,0)</f>
        <v>0</v>
      </c>
      <c r="J55" s="8">
        <v>0</v>
      </c>
      <c r="K55" s="8">
        <v>0</v>
      </c>
      <c r="L55" s="8">
        <f t="shared" ref="L55" si="13">ABS(J55-K55)</f>
        <v>0</v>
      </c>
      <c r="M55" s="9">
        <v>0</v>
      </c>
      <c r="N55" s="8">
        <v>22989</v>
      </c>
      <c r="O55" s="8">
        <v>43025</v>
      </c>
      <c r="P55" s="8">
        <f t="shared" si="1"/>
        <v>20036</v>
      </c>
      <c r="Q55" s="9">
        <f t="shared" si="6"/>
        <v>0.46568274259151654</v>
      </c>
      <c r="R55" s="8">
        <v>86694</v>
      </c>
      <c r="S55" s="8">
        <v>66334</v>
      </c>
      <c r="T55" s="8">
        <f t="shared" si="7"/>
        <v>20360</v>
      </c>
      <c r="U55" s="9">
        <f t="shared" si="8"/>
        <v>0.30693158862724995</v>
      </c>
      <c r="V55" s="8">
        <v>66889</v>
      </c>
      <c r="W55" s="8">
        <v>65152</v>
      </c>
      <c r="X55" s="8">
        <f t="shared" si="9"/>
        <v>1737</v>
      </c>
      <c r="Y55" s="9">
        <f t="shared" si="10"/>
        <v>2.6660731827111983E-2</v>
      </c>
      <c r="Z55" s="8">
        <v>58893</v>
      </c>
      <c r="AA55" s="4"/>
      <c r="AB55" s="4"/>
      <c r="AC55" s="4"/>
      <c r="AD55" s="8">
        <v>82350</v>
      </c>
      <c r="AE55" s="4"/>
      <c r="AF55" s="4"/>
      <c r="AG55" s="4"/>
    </row>
    <row r="56" spans="1:33" x14ac:dyDescent="0.75">
      <c r="A56" s="16" t="s">
        <v>110</v>
      </c>
      <c r="B56" s="16" t="s">
        <v>111</v>
      </c>
      <c r="C56" s="12" t="s">
        <v>19</v>
      </c>
      <c r="D56" s="8">
        <v>0</v>
      </c>
      <c r="E56" s="8"/>
      <c r="F56" s="8">
        <v>0</v>
      </c>
      <c r="G56" s="8">
        <v>0</v>
      </c>
      <c r="H56" s="9"/>
      <c r="I56" s="9">
        <f>+_xlfn.XLOOKUP(A56,'[2]Pruebas Plannify (2)'!$A:$A,'[2]Pruebas Plannify (2)'!$H:$H,0,0)</f>
        <v>0</v>
      </c>
      <c r="J56" s="8">
        <v>0</v>
      </c>
      <c r="K56" s="8">
        <v>0</v>
      </c>
      <c r="L56" s="8">
        <v>0</v>
      </c>
      <c r="M56" s="9">
        <v>0</v>
      </c>
      <c r="N56" s="8">
        <v>0</v>
      </c>
      <c r="O56" s="8">
        <v>0</v>
      </c>
      <c r="P56" s="8">
        <v>0</v>
      </c>
      <c r="Q56" s="9">
        <v>0</v>
      </c>
      <c r="R56" s="8">
        <v>0</v>
      </c>
      <c r="S56" s="8">
        <v>0</v>
      </c>
      <c r="T56" s="8">
        <f t="shared" ref="T56" si="14">ABS(R56-S56)</f>
        <v>0</v>
      </c>
      <c r="U56" s="9">
        <v>0</v>
      </c>
      <c r="V56" s="8">
        <v>26679</v>
      </c>
      <c r="W56" s="8">
        <v>25763</v>
      </c>
      <c r="X56" s="8">
        <f t="shared" si="9"/>
        <v>916</v>
      </c>
      <c r="Y56" s="9">
        <f t="shared" si="10"/>
        <v>3.5554865504793698E-2</v>
      </c>
      <c r="Z56" s="8">
        <v>30998</v>
      </c>
      <c r="AA56" s="4"/>
      <c r="AB56" s="4"/>
      <c r="AC56" s="4"/>
      <c r="AD56" s="8">
        <v>23424</v>
      </c>
      <c r="AE56" s="4"/>
      <c r="AF56" s="4"/>
      <c r="AG56" s="4"/>
    </row>
    <row r="57" spans="1:33" x14ac:dyDescent="0.75">
      <c r="A57" s="4" t="s">
        <v>112</v>
      </c>
      <c r="B57" s="4" t="s">
        <v>113</v>
      </c>
      <c r="C57" s="12" t="s">
        <v>19</v>
      </c>
      <c r="D57" s="8">
        <v>0</v>
      </c>
      <c r="E57" s="8"/>
      <c r="F57" s="8">
        <v>0</v>
      </c>
      <c r="G57" s="8">
        <v>0</v>
      </c>
      <c r="H57" s="9"/>
      <c r="I57" s="9">
        <f>+_xlfn.XLOOKUP(A57,'[2]Pruebas Plannify (2)'!$A:$A,'[2]Pruebas Plannify (2)'!$H:$H,0,0)</f>
        <v>0</v>
      </c>
      <c r="J57" s="8">
        <v>0</v>
      </c>
      <c r="K57" s="8">
        <v>0</v>
      </c>
      <c r="L57" s="8">
        <v>0</v>
      </c>
      <c r="M57" s="9">
        <v>0</v>
      </c>
      <c r="N57" s="8">
        <v>0</v>
      </c>
      <c r="O57" s="8">
        <v>0</v>
      </c>
      <c r="P57" s="8">
        <v>0</v>
      </c>
      <c r="Q57" s="9">
        <v>0</v>
      </c>
      <c r="R57" s="8">
        <v>0</v>
      </c>
      <c r="S57" s="8">
        <v>0</v>
      </c>
      <c r="T57" s="8">
        <v>0</v>
      </c>
      <c r="U57" s="9">
        <v>0</v>
      </c>
      <c r="V57" s="8">
        <v>0</v>
      </c>
      <c r="W57" s="8">
        <v>0</v>
      </c>
      <c r="X57" s="8">
        <f t="shared" si="9"/>
        <v>0</v>
      </c>
      <c r="Y57" s="9">
        <v>0</v>
      </c>
      <c r="Z57" s="8">
        <v>78719.95539982566</v>
      </c>
      <c r="AA57" s="4"/>
      <c r="AB57" s="4"/>
      <c r="AC57" s="4"/>
      <c r="AD57" s="8">
        <v>44282.105644050556</v>
      </c>
      <c r="AE57" s="4"/>
      <c r="AF57" s="4"/>
      <c r="AG57" s="4"/>
    </row>
    <row r="58" spans="1:33" s="17" customFormat="1" x14ac:dyDescent="0.75">
      <c r="A58" s="18"/>
      <c r="B58" s="20" t="s">
        <v>123</v>
      </c>
      <c r="C58" s="18"/>
      <c r="D58" s="18">
        <f>SUM(D3:D55)</f>
        <v>639316</v>
      </c>
      <c r="E58" s="18"/>
      <c r="F58" s="18">
        <f>SUM(F3:F55)</f>
        <v>758888</v>
      </c>
      <c r="G58" s="18">
        <f>SUM(G3:G55)</f>
        <v>208678</v>
      </c>
      <c r="H58" s="19">
        <f>G58/F58</f>
        <v>0.27497865297646029</v>
      </c>
      <c r="I58" s="19"/>
      <c r="J58" s="18">
        <f>SUM(J3:J45)</f>
        <v>896783.01893939392</v>
      </c>
      <c r="K58" s="18">
        <f>SUM(K3:K45)</f>
        <v>870728</v>
      </c>
      <c r="L58" s="18">
        <f>SUM(L3:L45)</f>
        <v>199493.54924242425</v>
      </c>
      <c r="M58" s="19">
        <f t="shared" ref="M58" si="15">L58/K58</f>
        <v>0.22911121411327562</v>
      </c>
      <c r="N58" s="18">
        <f>SUM(N3:N45)</f>
        <v>1141232.7895189128</v>
      </c>
      <c r="O58" s="18">
        <f>SUM(O3:O45)</f>
        <v>1056120</v>
      </c>
      <c r="P58" s="18">
        <f>SUM(P3:P45)</f>
        <v>174437.4447493816</v>
      </c>
      <c r="Q58" s="19">
        <f t="shared" si="6"/>
        <v>0.16516820508027649</v>
      </c>
      <c r="R58" s="18">
        <f>SUM(R3:R45)</f>
        <v>1129223.0778867102</v>
      </c>
      <c r="S58" s="18">
        <f>SUM(S3:S45)</f>
        <v>1144950</v>
      </c>
      <c r="T58" s="18">
        <f>SUM(T3:T45)</f>
        <v>277163.07788671023</v>
      </c>
      <c r="U58" s="19">
        <f t="shared" ref="U58:U60" si="16">T58/S58</f>
        <v>0.24207439441609699</v>
      </c>
      <c r="V58" s="18">
        <f>SUM(V3:V48)</f>
        <v>1118801.8739106753</v>
      </c>
      <c r="W58" s="18">
        <f>SUM(W3:W48)</f>
        <v>1098703</v>
      </c>
      <c r="X58" s="18">
        <f>SUM(X3:X48)</f>
        <v>254980.94526143791</v>
      </c>
      <c r="Y58" s="19">
        <f t="shared" ref="Y58:Y60" si="17">X58/W58</f>
        <v>0.2320744962573488</v>
      </c>
      <c r="Z58" s="18">
        <f>SUM(Z3:Z48)</f>
        <v>879959.51531561895</v>
      </c>
      <c r="AA58" s="18">
        <f>SUM(AA3:AA48)</f>
        <v>0</v>
      </c>
      <c r="AB58" s="18">
        <f>SUM(AB3:AB48)</f>
        <v>0</v>
      </c>
      <c r="AC58" s="19" t="e">
        <f t="shared" ref="AC58" si="18">AB58/AA58</f>
        <v>#DIV/0!</v>
      </c>
      <c r="AD58" s="18">
        <f>SUM(AD3:AD48)</f>
        <v>1128051.8144501452</v>
      </c>
      <c r="AE58" s="18">
        <f>SUM(AE3:AE48)</f>
        <v>0</v>
      </c>
      <c r="AF58" s="18">
        <f>SUM(AF3:AF48)</f>
        <v>0</v>
      </c>
      <c r="AG58" s="19" t="e">
        <f t="shared" ref="AG58" si="19">AF58/AE58</f>
        <v>#DIV/0!</v>
      </c>
    </row>
    <row r="59" spans="1:33" s="17" customFormat="1" x14ac:dyDescent="0.75">
      <c r="A59" s="18"/>
      <c r="B59" s="20" t="s">
        <v>116</v>
      </c>
      <c r="C59" s="18"/>
      <c r="D59" s="18"/>
      <c r="E59" s="18"/>
      <c r="F59" s="18"/>
      <c r="G59" s="18"/>
      <c r="H59" s="19"/>
      <c r="I59" s="19"/>
      <c r="J59" s="18"/>
      <c r="K59" s="18"/>
      <c r="L59" s="18"/>
      <c r="M59" s="19"/>
      <c r="N59" s="18">
        <f>SUM(N55:N57)</f>
        <v>22989</v>
      </c>
      <c r="O59" s="18">
        <f>SUM(O55:O57)</f>
        <v>43025</v>
      </c>
      <c r="P59" s="18">
        <f>SUM(P55:P57)</f>
        <v>20036</v>
      </c>
      <c r="Q59" s="19">
        <f t="shared" si="6"/>
        <v>0.46568274259151654</v>
      </c>
      <c r="R59" s="18">
        <f>SUM(R55:R57)</f>
        <v>86694</v>
      </c>
      <c r="S59" s="18">
        <f>SUM(S55:S57)</f>
        <v>66334</v>
      </c>
      <c r="T59" s="18">
        <f>SUM(T55:T57)</f>
        <v>20360</v>
      </c>
      <c r="U59" s="19">
        <f t="shared" si="16"/>
        <v>0.30693158862724995</v>
      </c>
      <c r="V59" s="18">
        <f>SUM(V49:V57)</f>
        <v>113568</v>
      </c>
      <c r="W59" s="18">
        <f>SUM(W49:W57)</f>
        <v>96108</v>
      </c>
      <c r="X59" s="18">
        <f>SUM(X49:X57)</f>
        <v>17460</v>
      </c>
      <c r="Y59" s="19">
        <f t="shared" si="17"/>
        <v>0.18167062055187913</v>
      </c>
      <c r="Z59" s="18">
        <f>SUM(Z55:Z57)</f>
        <v>168610.95539982565</v>
      </c>
      <c r="AA59" s="18">
        <f>SUM(AA55:AA57)</f>
        <v>0</v>
      </c>
      <c r="AB59" s="18">
        <f>SUM(AB55:AB57)</f>
        <v>0</v>
      </c>
      <c r="AC59" s="19" t="e">
        <f t="shared" ref="AC59" si="20">AB59/AA59</f>
        <v>#DIV/0!</v>
      </c>
      <c r="AD59" s="18">
        <f>SUM(AD55:AD57)</f>
        <v>150056.10564405055</v>
      </c>
      <c r="AE59" s="18">
        <f>SUM(AE55:AE57)</f>
        <v>0</v>
      </c>
      <c r="AF59" s="18">
        <f>SUM(AF55:AF57)</f>
        <v>0</v>
      </c>
      <c r="AG59" s="19" t="e">
        <f t="shared" ref="AG59" si="21">AF59/AE59</f>
        <v>#DIV/0!</v>
      </c>
    </row>
    <row r="60" spans="1:33" x14ac:dyDescent="0.75">
      <c r="A60" s="5"/>
      <c r="B60" s="5" t="s">
        <v>107</v>
      </c>
      <c r="C60" s="5"/>
      <c r="D60" s="5">
        <f>SUM(D58:D59)</f>
        <v>639316</v>
      </c>
      <c r="E60" s="5"/>
      <c r="F60" s="5">
        <f>SUM(F58:F59)</f>
        <v>758888</v>
      </c>
      <c r="G60" s="5">
        <f>SUM(G58:G59)</f>
        <v>208678</v>
      </c>
      <c r="H60" s="10">
        <f>G60/F60</f>
        <v>0.27497865297646029</v>
      </c>
      <c r="I60" s="10"/>
      <c r="J60" s="5">
        <f>SUM(J58:J59)</f>
        <v>896783.01893939392</v>
      </c>
      <c r="K60" s="5">
        <f>SUM(K58:K59)</f>
        <v>870728</v>
      </c>
      <c r="L60" s="5">
        <f>SUM(L58:L59)</f>
        <v>199493.54924242425</v>
      </c>
      <c r="M60" s="10">
        <f t="shared" ref="M60" si="22">L60/K60</f>
        <v>0.22911121411327562</v>
      </c>
      <c r="N60" s="5">
        <f>SUM(N58:N59)</f>
        <v>1164221.7895189128</v>
      </c>
      <c r="O60" s="5">
        <f>SUM(O58:O59)</f>
        <v>1099145</v>
      </c>
      <c r="P60" s="5">
        <f>SUM(P58:P59)</f>
        <v>194473.4447493816</v>
      </c>
      <c r="Q60" s="10">
        <f t="shared" si="6"/>
        <v>0.17693156476113853</v>
      </c>
      <c r="R60" s="5">
        <f>SUM(R58:R59)</f>
        <v>1215917.0778867102</v>
      </c>
      <c r="S60" s="5">
        <f>SUM(S58:S59)</f>
        <v>1211284</v>
      </c>
      <c r="T60" s="5">
        <f>SUM(T58:T59)</f>
        <v>297523.07788671023</v>
      </c>
      <c r="U60" s="10">
        <f t="shared" si="16"/>
        <v>0.24562619326822629</v>
      </c>
      <c r="V60" s="5">
        <f>SUM(V58:V59)</f>
        <v>1232369.8739106753</v>
      </c>
      <c r="W60" s="5">
        <f>SUM(W58:W59)</f>
        <v>1194811</v>
      </c>
      <c r="X60" s="5">
        <f>SUM(X58:X59)</f>
        <v>272440.94526143791</v>
      </c>
      <c r="Y60" s="10">
        <f t="shared" si="17"/>
        <v>0.22802011804497774</v>
      </c>
      <c r="Z60" s="5">
        <f>SUM(Z58:Z59)</f>
        <v>1048570.4707154445</v>
      </c>
      <c r="AA60" s="5">
        <f>SUM(AA58:AA59)</f>
        <v>0</v>
      </c>
      <c r="AB60" s="5">
        <f>SUM(AB58:AB59)</f>
        <v>0</v>
      </c>
      <c r="AC60" s="10" t="e">
        <f t="shared" ref="AC60" si="23">AB60/AA60</f>
        <v>#DIV/0!</v>
      </c>
      <c r="AD60" s="5"/>
      <c r="AE60" s="5"/>
      <c r="AF60" s="5"/>
      <c r="AG60" s="10"/>
    </row>
    <row r="62" spans="1:33" x14ac:dyDescent="0.75">
      <c r="C62" s="13" t="s">
        <v>5</v>
      </c>
      <c r="D62" s="13" t="s">
        <v>97</v>
      </c>
      <c r="E62" s="13"/>
      <c r="F62" s="13" t="s">
        <v>99</v>
      </c>
      <c r="G62" s="13" t="s">
        <v>106</v>
      </c>
      <c r="H62" s="13" t="s">
        <v>108</v>
      </c>
      <c r="I62" s="13"/>
      <c r="J62" s="13" t="s">
        <v>114</v>
      </c>
    </row>
    <row r="63" spans="1:33" x14ac:dyDescent="0.75">
      <c r="C63" s="14" t="s">
        <v>40</v>
      </c>
      <c r="D63" s="15">
        <f>SUMIF($C$3:$C$45,C63,$G$3:$G$45)/SUMIF($C$3:$C$45,C63,$F$3:$F$45)</f>
        <v>0.12549781479784791</v>
      </c>
      <c r="E63" s="15"/>
      <c r="F63" s="15">
        <f>SUMIF($C$3:$C$45,$C63,$L$3:$L$45)/SUMIF($C$3:$C$45,$C63,$K$3:$K$45)</f>
        <v>0.22425440673062941</v>
      </c>
      <c r="G63" s="15">
        <f>SUMIF($C$3:$C$55,$C63,$P$3:$P$55)/SUMIF($C$3:$C$55,$C63,$O$3:$O$55)</f>
        <v>3.1305019445976454E-2</v>
      </c>
      <c r="H63" s="15">
        <f>SUMIF($C$3:$C$55,$C63,$T$3:$T$55)/SUMIF($C$3:$C$55,$C63,$S$3:$S$55)</f>
        <v>0.17121995616245086</v>
      </c>
      <c r="I63" s="15"/>
      <c r="J63" s="15">
        <f>SUMIF($C$3:$C$55,$C63,$X$3:$X$55)/SUMIF($C$3:$C$55,$C63,$W$3:$W$55)</f>
        <v>0.19337132113119221</v>
      </c>
    </row>
    <row r="64" spans="1:33" x14ac:dyDescent="0.75">
      <c r="C64" s="5" t="s">
        <v>30</v>
      </c>
      <c r="D64" s="9">
        <f>SUMIF($C$3:$C$45,C64,$G$3:$G$45)/SUMIF($C$3:$C$45,C64,$F$3:$F$45)</f>
        <v>0.27753629099610383</v>
      </c>
      <c r="E64" s="15"/>
      <c r="F64" s="15">
        <f>SUMIF($C$3:$C$45,$C64,$L$3:$L$45)/SUMIF($C$3:$C$45,$C64,$K$3:$K$45)</f>
        <v>0.13888827027441944</v>
      </c>
      <c r="G64" s="15">
        <f>SUMIF($C$3:$C$55,$C64,$P$3:$P$55)/SUMIF($C$3:$C$55,$C64,$O$3:$O$55)</f>
        <v>0.20383218086306151</v>
      </c>
      <c r="H64" s="15">
        <f>SUMIF($C$3:$C$55,$C64,$T$3:$T$55)/SUMIF($C$3:$C$55,$C64,$S$3:$S$55)</f>
        <v>0.24008838324227619</v>
      </c>
      <c r="I64" s="15"/>
      <c r="J64" s="15">
        <f>SUMIF($C$3:$C$55,$C64,$X$3:$X$55)/SUMIF($C$3:$C$55,$C64,$W$3:$W$55)</f>
        <v>0.21665054958497529</v>
      </c>
    </row>
    <row r="65" spans="3:10" x14ac:dyDescent="0.75">
      <c r="C65" s="5" t="s">
        <v>19</v>
      </c>
      <c r="D65" s="9">
        <f>SUMIF($C$3:$C$45,C65,$G$3:$G$45)/SUMIF($C$3:$C$45,C65,$F$3:$F$45)</f>
        <v>0.37188417046251471</v>
      </c>
      <c r="E65" s="15"/>
      <c r="F65" s="15">
        <f>SUMIF($C$3:$C$45,$C65,$L$3:$L$45)/SUMIF($C$3:$C$45,$C65,$K$3:$K$45)</f>
        <v>0.32310630912678068</v>
      </c>
      <c r="G65" s="15">
        <f>SUMIF($C$3:$C$55,$C65,$P$3:$P$55)/SUMIF($C$3:$C$55,$C65,$O$3:$O$55)</f>
        <v>0.35818558889262292</v>
      </c>
      <c r="H65" s="15">
        <f>SUMIF($C$3:$C$55,$C65,$T$3:$T$55)/SUMIF($C$3:$C$55,$C65,$S$3:$S$55)</f>
        <v>0.34246999296494318</v>
      </c>
      <c r="I65" s="15"/>
      <c r="J65" s="15">
        <f>SUMIF($C$3:$C$55,$C65,$X$3:$X$55)/SUMIF($C$3:$C$55,$C65,$W$3:$W$55)</f>
        <v>0.24352018803614442</v>
      </c>
    </row>
    <row r="66" spans="3:10" x14ac:dyDescent="0.75">
      <c r="C66" s="5" t="s">
        <v>12</v>
      </c>
      <c r="D66" s="9">
        <f>SUMIF($C$3:$C$45,C66,$G$3:$G$45)/SUMIF($C$3:$C$45,C66,$F$3:$F$45)</f>
        <v>0.81187530390620777</v>
      </c>
      <c r="E66" s="15"/>
      <c r="F66" s="15">
        <f>SUMIF($C$3:$C$45,$C66,$L$3:$L$45)/SUMIF($C$3:$C$45,$C66,$K$3:$K$45)</f>
        <v>0.49679863075196407</v>
      </c>
      <c r="G66" s="15">
        <f>SUMIF($C$3:$C$55,$C66,$P$3:$P$55)/SUMIF($C$3:$C$55,$C66,$O$3:$O$55)</f>
        <v>0.91593805565156416</v>
      </c>
      <c r="H66" s="15">
        <f>SUMIF($C$3:$C$55,$C66,$T$3:$T$55)/SUMIF($C$3:$C$55,$C66,$S$3:$S$55)</f>
        <v>0.80901323504774669</v>
      </c>
      <c r="I66" s="15"/>
      <c r="J66" s="15">
        <f>SUMIF($C$3:$C$55,$C66,$X$3:$X$55)/SUMIF($C$3:$C$55,$C66,$W$3:$W$55)</f>
        <v>0.35569228676498177</v>
      </c>
    </row>
    <row r="67" spans="3:10" ht="42.5" customHeight="1" x14ac:dyDescent="0.75">
      <c r="C67" s="5" t="s">
        <v>123</v>
      </c>
      <c r="D67" s="10">
        <f>H58</f>
        <v>0.27497865297646029</v>
      </c>
      <c r="E67" s="10"/>
      <c r="F67" s="10">
        <f>M58</f>
        <v>0.22911121411327562</v>
      </c>
      <c r="G67" s="10">
        <f>Q58</f>
        <v>0.16516820508027649</v>
      </c>
      <c r="H67" s="10">
        <f>U58</f>
        <v>0.24207439441609699</v>
      </c>
      <c r="I67" s="10"/>
      <c r="J67" s="10">
        <f>Y58</f>
        <v>0.2320744962573488</v>
      </c>
    </row>
  </sheetData>
  <autoFilter ref="A2:AC60" xr:uid="{0C9F2097-4F2E-43C5-8C49-FDF19197F4BB}"/>
  <sortState xmlns:xlrd2="http://schemas.microsoft.com/office/spreadsheetml/2017/richdata2" ref="A3:Q45">
    <sortCondition descending="1" ref="H3:H45"/>
  </sortState>
  <mergeCells count="6">
    <mergeCell ref="AD1:AG1"/>
    <mergeCell ref="Z1:AC1"/>
    <mergeCell ref="J1:M1"/>
    <mergeCell ref="N1:Q1"/>
    <mergeCell ref="R1:U1"/>
    <mergeCell ref="V1:Y1"/>
  </mergeCells>
  <conditionalFormatting sqref="I3:I57">
    <cfRule type="cellIs" dxfId="0" priority="1" operator="greaterThan">
      <formula>H3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432E-398C-46F1-AD47-A250CC5C7AD2}">
  <dimension ref="A1:AL74"/>
  <sheetViews>
    <sheetView zoomScaleNormal="100" workbookViewId="0">
      <pane xSplit="2" ySplit="2" topLeftCell="W13" activePane="bottomRight" state="frozen"/>
      <selection pane="topRight" activeCell="C1" sqref="C1"/>
      <selection pane="bottomLeft" activeCell="A3" sqref="A3"/>
      <selection pane="bottomRight" activeCell="A22" sqref="A22:XFD22"/>
    </sheetView>
  </sheetViews>
  <sheetFormatPr baseColWidth="10" defaultColWidth="11.453125" defaultRowHeight="14.75" x14ac:dyDescent="0.75"/>
  <cols>
    <col min="1" max="1" width="8.453125" bestFit="1" customWidth="1"/>
    <col min="2" max="2" width="40" customWidth="1"/>
    <col min="3" max="3" width="5.7265625" customWidth="1"/>
    <col min="4" max="4" width="9.6796875" customWidth="1"/>
    <col min="5" max="6" width="13.86328125" customWidth="1"/>
    <col min="7" max="7" width="11.76953125" customWidth="1"/>
    <col min="8" max="8" width="11" customWidth="1"/>
    <col min="9" max="9" width="9.86328125" customWidth="1"/>
    <col min="10" max="11" width="13.86328125" customWidth="1"/>
    <col min="12" max="12" width="11.6796875" customWidth="1"/>
    <col min="13" max="13" width="10.54296875" customWidth="1"/>
    <col min="14" max="14" width="10.08984375" style="21" customWidth="1"/>
    <col min="15" max="16" width="14" style="21" customWidth="1"/>
    <col min="17" max="17" width="11.6796875" style="21" customWidth="1"/>
    <col min="18" max="18" width="10.54296875" customWidth="1"/>
    <col min="19" max="20" width="9.86328125" bestFit="1" customWidth="1"/>
    <col min="21" max="21" width="9.86328125" customWidth="1"/>
    <col min="22" max="22" width="9.86328125" bestFit="1" customWidth="1"/>
    <col min="23" max="23" width="8.2265625" bestFit="1" customWidth="1"/>
    <col min="24" max="24" width="9.86328125" bestFit="1" customWidth="1"/>
    <col min="25" max="25" width="13.86328125" bestFit="1" customWidth="1"/>
    <col min="26" max="26" width="13.86328125" customWidth="1"/>
    <col min="27" max="27" width="9.86328125" bestFit="1" customWidth="1"/>
    <col min="28" max="28" width="8.2265625" bestFit="1" customWidth="1"/>
    <col min="37" max="37" width="16.953125" bestFit="1" customWidth="1"/>
  </cols>
  <sheetData>
    <row r="1" spans="1:38" ht="14.4" customHeight="1" x14ac:dyDescent="0.75">
      <c r="A1" s="4"/>
      <c r="B1" s="4"/>
      <c r="C1" s="11"/>
      <c r="D1" s="30" t="s">
        <v>0</v>
      </c>
      <c r="E1" s="31"/>
      <c r="F1" s="31"/>
      <c r="G1" s="31"/>
      <c r="H1" s="31"/>
      <c r="I1" s="39" t="s">
        <v>1</v>
      </c>
      <c r="J1" s="39"/>
      <c r="K1" s="39"/>
      <c r="L1" s="39"/>
      <c r="M1" s="39"/>
      <c r="N1" s="39" t="s">
        <v>2</v>
      </c>
      <c r="O1" s="39"/>
      <c r="P1" s="39"/>
      <c r="Q1" s="39"/>
      <c r="R1" s="39"/>
      <c r="S1" s="39" t="s">
        <v>98</v>
      </c>
      <c r="T1" s="39"/>
      <c r="U1" s="39"/>
      <c r="V1" s="39"/>
      <c r="W1" s="39"/>
      <c r="X1" s="39" t="s">
        <v>100</v>
      </c>
      <c r="Y1" s="39"/>
      <c r="Z1" s="39"/>
      <c r="AA1" s="39"/>
      <c r="AB1" s="39"/>
      <c r="AC1" s="39" t="s">
        <v>109</v>
      </c>
      <c r="AD1" s="39"/>
      <c r="AE1" s="39"/>
      <c r="AF1" s="39"/>
      <c r="AG1" s="39"/>
      <c r="AH1" s="39" t="s">
        <v>115</v>
      </c>
      <c r="AI1" s="39"/>
      <c r="AJ1" s="39"/>
      <c r="AK1" s="39"/>
      <c r="AL1" s="39"/>
    </row>
    <row r="2" spans="1:38" ht="59" x14ac:dyDescent="0.75">
      <c r="A2" s="7" t="s">
        <v>3</v>
      </c>
      <c r="B2" s="6" t="s">
        <v>4</v>
      </c>
      <c r="C2" s="6" t="s">
        <v>5</v>
      </c>
      <c r="D2" s="5" t="s">
        <v>6</v>
      </c>
      <c r="E2" s="5" t="s">
        <v>7</v>
      </c>
      <c r="F2" s="5" t="s">
        <v>8</v>
      </c>
      <c r="G2" s="5" t="s">
        <v>144</v>
      </c>
      <c r="H2" s="5" t="s">
        <v>9</v>
      </c>
      <c r="I2" s="5" t="s">
        <v>6</v>
      </c>
      <c r="J2" s="5" t="s">
        <v>7</v>
      </c>
      <c r="K2" s="5" t="s">
        <v>8</v>
      </c>
      <c r="L2" s="5" t="s">
        <v>144</v>
      </c>
      <c r="M2" s="5" t="s">
        <v>9</v>
      </c>
      <c r="N2" s="5" t="s">
        <v>6</v>
      </c>
      <c r="O2" s="5" t="s">
        <v>7</v>
      </c>
      <c r="P2" s="5" t="s">
        <v>8</v>
      </c>
      <c r="Q2" s="5" t="s">
        <v>144</v>
      </c>
      <c r="R2" s="5" t="s">
        <v>9</v>
      </c>
      <c r="S2" s="5" t="s">
        <v>6</v>
      </c>
      <c r="T2" s="5" t="s">
        <v>7</v>
      </c>
      <c r="U2" s="5" t="s">
        <v>8</v>
      </c>
      <c r="V2" s="5" t="s">
        <v>144</v>
      </c>
      <c r="W2" s="5" t="s">
        <v>9</v>
      </c>
      <c r="X2" s="5" t="s">
        <v>6</v>
      </c>
      <c r="Y2" s="5" t="s">
        <v>7</v>
      </c>
      <c r="Z2" s="5" t="s">
        <v>8</v>
      </c>
      <c r="AA2" s="5" t="s">
        <v>144</v>
      </c>
      <c r="AB2" s="5" t="s">
        <v>9</v>
      </c>
      <c r="AC2" s="5" t="s">
        <v>6</v>
      </c>
      <c r="AD2" s="5" t="s">
        <v>7</v>
      </c>
      <c r="AE2" s="5"/>
      <c r="AF2" s="5" t="s">
        <v>144</v>
      </c>
      <c r="AG2" s="5" t="s">
        <v>9</v>
      </c>
      <c r="AH2" s="5" t="s">
        <v>6</v>
      </c>
      <c r="AI2" s="5" t="s">
        <v>7</v>
      </c>
      <c r="AJ2" s="5"/>
      <c r="AK2" s="5" t="s">
        <v>144</v>
      </c>
      <c r="AL2" s="5" t="s">
        <v>9</v>
      </c>
    </row>
    <row r="3" spans="1:38" x14ac:dyDescent="0.75">
      <c r="A3" s="2" t="s">
        <v>10</v>
      </c>
      <c r="B3" s="3" t="s">
        <v>11</v>
      </c>
      <c r="C3" s="12" t="s">
        <v>12</v>
      </c>
      <c r="D3" s="8">
        <f>+_xlfn.XLOOKUP(A3,[1]Hoja4!$A:$A,[1]Hoja4!$L:$L,0,0)</f>
        <v>2</v>
      </c>
      <c r="E3" s="8">
        <v>22473</v>
      </c>
      <c r="F3" s="8">
        <f>+E3-D3</f>
        <v>22471</v>
      </c>
      <c r="G3" s="8">
        <f>+ABS(E3-D3)</f>
        <v>22471</v>
      </c>
      <c r="H3" s="9">
        <f>G3/E3</f>
        <v>0.99991100431629065</v>
      </c>
      <c r="I3" s="8">
        <f>+_xlfn.XLOOKUP(A3,[1]Hoja4!$A:$A,[1]Hoja4!$O:$O,0,0)</f>
        <v>0</v>
      </c>
      <c r="J3" s="8">
        <v>5659</v>
      </c>
      <c r="K3" s="8">
        <f>+J3-I3</f>
        <v>5659</v>
      </c>
      <c r="L3" s="8">
        <f t="shared" ref="L3:L45" si="0">ABS(I3-J3)</f>
        <v>5659</v>
      </c>
      <c r="M3" s="9">
        <f>L3/J3</f>
        <v>1</v>
      </c>
      <c r="N3" s="8">
        <f>_xlfn.XLOOKUP(A3,[1]Hoja4!$A:$A,[1]Hoja4!$R:$R,0,0)</f>
        <v>13109.25</v>
      </c>
      <c r="O3" s="8">
        <v>4480</v>
      </c>
      <c r="P3" s="8">
        <f>+O3-N3</f>
        <v>-8629.25</v>
      </c>
      <c r="Q3" s="8">
        <f t="shared" ref="Q3:Q55" si="1">ABS(N3-O3)</f>
        <v>8629.25</v>
      </c>
      <c r="R3" s="9">
        <f>Q3/O3</f>
        <v>1.9261718750000001</v>
      </c>
      <c r="S3" s="8">
        <f>+_xlfn.XLOOKUP(A3,[1]Hoja4!$A:$A,[1]Hoja4!$U:$U,0,0)</f>
        <v>10797.333333333334</v>
      </c>
      <c r="T3" s="8">
        <v>1469</v>
      </c>
      <c r="U3" s="8">
        <f>+T3-S3</f>
        <v>-9328.3333333333339</v>
      </c>
      <c r="V3" s="8">
        <f>ABS(S3-T3)</f>
        <v>9328.3333333333339</v>
      </c>
      <c r="W3" s="9">
        <f>V3/T3</f>
        <v>6.3501248014522353</v>
      </c>
      <c r="X3" s="8">
        <f>+_xlfn.XLOOKUP(A3,[1]Hoja4!$A:$A,[1]Hoja4!$X:$X,0,0)</f>
        <v>6342.75</v>
      </c>
      <c r="Y3" s="8">
        <v>4386</v>
      </c>
      <c r="Z3" s="8">
        <f>+Y3-X3</f>
        <v>-1956.75</v>
      </c>
      <c r="AA3" s="8">
        <f t="shared" ref="AA3:AA57" si="2">ABS(X3-Y3)</f>
        <v>1956.75</v>
      </c>
      <c r="AB3" s="9">
        <f>AA3/Y3</f>
        <v>0.44613543091655267</v>
      </c>
      <c r="AC3" s="8">
        <v>3832</v>
      </c>
      <c r="AD3" s="4"/>
      <c r="AE3" s="4"/>
      <c r="AF3" s="4"/>
      <c r="AG3" s="4"/>
      <c r="AH3" s="8">
        <v>6000</v>
      </c>
      <c r="AI3" s="4"/>
      <c r="AJ3" s="4"/>
      <c r="AK3" s="4"/>
      <c r="AL3" s="4"/>
    </row>
    <row r="4" spans="1:38" x14ac:dyDescent="0.75">
      <c r="A4" s="2" t="s">
        <v>13</v>
      </c>
      <c r="B4" s="3" t="s">
        <v>14</v>
      </c>
      <c r="C4" s="12" t="s">
        <v>19</v>
      </c>
      <c r="D4" s="8">
        <f>+_xlfn.XLOOKUP(A4,[1]Hoja4!$A:$A,[1]Hoja4!$L:$L,0,0)</f>
        <v>631.66666666666663</v>
      </c>
      <c r="E4" s="8">
        <v>32015</v>
      </c>
      <c r="F4" s="8">
        <f t="shared" ref="F4:F57" si="3">+E4-D4</f>
        <v>31383.333333333332</v>
      </c>
      <c r="G4" s="8">
        <f t="shared" ref="G4:G45" si="4">+ABS(E4-D4)</f>
        <v>31383.333333333332</v>
      </c>
      <c r="H4" s="9">
        <f>G4/E4</f>
        <v>0.98026966526107551</v>
      </c>
      <c r="I4" s="8">
        <f>+_xlfn.XLOOKUP(A4,[1]Hoja4!$A:$A,[1]Hoja4!$O:$O,0,0)</f>
        <v>0.5</v>
      </c>
      <c r="J4" s="8">
        <v>106</v>
      </c>
      <c r="K4" s="8">
        <f t="shared" ref="K4:K57" si="5">+J4-I4</f>
        <v>105.5</v>
      </c>
      <c r="L4" s="8">
        <f t="shared" si="0"/>
        <v>105.5</v>
      </c>
      <c r="M4" s="9">
        <f t="shared" ref="M4:M45" si="6">L4/J4</f>
        <v>0.99528301886792447</v>
      </c>
      <c r="N4" s="8">
        <f>_xlfn.XLOOKUP(A4,[1]Hoja4!$A:$A,[1]Hoja4!$R:$R,0,0)</f>
        <v>18675.416666666668</v>
      </c>
      <c r="O4" s="8">
        <v>3434</v>
      </c>
      <c r="P4" s="8">
        <f t="shared" ref="P4:P57" si="7">+O4-N4</f>
        <v>-15241.416666666668</v>
      </c>
      <c r="Q4" s="8">
        <f t="shared" si="1"/>
        <v>15241.416666666668</v>
      </c>
      <c r="R4" s="9">
        <f t="shared" ref="R4:R60" si="8">Q4/O4</f>
        <v>4.4383857503397399</v>
      </c>
      <c r="S4" s="8">
        <f>+_xlfn.XLOOKUP(A4,[1]Hoja4!$A:$A,[1]Hoja4!$U:$U,0,0)</f>
        <v>10711.333333333334</v>
      </c>
      <c r="T4" s="8">
        <v>4340</v>
      </c>
      <c r="U4" s="8">
        <f t="shared" ref="U4:U57" si="9">+T4-S4</f>
        <v>-6371.3333333333339</v>
      </c>
      <c r="V4" s="8">
        <f t="shared" ref="V4:V56" si="10">ABS(S4-T4)</f>
        <v>6371.3333333333339</v>
      </c>
      <c r="W4" s="9">
        <f t="shared" ref="W4:W55" si="11">V4/T4</f>
        <v>1.4680491551459294</v>
      </c>
      <c r="X4" s="8">
        <f>+_xlfn.XLOOKUP(A4,[1]Hoja4!$A:$A,[1]Hoja4!$X:$X,0,0)</f>
        <v>4650.583333333333</v>
      </c>
      <c r="Y4" s="8">
        <v>13373</v>
      </c>
      <c r="Z4" s="8">
        <f t="shared" ref="Z4:Z57" si="12">+Y4-X4</f>
        <v>8722.4166666666679</v>
      </c>
      <c r="AA4" s="8">
        <f t="shared" si="2"/>
        <v>8722.4166666666679</v>
      </c>
      <c r="AB4" s="9">
        <f t="shared" ref="AB4:AB56" si="13">AA4/Y4</f>
        <v>0.65224083352027729</v>
      </c>
      <c r="AC4" s="8">
        <v>4052</v>
      </c>
      <c r="AD4" s="4"/>
      <c r="AE4" s="4"/>
      <c r="AF4" s="4"/>
      <c r="AG4" s="4"/>
      <c r="AH4" s="8">
        <v>4717</v>
      </c>
      <c r="AI4" s="4"/>
      <c r="AJ4" s="4"/>
      <c r="AK4" s="4"/>
      <c r="AL4" s="4"/>
    </row>
    <row r="5" spans="1:38" x14ac:dyDescent="0.75">
      <c r="A5" s="2" t="s">
        <v>15</v>
      </c>
      <c r="B5" s="3" t="s">
        <v>16</v>
      </c>
      <c r="C5" s="12" t="s">
        <v>12</v>
      </c>
      <c r="D5" s="8">
        <f>+_xlfn.XLOOKUP(A5,[1]Hoja4!$A:$A,[1]Hoja4!$L:$L,0,0)</f>
        <v>511.33333333333331</v>
      </c>
      <c r="E5" s="8">
        <v>1560</v>
      </c>
      <c r="F5" s="8">
        <f t="shared" si="3"/>
        <v>1048.6666666666667</v>
      </c>
      <c r="G5" s="8">
        <f t="shared" si="4"/>
        <v>1048.6666666666667</v>
      </c>
      <c r="H5" s="9">
        <f>G5/E5</f>
        <v>0.67222222222222228</v>
      </c>
      <c r="I5" s="8">
        <f>+_xlfn.XLOOKUP(A5,[1]Hoja4!$A:$A,[1]Hoja4!$O:$O,0,0)</f>
        <v>266.08333333333331</v>
      </c>
      <c r="J5" s="8">
        <v>7803</v>
      </c>
      <c r="K5" s="8">
        <f t="shared" si="5"/>
        <v>7536.916666666667</v>
      </c>
      <c r="L5" s="8">
        <f t="shared" si="0"/>
        <v>7536.916666666667</v>
      </c>
      <c r="M5" s="9">
        <f t="shared" si="6"/>
        <v>0.96589986757230129</v>
      </c>
      <c r="N5" s="8">
        <f>_xlfn.XLOOKUP(A5,[1]Hoja4!$A:$A,[1]Hoja4!$R:$R,0,0)</f>
        <v>1000.4166666666666</v>
      </c>
      <c r="O5" s="8">
        <v>2220</v>
      </c>
      <c r="P5" s="8">
        <f t="shared" si="7"/>
        <v>1219.5833333333335</v>
      </c>
      <c r="Q5" s="8">
        <f t="shared" si="1"/>
        <v>1219.5833333333335</v>
      </c>
      <c r="R5" s="9">
        <f t="shared" si="8"/>
        <v>0.54936186186186198</v>
      </c>
      <c r="S5" s="8">
        <f>+_xlfn.XLOOKUP(A5,[1]Hoja4!$A:$A,[1]Hoja4!$U:$U,0,0)</f>
        <v>5063.833333333333</v>
      </c>
      <c r="T5" s="8">
        <v>3725</v>
      </c>
      <c r="U5" s="8">
        <f t="shared" si="9"/>
        <v>-1338.833333333333</v>
      </c>
      <c r="V5" s="8">
        <f t="shared" si="10"/>
        <v>1338.833333333333</v>
      </c>
      <c r="W5" s="9">
        <f t="shared" si="11"/>
        <v>0.35941834451901555</v>
      </c>
      <c r="X5" s="8">
        <f>+_xlfn.XLOOKUP(A5,[1]Hoja4!$A:$A,[1]Hoja4!$X:$X,0,0)</f>
        <v>4010</v>
      </c>
      <c r="Y5" s="8">
        <v>1152</v>
      </c>
      <c r="Z5" s="8">
        <f t="shared" si="12"/>
        <v>-2858</v>
      </c>
      <c r="AA5" s="8">
        <f t="shared" si="2"/>
        <v>2858</v>
      </c>
      <c r="AB5" s="9">
        <f t="shared" si="13"/>
        <v>2.4809027777777777</v>
      </c>
      <c r="AC5" s="8">
        <v>1752.362911521139</v>
      </c>
      <c r="AD5" s="4"/>
      <c r="AE5" s="4"/>
      <c r="AF5" s="4"/>
      <c r="AG5" s="4"/>
      <c r="AH5" s="8">
        <v>2133.2967223594364</v>
      </c>
      <c r="AI5" s="28"/>
      <c r="AJ5" s="28"/>
      <c r="AK5" s="29"/>
      <c r="AL5" s="4"/>
    </row>
    <row r="6" spans="1:38" x14ac:dyDescent="0.75">
      <c r="A6" s="2" t="s">
        <v>17</v>
      </c>
      <c r="B6" s="3" t="s">
        <v>18</v>
      </c>
      <c r="C6" s="12" t="s">
        <v>19</v>
      </c>
      <c r="D6" s="8">
        <f>+_xlfn.XLOOKUP(A6,[1]Hoja4!$A:$A,[1]Hoja4!$L:$L,0,0)</f>
        <v>5948.5</v>
      </c>
      <c r="E6" s="8">
        <v>7923</v>
      </c>
      <c r="F6" s="8">
        <f t="shared" si="3"/>
        <v>1974.5</v>
      </c>
      <c r="G6" s="8">
        <f t="shared" si="4"/>
        <v>1974.5</v>
      </c>
      <c r="H6" s="9">
        <f t="shared" ref="H6:H45" si="14">G6/E6</f>
        <v>0.24921115738987756</v>
      </c>
      <c r="I6" s="8">
        <f>+_xlfn.XLOOKUP(A6,[1]Hoja4!$A:$A,[1]Hoja4!$O:$O,0,0)</f>
        <v>9064.6666666666661</v>
      </c>
      <c r="J6" s="8">
        <v>12179</v>
      </c>
      <c r="K6" s="8">
        <f t="shared" si="5"/>
        <v>3114.3333333333339</v>
      </c>
      <c r="L6" s="8">
        <f t="shared" si="0"/>
        <v>3114.3333333333339</v>
      </c>
      <c r="M6" s="9">
        <f t="shared" si="6"/>
        <v>0.25571338643019409</v>
      </c>
      <c r="N6" s="8">
        <f>_xlfn.XLOOKUP(A6,[1]Hoja4!$A:$A,[1]Hoja4!$R:$R,0,0)</f>
        <v>8762.0833333333339</v>
      </c>
      <c r="O6" s="8">
        <v>20375</v>
      </c>
      <c r="P6" s="8">
        <f t="shared" si="7"/>
        <v>11612.916666666666</v>
      </c>
      <c r="Q6" s="8">
        <f t="shared" si="1"/>
        <v>11612.916666666666</v>
      </c>
      <c r="R6" s="9">
        <f t="shared" si="8"/>
        <v>0.56995910020449891</v>
      </c>
      <c r="S6" s="8">
        <f>+_xlfn.XLOOKUP(A6,[1]Hoja4!$A:$A,[1]Hoja4!$U:$U,0,0)</f>
        <v>10441.416666666666</v>
      </c>
      <c r="T6" s="8">
        <v>19302</v>
      </c>
      <c r="U6" s="8">
        <f t="shared" si="9"/>
        <v>8860.5833333333339</v>
      </c>
      <c r="V6" s="8">
        <f t="shared" si="10"/>
        <v>8860.5833333333339</v>
      </c>
      <c r="W6" s="9">
        <f t="shared" si="11"/>
        <v>0.45905001208855734</v>
      </c>
      <c r="X6" s="8">
        <f>+_xlfn.XLOOKUP(A6,[1]Hoja4!$A:$A,[1]Hoja4!$X:$X,0,0)</f>
        <v>16561.583333333332</v>
      </c>
      <c r="Y6" s="8">
        <v>10533</v>
      </c>
      <c r="Z6" s="8">
        <f t="shared" si="12"/>
        <v>-6028.5833333333321</v>
      </c>
      <c r="AA6" s="8">
        <f t="shared" si="2"/>
        <v>6028.5833333333321</v>
      </c>
      <c r="AB6" s="9">
        <f t="shared" si="13"/>
        <v>0.57235197316370756</v>
      </c>
      <c r="AC6" s="8">
        <v>12876</v>
      </c>
      <c r="AD6" s="4"/>
      <c r="AE6" s="4"/>
      <c r="AF6" s="4"/>
      <c r="AG6" s="4"/>
      <c r="AH6" s="8">
        <v>18639</v>
      </c>
      <c r="AI6" s="28"/>
      <c r="AJ6" s="28"/>
      <c r="AK6" s="29"/>
      <c r="AL6" s="4"/>
    </row>
    <row r="7" spans="1:38" x14ac:dyDescent="0.75">
      <c r="A7" s="2" t="s">
        <v>20</v>
      </c>
      <c r="B7" s="3" t="s">
        <v>21</v>
      </c>
      <c r="C7" s="12" t="s">
        <v>12</v>
      </c>
      <c r="D7" s="8">
        <f>+_xlfn.XLOOKUP(A7,[1]Hoja4!$A:$A,[1]Hoja4!$L:$L,0,0)</f>
        <v>4630.166666666667</v>
      </c>
      <c r="E7" s="8">
        <v>1321</v>
      </c>
      <c r="F7" s="8">
        <f t="shared" si="3"/>
        <v>-3309.166666666667</v>
      </c>
      <c r="G7" s="8">
        <f t="shared" si="4"/>
        <v>3309.166666666667</v>
      </c>
      <c r="H7" s="9">
        <f t="shared" si="14"/>
        <v>2.5050466818067125</v>
      </c>
      <c r="I7" s="8">
        <f>+_xlfn.XLOOKUP(A7,[1]Hoja4!$A:$A,[1]Hoja4!$O:$O,0,0)</f>
        <v>6633.166666666667</v>
      </c>
      <c r="J7" s="8">
        <v>4341</v>
      </c>
      <c r="K7" s="8">
        <f t="shared" si="5"/>
        <v>-2292.166666666667</v>
      </c>
      <c r="L7" s="8">
        <f t="shared" si="0"/>
        <v>2292.166666666667</v>
      </c>
      <c r="M7" s="9">
        <f t="shared" si="6"/>
        <v>0.52802733625124787</v>
      </c>
      <c r="N7" s="8">
        <f>_xlfn.XLOOKUP(A7,[1]Hoja4!$A:$A,[1]Hoja4!$R:$R,0,0)</f>
        <v>3836.4166666666665</v>
      </c>
      <c r="O7" s="8">
        <v>5108</v>
      </c>
      <c r="P7" s="8">
        <f t="shared" si="7"/>
        <v>1271.5833333333335</v>
      </c>
      <c r="Q7" s="8">
        <f t="shared" si="1"/>
        <v>1271.5833333333335</v>
      </c>
      <c r="R7" s="9">
        <f t="shared" si="8"/>
        <v>0.24893957191333857</v>
      </c>
      <c r="S7" s="8">
        <f>+_xlfn.XLOOKUP(A7,[1]Hoja4!$A:$A,[1]Hoja4!$U:$U,0,0)</f>
        <v>3673.9166666666665</v>
      </c>
      <c r="T7" s="8">
        <v>2900</v>
      </c>
      <c r="U7" s="8">
        <f t="shared" si="9"/>
        <v>-773.91666666666652</v>
      </c>
      <c r="V7" s="8">
        <f t="shared" si="10"/>
        <v>773.91666666666652</v>
      </c>
      <c r="W7" s="9">
        <f t="shared" si="11"/>
        <v>0.26686781609195398</v>
      </c>
      <c r="X7" s="8">
        <f>+_xlfn.XLOOKUP(A7,[1]Hoja4!$A:$A,[1]Hoja4!$X:$X,0,0)</f>
        <v>4530.5</v>
      </c>
      <c r="Y7" s="8">
        <v>6622</v>
      </c>
      <c r="Z7" s="8">
        <f t="shared" si="12"/>
        <v>2091.5</v>
      </c>
      <c r="AA7" s="8">
        <f t="shared" si="2"/>
        <v>2091.5</v>
      </c>
      <c r="AB7" s="9">
        <f t="shared" si="13"/>
        <v>0.31584113560857746</v>
      </c>
      <c r="AC7" s="8">
        <v>3912</v>
      </c>
      <c r="AD7" s="4"/>
      <c r="AE7" s="4"/>
      <c r="AF7" s="4"/>
      <c r="AG7" s="4"/>
      <c r="AH7" s="8">
        <v>3825</v>
      </c>
      <c r="AI7" s="28"/>
      <c r="AJ7" s="28"/>
      <c r="AK7" s="29"/>
      <c r="AL7" s="4"/>
    </row>
    <row r="8" spans="1:38" x14ac:dyDescent="0.75">
      <c r="A8" s="2" t="s">
        <v>22</v>
      </c>
      <c r="B8" s="3" t="s">
        <v>23</v>
      </c>
      <c r="C8" s="12" t="s">
        <v>19</v>
      </c>
      <c r="D8" s="8">
        <f>+_xlfn.XLOOKUP(A8,[1]Hoja4!$A:$A,[1]Hoja4!$L:$L,0,0)</f>
        <v>7868.083333333333</v>
      </c>
      <c r="E8" s="8">
        <v>2286</v>
      </c>
      <c r="F8" s="8">
        <f t="shared" si="3"/>
        <v>-5582.083333333333</v>
      </c>
      <c r="G8" s="8">
        <f t="shared" si="4"/>
        <v>5582.083333333333</v>
      </c>
      <c r="H8" s="9">
        <f t="shared" si="14"/>
        <v>2.441856226305045</v>
      </c>
      <c r="I8" s="8">
        <f>+_xlfn.XLOOKUP(A8,[1]Hoja4!$A:$A,[1]Hoja4!$O:$O,0,0)</f>
        <v>9796.5833333333339</v>
      </c>
      <c r="J8" s="8">
        <v>4094</v>
      </c>
      <c r="K8" s="8">
        <f t="shared" si="5"/>
        <v>-5702.5833333333339</v>
      </c>
      <c r="L8" s="8">
        <f t="shared" si="0"/>
        <v>5702.5833333333339</v>
      </c>
      <c r="M8" s="9">
        <f t="shared" si="6"/>
        <v>1.3929123921185476</v>
      </c>
      <c r="N8" s="8">
        <f>_xlfn.XLOOKUP(A8,[1]Hoja4!$A:$A,[1]Hoja4!$R:$R,0,0)</f>
        <v>5769.166666666667</v>
      </c>
      <c r="O8" s="8">
        <v>4874</v>
      </c>
      <c r="P8" s="8">
        <f t="shared" si="7"/>
        <v>-895.16666666666697</v>
      </c>
      <c r="Q8" s="8">
        <f t="shared" si="1"/>
        <v>895.16666666666697</v>
      </c>
      <c r="R8" s="9">
        <f t="shared" si="8"/>
        <v>0.18366160579948029</v>
      </c>
      <c r="S8" s="8">
        <f>+_xlfn.XLOOKUP(A8,[1]Hoja4!$A:$A,[1]Hoja4!$U:$U,0,0)</f>
        <v>4134.666666666667</v>
      </c>
      <c r="T8" s="8">
        <v>10999</v>
      </c>
      <c r="U8" s="8">
        <f t="shared" si="9"/>
        <v>6864.333333333333</v>
      </c>
      <c r="V8" s="8">
        <f t="shared" si="10"/>
        <v>6864.333333333333</v>
      </c>
      <c r="W8" s="9">
        <f t="shared" si="11"/>
        <v>0.6240870382155953</v>
      </c>
      <c r="X8" s="8">
        <f>+_xlfn.XLOOKUP(A8,[1]Hoja4!$A:$A,[1]Hoja4!$X:$X,0,0)</f>
        <v>4405</v>
      </c>
      <c r="Y8" s="8">
        <v>4405</v>
      </c>
      <c r="Z8" s="8">
        <f t="shared" si="12"/>
        <v>0</v>
      </c>
      <c r="AA8" s="8">
        <f t="shared" si="2"/>
        <v>0</v>
      </c>
      <c r="AB8" s="9">
        <f t="shared" si="13"/>
        <v>0</v>
      </c>
      <c r="AC8" s="8">
        <v>3190</v>
      </c>
      <c r="AD8" s="4"/>
      <c r="AE8" s="4"/>
      <c r="AF8" s="4"/>
      <c r="AG8" s="4"/>
      <c r="AH8" s="8">
        <v>5511</v>
      </c>
      <c r="AI8" s="28"/>
      <c r="AJ8" s="28"/>
      <c r="AK8" s="29"/>
      <c r="AL8" s="4"/>
    </row>
    <row r="9" spans="1:38" x14ac:dyDescent="0.75">
      <c r="A9" s="2" t="s">
        <v>24</v>
      </c>
      <c r="B9" s="1" t="s">
        <v>25</v>
      </c>
      <c r="C9" s="12" t="s">
        <v>12</v>
      </c>
      <c r="D9" s="8">
        <f>+_xlfn.XLOOKUP(A9,[1]Hoja4!$A:$A,[1]Hoja4!$L:$L,0,0)</f>
        <v>910.41666666666663</v>
      </c>
      <c r="E9" s="8">
        <v>481</v>
      </c>
      <c r="F9" s="8">
        <f t="shared" si="3"/>
        <v>-429.41666666666663</v>
      </c>
      <c r="G9" s="8">
        <f t="shared" si="4"/>
        <v>429.41666666666663</v>
      </c>
      <c r="H9" s="9">
        <f t="shared" si="14"/>
        <v>0.89275814275814269</v>
      </c>
      <c r="I9" s="8">
        <f>+_xlfn.XLOOKUP(A9,[1]Hoja4!$A:$A,[1]Hoja4!$O:$O,0,0)</f>
        <v>1673.9166666666667</v>
      </c>
      <c r="J9" s="8">
        <v>1815</v>
      </c>
      <c r="K9" s="8">
        <f t="shared" si="5"/>
        <v>141.08333333333326</v>
      </c>
      <c r="L9" s="8">
        <f t="shared" si="0"/>
        <v>141.08333333333326</v>
      </c>
      <c r="M9" s="9">
        <f t="shared" si="6"/>
        <v>7.7731864095500411E-2</v>
      </c>
      <c r="N9" s="8">
        <f>_xlfn.XLOOKUP(A9,[1]Hoja4!$A:$A,[1]Hoja4!$R:$R,0,0)</f>
        <v>1069.9166666666667</v>
      </c>
      <c r="O9" s="8">
        <v>1202</v>
      </c>
      <c r="P9" s="8">
        <f t="shared" si="7"/>
        <v>132.08333333333326</v>
      </c>
      <c r="Q9" s="8">
        <f t="shared" si="1"/>
        <v>132.08333333333326</v>
      </c>
      <c r="R9" s="9">
        <f t="shared" si="8"/>
        <v>0.10988630061009422</v>
      </c>
      <c r="S9" s="8">
        <f>+_xlfn.XLOOKUP(A9,[1]Hoja4!$A:$A,[1]Hoja4!$U:$U,0,0)</f>
        <v>1376.9166666666667</v>
      </c>
      <c r="T9" s="8">
        <v>4870</v>
      </c>
      <c r="U9" s="8">
        <f t="shared" si="9"/>
        <v>3493.083333333333</v>
      </c>
      <c r="V9" s="8">
        <f t="shared" si="10"/>
        <v>3493.083333333333</v>
      </c>
      <c r="W9" s="9">
        <f t="shared" si="11"/>
        <v>0.71726557152635173</v>
      </c>
      <c r="X9" s="8">
        <f>+_xlfn.XLOOKUP(A9,[1]Hoja4!$A:$A,[1]Hoja4!$X:$X,0,0)</f>
        <v>1346.9166666666667</v>
      </c>
      <c r="Y9" s="8">
        <v>1214</v>
      </c>
      <c r="Z9" s="8">
        <f t="shared" si="12"/>
        <v>-132.91666666666674</v>
      </c>
      <c r="AA9" s="8">
        <f t="shared" si="2"/>
        <v>132.91666666666674</v>
      </c>
      <c r="AB9" s="9">
        <f t="shared" si="13"/>
        <v>0.10948654585392648</v>
      </c>
      <c r="AC9" s="8">
        <v>1949</v>
      </c>
      <c r="AD9" s="4"/>
      <c r="AE9" s="4"/>
      <c r="AF9" s="4"/>
      <c r="AG9" s="4"/>
      <c r="AH9" s="8">
        <v>3512</v>
      </c>
      <c r="AI9" s="28"/>
      <c r="AJ9" s="28"/>
      <c r="AK9" s="29"/>
      <c r="AL9" s="4"/>
    </row>
    <row r="10" spans="1:38" x14ac:dyDescent="0.75">
      <c r="A10" s="2" t="s">
        <v>26</v>
      </c>
      <c r="B10" s="3" t="s">
        <v>27</v>
      </c>
      <c r="C10" s="12" t="s">
        <v>19</v>
      </c>
      <c r="D10" s="8">
        <f>+_xlfn.XLOOKUP(A10,[1]Hoja4!$A:$A,[1]Hoja4!$L:$L,0,0)</f>
        <v>6292.25</v>
      </c>
      <c r="E10" s="8">
        <v>11013</v>
      </c>
      <c r="F10" s="8">
        <f t="shared" si="3"/>
        <v>4720.75</v>
      </c>
      <c r="G10" s="8">
        <f t="shared" si="4"/>
        <v>4720.75</v>
      </c>
      <c r="H10" s="9">
        <f t="shared" si="14"/>
        <v>0.42865250158903112</v>
      </c>
      <c r="I10" s="8">
        <f>+_xlfn.XLOOKUP(A10,[1]Hoja4!$A:$A,[1]Hoja4!$O:$O,0,0)</f>
        <v>9378.25</v>
      </c>
      <c r="J10" s="8">
        <v>10762</v>
      </c>
      <c r="K10" s="8">
        <f t="shared" si="5"/>
        <v>1383.75</v>
      </c>
      <c r="L10" s="8">
        <f t="shared" si="0"/>
        <v>1383.75</v>
      </c>
      <c r="M10" s="9">
        <f t="shared" si="6"/>
        <v>0.12857740196989406</v>
      </c>
      <c r="N10" s="8">
        <f>_xlfn.XLOOKUP(A10,[1]Hoja4!$A:$A,[1]Hoja4!$R:$R,0,0)</f>
        <v>10700.333333333334</v>
      </c>
      <c r="O10" s="8">
        <v>9057</v>
      </c>
      <c r="P10" s="8">
        <f t="shared" si="7"/>
        <v>-1643.3333333333339</v>
      </c>
      <c r="Q10" s="8">
        <f t="shared" si="1"/>
        <v>1643.3333333333339</v>
      </c>
      <c r="R10" s="9">
        <f t="shared" si="8"/>
        <v>0.18144345073791918</v>
      </c>
      <c r="S10" s="8">
        <f>+_xlfn.XLOOKUP(A10,[1]Hoja4!$A:$A,[1]Hoja4!$U:$U,0,0)</f>
        <v>10676.25</v>
      </c>
      <c r="T10" s="8">
        <v>6766</v>
      </c>
      <c r="U10" s="8">
        <f t="shared" si="9"/>
        <v>-3910.25</v>
      </c>
      <c r="V10" s="8">
        <f t="shared" si="10"/>
        <v>3910.25</v>
      </c>
      <c r="W10" s="9">
        <f t="shared" si="11"/>
        <v>0.57792639668932899</v>
      </c>
      <c r="X10" s="8">
        <f>+_xlfn.XLOOKUP(A10,[1]Hoja4!$A:$A,[1]Hoja4!$X:$X,0,0)</f>
        <v>9647.1666666666661</v>
      </c>
      <c r="Y10" s="8">
        <v>11017</v>
      </c>
      <c r="Z10" s="8">
        <f t="shared" si="12"/>
        <v>1369.8333333333339</v>
      </c>
      <c r="AA10" s="8">
        <f t="shared" si="2"/>
        <v>1369.8333333333339</v>
      </c>
      <c r="AB10" s="9">
        <f t="shared" si="13"/>
        <v>0.12433814408036072</v>
      </c>
      <c r="AC10" s="8">
        <v>8271</v>
      </c>
      <c r="AD10" s="4"/>
      <c r="AE10" s="4"/>
      <c r="AF10" s="4"/>
      <c r="AG10" s="4"/>
      <c r="AH10" s="8">
        <v>8962</v>
      </c>
      <c r="AI10" s="28"/>
      <c r="AJ10" s="28"/>
      <c r="AK10" s="29"/>
      <c r="AL10" s="4"/>
    </row>
    <row r="11" spans="1:38" x14ac:dyDescent="0.75">
      <c r="A11" s="2" t="s">
        <v>28</v>
      </c>
      <c r="B11" s="3" t="s">
        <v>29</v>
      </c>
      <c r="C11" s="12" t="s">
        <v>30</v>
      </c>
      <c r="D11" s="8">
        <f>+_xlfn.XLOOKUP(A11,[1]Hoja4!$A:$A,[1]Hoja4!$L:$L,0,0)</f>
        <v>20800.666666666668</v>
      </c>
      <c r="E11" s="8">
        <v>29916</v>
      </c>
      <c r="F11" s="8">
        <f t="shared" si="3"/>
        <v>9115.3333333333321</v>
      </c>
      <c r="G11" s="8">
        <f t="shared" si="4"/>
        <v>9115.3333333333321</v>
      </c>
      <c r="H11" s="9">
        <f t="shared" si="14"/>
        <v>0.30469759771805494</v>
      </c>
      <c r="I11" s="8">
        <f>+_xlfn.XLOOKUP(A11,[1]Hoja4!$A:$A,[1]Hoja4!$O:$O,0,0)</f>
        <v>23629.583333333332</v>
      </c>
      <c r="J11" s="8">
        <v>16345</v>
      </c>
      <c r="K11" s="8">
        <f t="shared" si="5"/>
        <v>-7284.5833333333321</v>
      </c>
      <c r="L11" s="8">
        <f t="shared" si="0"/>
        <v>7284.5833333333321</v>
      </c>
      <c r="M11" s="9">
        <f t="shared" si="6"/>
        <v>0.44567655756092578</v>
      </c>
      <c r="N11" s="8">
        <f>_xlfn.XLOOKUP(A11,[1]Hoja4!$A:$A,[1]Hoja4!$R:$R,0,0)</f>
        <v>27822.5</v>
      </c>
      <c r="O11" s="8">
        <v>24879</v>
      </c>
      <c r="P11" s="8">
        <f t="shared" si="7"/>
        <v>-2943.5</v>
      </c>
      <c r="Q11" s="8">
        <f t="shared" si="1"/>
        <v>2943.5</v>
      </c>
      <c r="R11" s="9">
        <f t="shared" si="8"/>
        <v>0.11831263314441899</v>
      </c>
      <c r="S11" s="8">
        <f>+_xlfn.XLOOKUP(A11,[1]Hoja4!$A:$A,[1]Hoja4!$U:$U,0,0)</f>
        <v>21339.333333333332</v>
      </c>
      <c r="T11" s="8">
        <v>36538</v>
      </c>
      <c r="U11" s="8">
        <f t="shared" si="9"/>
        <v>15198.666666666668</v>
      </c>
      <c r="V11" s="8">
        <f t="shared" si="10"/>
        <v>15198.666666666668</v>
      </c>
      <c r="W11" s="9">
        <f t="shared" si="11"/>
        <v>0.41596876311420078</v>
      </c>
      <c r="X11" s="8">
        <f>+_xlfn.XLOOKUP(A11,[1]Hoja4!$A:$A,[1]Hoja4!$X:$X,0,0)</f>
        <v>22285.416666666668</v>
      </c>
      <c r="Y11" s="8">
        <v>26556</v>
      </c>
      <c r="Z11" s="8">
        <f t="shared" si="12"/>
        <v>4270.5833333333321</v>
      </c>
      <c r="AA11" s="8">
        <f t="shared" si="2"/>
        <v>4270.5833333333321</v>
      </c>
      <c r="AB11" s="9">
        <f t="shared" si="13"/>
        <v>0.16081425415474213</v>
      </c>
      <c r="AC11" s="8">
        <v>29124</v>
      </c>
      <c r="AD11" s="4"/>
      <c r="AE11" s="4"/>
      <c r="AF11" s="4"/>
      <c r="AG11" s="4"/>
      <c r="AH11" s="8">
        <v>43060.002102280981</v>
      </c>
      <c r="AI11" s="28"/>
      <c r="AJ11" s="28"/>
      <c r="AK11" s="29"/>
      <c r="AL11" s="4"/>
    </row>
    <row r="12" spans="1:38" x14ac:dyDescent="0.75">
      <c r="A12" s="2" t="s">
        <v>31</v>
      </c>
      <c r="B12" s="3" t="s">
        <v>103</v>
      </c>
      <c r="C12" s="12" t="s">
        <v>12</v>
      </c>
      <c r="D12" s="8">
        <f>+_xlfn.XLOOKUP(A12,[1]Hoja4!$A:$A,[1]Hoja4!$L:$L,0,0)</f>
        <v>0.75</v>
      </c>
      <c r="E12" s="8">
        <v>4561</v>
      </c>
      <c r="F12" s="8">
        <f t="shared" si="3"/>
        <v>4560.25</v>
      </c>
      <c r="G12" s="8">
        <f t="shared" si="4"/>
        <v>4560.25</v>
      </c>
      <c r="H12" s="9">
        <f t="shared" si="14"/>
        <v>0.99983556237667182</v>
      </c>
      <c r="I12" s="8">
        <f>+_xlfn.XLOOKUP(A12,[1]Hoja4!$A:$A,[1]Hoja4!$O:$O,0,0)</f>
        <v>0.16666666666666666</v>
      </c>
      <c r="J12" s="8">
        <v>3790</v>
      </c>
      <c r="K12" s="8">
        <f t="shared" si="5"/>
        <v>3789.8333333333335</v>
      </c>
      <c r="L12" s="8">
        <f t="shared" si="0"/>
        <v>3789.8333333333335</v>
      </c>
      <c r="M12" s="9">
        <f t="shared" si="6"/>
        <v>0.99995602462620936</v>
      </c>
      <c r="N12" s="8">
        <f>_xlfn.XLOOKUP(A12,[1]Hoja4!$A:$A,[1]Hoja4!$R:$R,0,0)</f>
        <v>2660.5833333333335</v>
      </c>
      <c r="O12" s="8">
        <v>2760</v>
      </c>
      <c r="P12" s="8">
        <f t="shared" si="7"/>
        <v>99.416666666666515</v>
      </c>
      <c r="Q12" s="8">
        <f t="shared" si="1"/>
        <v>99.416666666666515</v>
      </c>
      <c r="R12" s="9">
        <f t="shared" si="8"/>
        <v>3.602053140096613E-2</v>
      </c>
      <c r="S12" s="8">
        <f>+_xlfn.XLOOKUP(A12,[1]Hoja4!$A:$A,[1]Hoja4!$U:$U,0,0)</f>
        <v>4065.4166666666665</v>
      </c>
      <c r="T12" s="8">
        <v>2417</v>
      </c>
      <c r="U12" s="8">
        <f t="shared" si="9"/>
        <v>-1648.4166666666665</v>
      </c>
      <c r="V12" s="8">
        <f t="shared" si="10"/>
        <v>1648.4166666666665</v>
      </c>
      <c r="W12" s="9">
        <f t="shared" si="11"/>
        <v>0.68200937801682515</v>
      </c>
      <c r="X12" s="8">
        <f>+_xlfn.XLOOKUP(A12,[1]Hoja4!$A:$A,[1]Hoja4!$X:$X,0,0)</f>
        <v>3447.3333333333335</v>
      </c>
      <c r="Y12" s="8">
        <v>1279</v>
      </c>
      <c r="Z12" s="8">
        <f t="shared" si="12"/>
        <v>-2168.3333333333335</v>
      </c>
      <c r="AA12" s="8">
        <f t="shared" si="2"/>
        <v>2168.3333333333335</v>
      </c>
      <c r="AB12" s="9">
        <f t="shared" si="13"/>
        <v>1.6953348970549911</v>
      </c>
      <c r="AC12" s="8">
        <v>2820</v>
      </c>
      <c r="AD12" s="4"/>
      <c r="AE12" s="4"/>
      <c r="AF12" s="4"/>
      <c r="AG12" s="4"/>
      <c r="AH12" s="8">
        <v>3084</v>
      </c>
      <c r="AI12" s="28"/>
      <c r="AJ12" s="28"/>
      <c r="AK12" s="4"/>
      <c r="AL12" s="4"/>
    </row>
    <row r="13" spans="1:38" x14ac:dyDescent="0.75">
      <c r="A13" s="2" t="s">
        <v>32</v>
      </c>
      <c r="B13" s="3" t="s">
        <v>33</v>
      </c>
      <c r="C13" s="12" t="s">
        <v>12</v>
      </c>
      <c r="D13" s="8">
        <f>+_xlfn.XLOOKUP(A13,[1]Hoja4!$A:$A,[1]Hoja4!$L:$L,0,0)</f>
        <v>3794.4166666666665</v>
      </c>
      <c r="E13" s="8">
        <v>5857</v>
      </c>
      <c r="F13" s="8">
        <f t="shared" si="3"/>
        <v>2062.5833333333335</v>
      </c>
      <c r="G13" s="8">
        <f t="shared" si="4"/>
        <v>2062.5833333333335</v>
      </c>
      <c r="H13" s="9">
        <f t="shared" si="14"/>
        <v>0.35215696317796369</v>
      </c>
      <c r="I13" s="8">
        <f>+_xlfn.XLOOKUP(A13,[1]Hoja4!$A:$A,[1]Hoja4!$O:$O,0,0)</f>
        <v>6436.583333333333</v>
      </c>
      <c r="J13" s="8">
        <v>7452</v>
      </c>
      <c r="K13" s="8">
        <f t="shared" si="5"/>
        <v>1015.416666666667</v>
      </c>
      <c r="L13" s="8">
        <f t="shared" si="0"/>
        <v>1015.416666666667</v>
      </c>
      <c r="M13" s="9">
        <f t="shared" si="6"/>
        <v>0.13626095902665955</v>
      </c>
      <c r="N13" s="8">
        <f>_xlfn.XLOOKUP(A13,[1]Hoja4!$A:$A,[1]Hoja4!$R:$R,0,0)</f>
        <v>6487.083333333333</v>
      </c>
      <c r="O13" s="8">
        <v>6251</v>
      </c>
      <c r="P13" s="8">
        <f t="shared" si="7"/>
        <v>-236.08333333333303</v>
      </c>
      <c r="Q13" s="8">
        <f t="shared" si="1"/>
        <v>236.08333333333303</v>
      </c>
      <c r="R13" s="9">
        <f t="shared" si="8"/>
        <v>3.7767290566842589E-2</v>
      </c>
      <c r="S13" s="8">
        <f>+_xlfn.XLOOKUP(A13,[1]Hoja4!$A:$A,[1]Hoja4!$U:$U,0,0)</f>
        <v>6833.75</v>
      </c>
      <c r="T13" s="8">
        <v>4004</v>
      </c>
      <c r="U13" s="8">
        <f t="shared" si="9"/>
        <v>-2829.75</v>
      </c>
      <c r="V13" s="8">
        <f t="shared" si="10"/>
        <v>2829.75</v>
      </c>
      <c r="W13" s="9">
        <f t="shared" si="11"/>
        <v>0.70673076923076927</v>
      </c>
      <c r="X13" s="8">
        <f>+_xlfn.XLOOKUP(A13,[1]Hoja4!$A:$A,[1]Hoja4!$X:$X,0,0)</f>
        <v>6520.166666666667</v>
      </c>
      <c r="Y13" s="8">
        <v>8594</v>
      </c>
      <c r="Z13" s="8">
        <f t="shared" si="12"/>
        <v>2073.833333333333</v>
      </c>
      <c r="AA13" s="8">
        <f t="shared" si="2"/>
        <v>2073.833333333333</v>
      </c>
      <c r="AB13" s="9">
        <f t="shared" si="13"/>
        <v>0.24131176790008529</v>
      </c>
      <c r="AC13" s="8">
        <v>6163</v>
      </c>
      <c r="AD13" s="4"/>
      <c r="AE13" s="4"/>
      <c r="AF13" s="4"/>
      <c r="AG13" s="4"/>
      <c r="AH13" s="8">
        <v>5307.3948582727999</v>
      </c>
      <c r="AI13" s="28"/>
      <c r="AJ13" s="28"/>
      <c r="AK13" s="4"/>
      <c r="AL13" s="4"/>
    </row>
    <row r="14" spans="1:38" x14ac:dyDescent="0.75">
      <c r="A14" s="2" t="s">
        <v>34</v>
      </c>
      <c r="B14" s="3" t="s">
        <v>35</v>
      </c>
      <c r="C14" s="12" t="s">
        <v>30</v>
      </c>
      <c r="D14" s="8">
        <f>+_xlfn.XLOOKUP(A14,[1]Hoja4!$A:$A,[1]Hoja4!$L:$L,0,0)</f>
        <v>17519.75</v>
      </c>
      <c r="E14" s="8">
        <v>24145</v>
      </c>
      <c r="F14" s="8">
        <f t="shared" si="3"/>
        <v>6625.25</v>
      </c>
      <c r="G14" s="8">
        <f t="shared" si="4"/>
        <v>6625.25</v>
      </c>
      <c r="H14" s="9">
        <f t="shared" si="14"/>
        <v>0.27439428453095877</v>
      </c>
      <c r="I14" s="8">
        <f>+_xlfn.XLOOKUP(A14,[1]Hoja4!$A:$A,[1]Hoja4!$O:$O,0,0)</f>
        <v>18822.25</v>
      </c>
      <c r="J14" s="8">
        <v>13830</v>
      </c>
      <c r="K14" s="8">
        <f t="shared" si="5"/>
        <v>-4992.25</v>
      </c>
      <c r="L14" s="8">
        <f t="shared" si="0"/>
        <v>4992.25</v>
      </c>
      <c r="M14" s="9">
        <f t="shared" si="6"/>
        <v>0.36097252349963849</v>
      </c>
      <c r="N14" s="8">
        <f>_xlfn.XLOOKUP(A14,[1]Hoja4!$A:$A,[1]Hoja4!$R:$R,0,0)</f>
        <v>22258.833333333332</v>
      </c>
      <c r="O14" s="8">
        <v>21259</v>
      </c>
      <c r="P14" s="8">
        <f t="shared" si="7"/>
        <v>-999.83333333333212</v>
      </c>
      <c r="Q14" s="8">
        <f t="shared" si="1"/>
        <v>999.83333333333212</v>
      </c>
      <c r="R14" s="9">
        <f t="shared" si="8"/>
        <v>4.7031061354406704E-2</v>
      </c>
      <c r="S14" s="8">
        <f>+_xlfn.XLOOKUP(A14,[1]Hoja4!$A:$A,[1]Hoja4!$U:$U,0,0)</f>
        <v>17606.333333333332</v>
      </c>
      <c r="T14" s="8">
        <v>30374</v>
      </c>
      <c r="U14" s="8">
        <f t="shared" si="9"/>
        <v>12767.666666666668</v>
      </c>
      <c r="V14" s="8">
        <f t="shared" si="10"/>
        <v>12767.666666666668</v>
      </c>
      <c r="W14" s="9">
        <f t="shared" si="11"/>
        <v>0.42034854371062974</v>
      </c>
      <c r="X14" s="8">
        <f>+_xlfn.XLOOKUP(A14,[1]Hoja4!$A:$A,[1]Hoja4!$X:$X,0,0)</f>
        <v>18906.583333333332</v>
      </c>
      <c r="Y14" s="8">
        <v>30329</v>
      </c>
      <c r="Z14" s="8">
        <f t="shared" si="12"/>
        <v>11422.416666666668</v>
      </c>
      <c r="AA14" s="8">
        <f t="shared" si="2"/>
        <v>11422.416666666668</v>
      </c>
      <c r="AB14" s="9">
        <f t="shared" si="13"/>
        <v>0.37661698924022119</v>
      </c>
      <c r="AC14" s="8">
        <v>19714</v>
      </c>
      <c r="AD14" s="4"/>
      <c r="AE14" s="4"/>
      <c r="AF14" s="4"/>
      <c r="AG14" s="4"/>
      <c r="AH14" s="8">
        <v>23697.34274124655</v>
      </c>
      <c r="AI14" s="28"/>
      <c r="AJ14" s="28"/>
      <c r="AK14" s="4"/>
      <c r="AL14" s="4"/>
    </row>
    <row r="15" spans="1:38" x14ac:dyDescent="0.75">
      <c r="A15" s="2" t="s">
        <v>36</v>
      </c>
      <c r="B15" s="3" t="s">
        <v>37</v>
      </c>
      <c r="C15" s="12" t="s">
        <v>12</v>
      </c>
      <c r="D15" s="8">
        <f>+_xlfn.XLOOKUP(A15,[1]Hoja4!$A:$A,[1]Hoja4!$L:$L,0,0)</f>
        <v>1627.75</v>
      </c>
      <c r="E15" s="8">
        <v>6218</v>
      </c>
      <c r="F15" s="8">
        <f t="shared" si="3"/>
        <v>4590.25</v>
      </c>
      <c r="G15" s="8">
        <f t="shared" si="4"/>
        <v>4590.25</v>
      </c>
      <c r="H15" s="9">
        <f t="shared" si="14"/>
        <v>0.73821968478610489</v>
      </c>
      <c r="I15" s="8">
        <f>+_xlfn.XLOOKUP(A15,[1]Hoja4!$A:$A,[1]Hoja4!$O:$O,0,0)</f>
        <v>2933.9166666666665</v>
      </c>
      <c r="J15" s="8">
        <v>9300</v>
      </c>
      <c r="K15" s="8">
        <f t="shared" si="5"/>
        <v>6366.0833333333339</v>
      </c>
      <c r="L15" s="8">
        <f t="shared" si="0"/>
        <v>6366.0833333333339</v>
      </c>
      <c r="M15" s="9">
        <f t="shared" si="6"/>
        <v>0.68452508960573488</v>
      </c>
      <c r="N15" s="8">
        <f>_xlfn.XLOOKUP(A15,[1]Hoja4!$A:$A,[1]Hoja4!$R:$R,0,0)</f>
        <v>5100.5</v>
      </c>
      <c r="O15" s="8">
        <v>6123</v>
      </c>
      <c r="P15" s="8">
        <f t="shared" si="7"/>
        <v>1022.5</v>
      </c>
      <c r="Q15" s="8">
        <f t="shared" si="1"/>
        <v>1022.5</v>
      </c>
      <c r="R15" s="9">
        <f t="shared" si="8"/>
        <v>0.16699330393597908</v>
      </c>
      <c r="S15" s="8">
        <f>+_xlfn.XLOOKUP(A15,[1]Hoja4!$A:$A,[1]Hoja4!$U:$U,0,0)</f>
        <v>7708.083333333333</v>
      </c>
      <c r="T15" s="8">
        <v>8993</v>
      </c>
      <c r="U15" s="8">
        <f t="shared" si="9"/>
        <v>1284.916666666667</v>
      </c>
      <c r="V15" s="8">
        <f t="shared" si="10"/>
        <v>1284.916666666667</v>
      </c>
      <c r="W15" s="9">
        <f t="shared" si="11"/>
        <v>0.14287964713295528</v>
      </c>
      <c r="X15" s="8">
        <f>+_xlfn.XLOOKUP(A15,[1]Hoja4!$A:$A,[1]Hoja4!$X:$X,0,0)</f>
        <v>7092.833333333333</v>
      </c>
      <c r="Y15" s="8">
        <v>5245</v>
      </c>
      <c r="Z15" s="8">
        <f t="shared" si="12"/>
        <v>-1847.833333333333</v>
      </c>
      <c r="AA15" s="8">
        <f t="shared" si="2"/>
        <v>1847.833333333333</v>
      </c>
      <c r="AB15" s="9">
        <f t="shared" si="13"/>
        <v>0.35230378137909113</v>
      </c>
      <c r="AC15" s="8">
        <v>6356</v>
      </c>
      <c r="AD15" s="4"/>
      <c r="AE15" s="4"/>
      <c r="AF15" s="4"/>
      <c r="AG15" s="4"/>
      <c r="AH15" s="8">
        <v>5986.1842484381814</v>
      </c>
      <c r="AI15" s="28"/>
      <c r="AJ15" s="28"/>
      <c r="AK15" s="4"/>
      <c r="AL15" s="4"/>
    </row>
    <row r="16" spans="1:38" x14ac:dyDescent="0.75">
      <c r="A16" s="2" t="s">
        <v>38</v>
      </c>
      <c r="B16" s="3" t="s">
        <v>39</v>
      </c>
      <c r="C16" s="12" t="s">
        <v>40</v>
      </c>
      <c r="D16" s="8">
        <f>+_xlfn.XLOOKUP(A16,[1]Hoja4!$A:$A,[1]Hoja4!$L:$L,0,0)</f>
        <v>32616.583333333332</v>
      </c>
      <c r="E16" s="8">
        <v>45542</v>
      </c>
      <c r="F16" s="8">
        <f t="shared" si="3"/>
        <v>12925.416666666668</v>
      </c>
      <c r="G16" s="8">
        <f t="shared" si="4"/>
        <v>12925.416666666668</v>
      </c>
      <c r="H16" s="9">
        <f t="shared" si="14"/>
        <v>0.28381311024256001</v>
      </c>
      <c r="I16" s="8">
        <f>+_xlfn.XLOOKUP(A16,[1]Hoja4!$A:$A,[1]Hoja4!$O:$O,0,0)</f>
        <v>36141.916666666664</v>
      </c>
      <c r="J16" s="8">
        <v>33470</v>
      </c>
      <c r="K16" s="8">
        <f t="shared" si="5"/>
        <v>-2671.9166666666642</v>
      </c>
      <c r="L16" s="8">
        <f t="shared" si="0"/>
        <v>2671.9166666666642</v>
      </c>
      <c r="M16" s="9">
        <f t="shared" si="6"/>
        <v>7.9830196195597974E-2</v>
      </c>
      <c r="N16" s="8">
        <f>_xlfn.XLOOKUP(A16,[1]Hoja4!$A:$A,[1]Hoja4!$R:$R,0,0)</f>
        <v>42249.666666666664</v>
      </c>
      <c r="O16" s="8">
        <v>59589</v>
      </c>
      <c r="P16" s="8">
        <f t="shared" si="7"/>
        <v>17339.333333333336</v>
      </c>
      <c r="Q16" s="8">
        <f t="shared" si="1"/>
        <v>17339.333333333336</v>
      </c>
      <c r="R16" s="9">
        <f t="shared" si="8"/>
        <v>0.29098211638613397</v>
      </c>
      <c r="S16" s="8">
        <f>+_xlfn.XLOOKUP(A16,[1]Hoja4!$A:$A,[1]Hoja4!$U:$U,0,0)</f>
        <v>36874.833333333336</v>
      </c>
      <c r="T16" s="8">
        <v>69908</v>
      </c>
      <c r="U16" s="8">
        <f t="shared" si="9"/>
        <v>33033.166666666664</v>
      </c>
      <c r="V16" s="8">
        <f t="shared" si="10"/>
        <v>33033.166666666664</v>
      </c>
      <c r="W16" s="9">
        <f t="shared" si="11"/>
        <v>0.47252341172207279</v>
      </c>
      <c r="X16" s="8">
        <f>+_xlfn.XLOOKUP(A16,[1]Hoja4!$A:$A,[1]Hoja4!$X:$X,0,0)</f>
        <v>49036.083333333336</v>
      </c>
      <c r="Y16" s="8">
        <v>53880</v>
      </c>
      <c r="Z16" s="8">
        <f t="shared" si="12"/>
        <v>4843.9166666666642</v>
      </c>
      <c r="AA16" s="8">
        <f t="shared" si="2"/>
        <v>4843.9166666666642</v>
      </c>
      <c r="AB16" s="9">
        <f t="shared" si="13"/>
        <v>8.9901942588468162E-2</v>
      </c>
      <c r="AC16" s="8">
        <v>41099</v>
      </c>
      <c r="AD16" s="4"/>
      <c r="AE16" s="4"/>
      <c r="AF16" s="4"/>
      <c r="AG16" s="4"/>
      <c r="AH16" s="8">
        <v>56941</v>
      </c>
      <c r="AI16" s="28"/>
      <c r="AJ16" s="28"/>
      <c r="AK16" s="4"/>
      <c r="AL16" s="4"/>
    </row>
    <row r="17" spans="1:38" x14ac:dyDescent="0.75">
      <c r="A17" s="2" t="s">
        <v>41</v>
      </c>
      <c r="B17" s="3" t="s">
        <v>42</v>
      </c>
      <c r="C17" s="12" t="s">
        <v>30</v>
      </c>
      <c r="D17" s="8">
        <f>+_xlfn.XLOOKUP(A17,[1]Hoja4!$A:$A,[1]Hoja4!$L:$L,0,0)</f>
        <v>0</v>
      </c>
      <c r="E17" s="32">
        <v>19780</v>
      </c>
      <c r="F17" s="8">
        <f t="shared" si="3"/>
        <v>19780</v>
      </c>
      <c r="G17" s="8">
        <f t="shared" si="4"/>
        <v>19780</v>
      </c>
      <c r="H17" s="33">
        <f t="shared" si="14"/>
        <v>1</v>
      </c>
      <c r="I17" s="8">
        <f>+_xlfn.XLOOKUP(A17,[1]Hoja4!$A:$A,[1]Hoja4!$O:$O,0,0)</f>
        <v>19252.916666666668</v>
      </c>
      <c r="J17" s="32">
        <v>25312</v>
      </c>
      <c r="K17" s="8">
        <f t="shared" si="5"/>
        <v>6059.0833333333321</v>
      </c>
      <c r="L17" s="32">
        <f t="shared" si="0"/>
        <v>6059.0833333333321</v>
      </c>
      <c r="M17" s="33">
        <f t="shared" si="6"/>
        <v>0.23937592182890852</v>
      </c>
      <c r="N17" s="8">
        <f>_xlfn.XLOOKUP(A17,[1]Hoja4!$A:$A,[1]Hoja4!$R:$R,0,0)</f>
        <v>22540</v>
      </c>
      <c r="O17" s="32">
        <v>24314</v>
      </c>
      <c r="P17" s="8">
        <f t="shared" si="7"/>
        <v>1774</v>
      </c>
      <c r="Q17" s="32">
        <f t="shared" si="1"/>
        <v>1774</v>
      </c>
      <c r="R17" s="33">
        <f t="shared" si="8"/>
        <v>7.2962079460393195E-2</v>
      </c>
      <c r="S17" s="8">
        <f>+_xlfn.XLOOKUP(A17,[1]Hoja4!$A:$A,[1]Hoja4!$U:$U,0,0)</f>
        <v>23168.166666666668</v>
      </c>
      <c r="T17" s="32">
        <v>27456</v>
      </c>
      <c r="U17" s="8">
        <f t="shared" si="9"/>
        <v>4287.8333333333321</v>
      </c>
      <c r="V17" s="32">
        <f t="shared" si="10"/>
        <v>4287.8333333333321</v>
      </c>
      <c r="W17" s="33">
        <f t="shared" si="11"/>
        <v>0.1561710858585858</v>
      </c>
      <c r="X17" s="8">
        <f>+_xlfn.XLOOKUP(A17,[1]Hoja4!$A:$A,[1]Hoja4!$X:$X,0,0)</f>
        <v>23716.583333333332</v>
      </c>
      <c r="Y17" s="32">
        <v>14861</v>
      </c>
      <c r="Z17" s="8">
        <f t="shared" si="12"/>
        <v>-8855.5833333333321</v>
      </c>
      <c r="AA17" s="32">
        <f t="shared" si="2"/>
        <v>8855.5833333333321</v>
      </c>
      <c r="AB17" s="33">
        <f t="shared" si="13"/>
        <v>0.59589417490971885</v>
      </c>
      <c r="AC17" s="8">
        <v>19995.693899782134</v>
      </c>
      <c r="AD17" s="4"/>
      <c r="AE17" s="4"/>
      <c r="AF17" s="4"/>
      <c r="AG17" s="4"/>
      <c r="AH17" s="8">
        <v>23154.530864197532</v>
      </c>
      <c r="AI17" s="28"/>
      <c r="AJ17" s="28"/>
      <c r="AK17" s="4"/>
      <c r="AL17" s="4"/>
    </row>
    <row r="18" spans="1:38" x14ac:dyDescent="0.75">
      <c r="A18" s="2" t="s">
        <v>43</v>
      </c>
      <c r="B18" s="3" t="s">
        <v>44</v>
      </c>
      <c r="C18" s="12" t="s">
        <v>19</v>
      </c>
      <c r="D18" s="8">
        <f>+_xlfn.XLOOKUP(A18,[1]Hoja4!$A:$A,[1]Hoja4!$L:$L,0,0)</f>
        <v>0</v>
      </c>
      <c r="E18" s="32">
        <v>7419</v>
      </c>
      <c r="F18" s="8">
        <f t="shared" si="3"/>
        <v>7419</v>
      </c>
      <c r="G18" s="8">
        <f t="shared" si="4"/>
        <v>7419</v>
      </c>
      <c r="H18" s="33">
        <f t="shared" si="14"/>
        <v>1</v>
      </c>
      <c r="I18" s="8">
        <f>+_xlfn.XLOOKUP(A18,[1]Hoja4!$A:$A,[1]Hoja4!$O:$O,0,0)</f>
        <v>5687.5</v>
      </c>
      <c r="J18" s="32">
        <v>16016</v>
      </c>
      <c r="K18" s="8">
        <f t="shared" si="5"/>
        <v>10328.5</v>
      </c>
      <c r="L18" s="32">
        <f t="shared" si="0"/>
        <v>10328.5</v>
      </c>
      <c r="M18" s="33">
        <f t="shared" si="6"/>
        <v>0.64488636363636365</v>
      </c>
      <c r="N18" s="8">
        <f>_xlfn.XLOOKUP(A18,[1]Hoja4!$A:$A,[1]Hoja4!$R:$R,0,0)</f>
        <v>7945.25</v>
      </c>
      <c r="O18" s="32">
        <v>7692</v>
      </c>
      <c r="P18" s="8">
        <f t="shared" si="7"/>
        <v>-253.25</v>
      </c>
      <c r="Q18" s="32">
        <f t="shared" si="1"/>
        <v>253.25</v>
      </c>
      <c r="R18" s="33">
        <f t="shared" si="8"/>
        <v>3.2923816952678105E-2</v>
      </c>
      <c r="S18" s="8">
        <f>+_xlfn.XLOOKUP(A18,[1]Hoja4!$A:$A,[1]Hoja4!$U:$U,0,0)</f>
        <v>8378</v>
      </c>
      <c r="T18" s="32">
        <v>5371</v>
      </c>
      <c r="U18" s="8">
        <f t="shared" si="9"/>
        <v>-3007</v>
      </c>
      <c r="V18" s="32">
        <f t="shared" si="10"/>
        <v>3007</v>
      </c>
      <c r="W18" s="33">
        <f t="shared" si="11"/>
        <v>0.5598584993483523</v>
      </c>
      <c r="X18" s="8">
        <f>+_xlfn.XLOOKUP(A18,[1]Hoja4!$A:$A,[1]Hoja4!$X:$X,0,0)</f>
        <v>7660.75</v>
      </c>
      <c r="Y18" s="32">
        <v>9000</v>
      </c>
      <c r="Z18" s="8">
        <f t="shared" si="12"/>
        <v>1339.25</v>
      </c>
      <c r="AA18" s="32">
        <f t="shared" si="2"/>
        <v>1339.25</v>
      </c>
      <c r="AB18" s="33">
        <f t="shared" si="13"/>
        <v>0.14880555555555555</v>
      </c>
      <c r="AC18" s="8">
        <v>10746.257897603486</v>
      </c>
      <c r="AD18" s="4"/>
      <c r="AE18" s="4"/>
      <c r="AF18" s="4"/>
      <c r="AG18" s="4"/>
      <c r="AH18" s="8">
        <v>11960.918601074569</v>
      </c>
      <c r="AI18" s="28"/>
      <c r="AJ18" s="28"/>
      <c r="AK18" s="4"/>
      <c r="AL18" s="4"/>
    </row>
    <row r="19" spans="1:38" x14ac:dyDescent="0.75">
      <c r="A19" s="2" t="s">
        <v>45</v>
      </c>
      <c r="B19" s="1" t="s">
        <v>46</v>
      </c>
      <c r="C19" s="12" t="s">
        <v>19</v>
      </c>
      <c r="D19" s="8">
        <f>+_xlfn.XLOOKUP(A19,[1]Hoja4!$A:$A,[1]Hoja4!$L:$L,0,0)</f>
        <v>9736.25</v>
      </c>
      <c r="E19" s="8">
        <v>5822</v>
      </c>
      <c r="F19" s="8">
        <f t="shared" si="3"/>
        <v>-3914.25</v>
      </c>
      <c r="G19" s="8">
        <f t="shared" si="4"/>
        <v>3914.25</v>
      </c>
      <c r="H19" s="9">
        <f t="shared" si="14"/>
        <v>0.67232050841635171</v>
      </c>
      <c r="I19" s="8">
        <f>+_xlfn.XLOOKUP(A19,[1]Hoja4!$A:$A,[1]Hoja4!$O:$O,0,0)</f>
        <v>9814.0833333333339</v>
      </c>
      <c r="J19" s="8">
        <v>10516</v>
      </c>
      <c r="K19" s="8">
        <f t="shared" si="5"/>
        <v>701.91666666666606</v>
      </c>
      <c r="L19" s="8">
        <f t="shared" si="0"/>
        <v>701.91666666666606</v>
      </c>
      <c r="M19" s="9">
        <f t="shared" si="6"/>
        <v>6.6747495879294988E-2</v>
      </c>
      <c r="N19" s="8">
        <f>_xlfn.XLOOKUP(A19,[1]Hoja4!$A:$A,[1]Hoja4!$R:$R,0,0)</f>
        <v>7659.166666666667</v>
      </c>
      <c r="O19" s="8">
        <v>6972</v>
      </c>
      <c r="P19" s="8">
        <f t="shared" si="7"/>
        <v>-687.16666666666697</v>
      </c>
      <c r="Q19" s="8">
        <f t="shared" si="1"/>
        <v>687.16666666666697</v>
      </c>
      <c r="R19" s="9">
        <f t="shared" si="8"/>
        <v>9.8560910307898306E-2</v>
      </c>
      <c r="S19" s="8">
        <f>+_xlfn.XLOOKUP(A19,[1]Hoja4!$A:$A,[1]Hoja4!$U:$U,0,0)</f>
        <v>9017.8333333333339</v>
      </c>
      <c r="T19" s="8">
        <v>16109</v>
      </c>
      <c r="U19" s="8">
        <f t="shared" si="9"/>
        <v>7091.1666666666661</v>
      </c>
      <c r="V19" s="8">
        <f t="shared" si="10"/>
        <v>7091.1666666666661</v>
      </c>
      <c r="W19" s="9">
        <f t="shared" si="11"/>
        <v>0.44019906056655694</v>
      </c>
      <c r="X19" s="8">
        <f>+_xlfn.XLOOKUP(A19,[1]Hoja4!$A:$A,[1]Hoja4!$X:$X,0,0)</f>
        <v>8095.25</v>
      </c>
      <c r="Y19" s="8">
        <v>4546</v>
      </c>
      <c r="Z19" s="8">
        <f t="shared" si="12"/>
        <v>-3549.25</v>
      </c>
      <c r="AA19" s="8">
        <f t="shared" si="2"/>
        <v>3549.25</v>
      </c>
      <c r="AB19" s="9">
        <f t="shared" si="13"/>
        <v>0.78074131104267486</v>
      </c>
      <c r="AC19" s="8">
        <v>3409</v>
      </c>
      <c r="AD19" s="4"/>
      <c r="AE19" s="4"/>
      <c r="AF19" s="4"/>
      <c r="AG19" s="4"/>
      <c r="AH19" s="8">
        <v>4404.9661529778232</v>
      </c>
      <c r="AI19" s="4"/>
      <c r="AJ19" s="4"/>
      <c r="AK19" s="4"/>
      <c r="AL19" s="4"/>
    </row>
    <row r="20" spans="1:38" x14ac:dyDescent="0.75">
      <c r="A20" s="2" t="s">
        <v>47</v>
      </c>
      <c r="B20" s="3" t="s">
        <v>48</v>
      </c>
      <c r="C20" s="12" t="s">
        <v>12</v>
      </c>
      <c r="D20" s="8">
        <f>+_xlfn.XLOOKUP(A20,[1]Hoja4!$A:$A,[1]Hoja4!$L:$L,0,0)</f>
        <v>637.41666666666663</v>
      </c>
      <c r="E20" s="8">
        <v>2342</v>
      </c>
      <c r="F20" s="8">
        <f t="shared" si="3"/>
        <v>1704.5833333333335</v>
      </c>
      <c r="G20" s="8">
        <f t="shared" si="4"/>
        <v>1704.5833333333335</v>
      </c>
      <c r="H20" s="9">
        <f t="shared" si="14"/>
        <v>0.72783233703387429</v>
      </c>
      <c r="I20" s="8">
        <f>+_xlfn.XLOOKUP(A20,[1]Hoja4!$A:$A,[1]Hoja4!$O:$O,0,0)</f>
        <v>2146.5</v>
      </c>
      <c r="J20" s="8">
        <v>4485</v>
      </c>
      <c r="K20" s="8">
        <f t="shared" si="5"/>
        <v>2338.5</v>
      </c>
      <c r="L20" s="8">
        <f t="shared" si="0"/>
        <v>2338.5</v>
      </c>
      <c r="M20" s="9">
        <f t="shared" si="6"/>
        <v>0.52140468227424752</v>
      </c>
      <c r="N20" s="8">
        <f>_xlfn.XLOOKUP(A20,[1]Hoja4!$A:$A,[1]Hoja4!$R:$R,0,0)</f>
        <v>2500.1666666666665</v>
      </c>
      <c r="O20" s="8">
        <v>2117</v>
      </c>
      <c r="P20" s="8">
        <f t="shared" si="7"/>
        <v>-383.16666666666652</v>
      </c>
      <c r="Q20" s="8">
        <f t="shared" si="1"/>
        <v>383.16666666666652</v>
      </c>
      <c r="R20" s="9">
        <f t="shared" si="8"/>
        <v>0.18099511887891664</v>
      </c>
      <c r="S20" s="8">
        <f>+_xlfn.XLOOKUP(A20,[1]Hoja4!$A:$A,[1]Hoja4!$U:$U,0,0)</f>
        <v>4397</v>
      </c>
      <c r="T20" s="8">
        <v>3517</v>
      </c>
      <c r="U20" s="8">
        <f t="shared" si="9"/>
        <v>-880</v>
      </c>
      <c r="V20" s="8">
        <f t="shared" si="10"/>
        <v>880</v>
      </c>
      <c r="W20" s="9">
        <f t="shared" si="11"/>
        <v>0.25021324992891669</v>
      </c>
      <c r="X20" s="8">
        <f>+_xlfn.XLOOKUP(A20,[1]Hoja4!$A:$A,[1]Hoja4!$X:$X,0,0)</f>
        <v>3270.75</v>
      </c>
      <c r="Y20" s="8">
        <v>1808</v>
      </c>
      <c r="Z20" s="8">
        <f t="shared" si="12"/>
        <v>-1462.75</v>
      </c>
      <c r="AA20" s="8">
        <f t="shared" si="2"/>
        <v>1462.75</v>
      </c>
      <c r="AB20" s="9">
        <f t="shared" si="13"/>
        <v>0.80904314159292035</v>
      </c>
      <c r="AC20" s="8">
        <v>1516.5856452128432</v>
      </c>
      <c r="AD20" s="4"/>
      <c r="AE20" s="4"/>
      <c r="AF20" s="4"/>
      <c r="AG20" s="4"/>
      <c r="AH20" s="8">
        <v>1661</v>
      </c>
      <c r="AI20" s="4"/>
      <c r="AJ20" s="4"/>
      <c r="AK20" s="4"/>
      <c r="AL20" s="4"/>
    </row>
    <row r="21" spans="1:38" x14ac:dyDescent="0.75">
      <c r="A21" s="2" t="s">
        <v>49</v>
      </c>
      <c r="B21" s="3" t="s">
        <v>50</v>
      </c>
      <c r="C21" s="12" t="s">
        <v>30</v>
      </c>
      <c r="D21" s="8">
        <f>+_xlfn.XLOOKUP(A21,[1]Hoja4!$A:$A,[1]Hoja4!$L:$L,0,0)</f>
        <v>25613.333333333332</v>
      </c>
      <c r="E21" s="8">
        <v>22681</v>
      </c>
      <c r="F21" s="8">
        <f t="shared" si="3"/>
        <v>-2932.3333333333321</v>
      </c>
      <c r="G21" s="8">
        <f t="shared" si="4"/>
        <v>2932.3333333333321</v>
      </c>
      <c r="H21" s="9">
        <f t="shared" si="14"/>
        <v>0.129285892744294</v>
      </c>
      <c r="I21" s="8">
        <f>+_xlfn.XLOOKUP(A21,[1]Hoja4!$A:$A,[1]Hoja4!$O:$O,0,0)</f>
        <v>24150</v>
      </c>
      <c r="J21" s="8">
        <v>38764</v>
      </c>
      <c r="K21" s="8">
        <f t="shared" si="5"/>
        <v>14614</v>
      </c>
      <c r="L21" s="8">
        <f t="shared" si="0"/>
        <v>14614</v>
      </c>
      <c r="M21" s="9">
        <f t="shared" si="6"/>
        <v>0.37699927768032193</v>
      </c>
      <c r="N21" s="8">
        <f>_xlfn.XLOOKUP(A21,[1]Hoja4!$A:$A,[1]Hoja4!$R:$R,0,0)</f>
        <v>23132.25</v>
      </c>
      <c r="O21" s="8">
        <v>45973</v>
      </c>
      <c r="P21" s="8">
        <f t="shared" si="7"/>
        <v>22840.75</v>
      </c>
      <c r="Q21" s="8">
        <f t="shared" si="1"/>
        <v>22840.75</v>
      </c>
      <c r="R21" s="9">
        <f t="shared" si="8"/>
        <v>0.49682966088791247</v>
      </c>
      <c r="S21" s="8">
        <f>+_xlfn.XLOOKUP(A21,[1]Hoja4!$A:$A,[1]Hoja4!$U:$U,0,0)</f>
        <v>32077.666666666668</v>
      </c>
      <c r="T21" s="8">
        <v>18076</v>
      </c>
      <c r="U21" s="8">
        <f t="shared" si="9"/>
        <v>-14001.666666666668</v>
      </c>
      <c r="V21" s="8">
        <f t="shared" si="10"/>
        <v>14001.666666666668</v>
      </c>
      <c r="W21" s="9">
        <f t="shared" si="11"/>
        <v>0.77459983772220997</v>
      </c>
      <c r="X21" s="8">
        <f>+_xlfn.XLOOKUP(A21,[1]Hoja4!$A:$A,[1]Hoja4!$X:$X,0,0)</f>
        <v>41508.25</v>
      </c>
      <c r="Y21" s="8">
        <v>20480</v>
      </c>
      <c r="Z21" s="8">
        <f t="shared" si="12"/>
        <v>-21028.25</v>
      </c>
      <c r="AA21" s="8">
        <f t="shared" si="2"/>
        <v>21028.25</v>
      </c>
      <c r="AB21" s="9">
        <f t="shared" si="13"/>
        <v>1.0267700195312499</v>
      </c>
      <c r="AC21" s="8">
        <v>17269</v>
      </c>
      <c r="AD21" s="4"/>
      <c r="AE21" s="4"/>
      <c r="AF21" s="4"/>
      <c r="AG21" s="4"/>
      <c r="AH21" s="8">
        <v>24161</v>
      </c>
      <c r="AI21" s="4"/>
      <c r="AJ21" s="4"/>
      <c r="AK21" s="4"/>
      <c r="AL21" s="4"/>
    </row>
    <row r="22" spans="1:38" x14ac:dyDescent="0.75">
      <c r="A22" s="2" t="s">
        <v>51</v>
      </c>
      <c r="B22" s="3" t="s">
        <v>52</v>
      </c>
      <c r="C22" s="12" t="s">
        <v>30</v>
      </c>
      <c r="D22" s="8">
        <f>+_xlfn.XLOOKUP(A22,[1]Hoja4!$A:$A,[1]Hoja4!$L:$L,0,0)</f>
        <v>32218.75</v>
      </c>
      <c r="E22" s="8">
        <v>36781</v>
      </c>
      <c r="F22" s="8">
        <f t="shared" si="3"/>
        <v>4562.25</v>
      </c>
      <c r="G22" s="8">
        <f t="shared" si="4"/>
        <v>4562.25</v>
      </c>
      <c r="H22" s="9">
        <f t="shared" si="14"/>
        <v>0.1240382262581224</v>
      </c>
      <c r="I22" s="8">
        <f>+_xlfn.XLOOKUP(A22,[1]Hoja4!$A:$A,[1]Hoja4!$O:$O,0,0)</f>
        <v>28147.5</v>
      </c>
      <c r="J22" s="8">
        <v>57693</v>
      </c>
      <c r="K22" s="8">
        <f t="shared" si="5"/>
        <v>29545.5</v>
      </c>
      <c r="L22" s="8">
        <f t="shared" si="0"/>
        <v>29545.5</v>
      </c>
      <c r="M22" s="9">
        <f t="shared" si="6"/>
        <v>0.51211585460974474</v>
      </c>
      <c r="N22" s="8">
        <f>_xlfn.XLOOKUP(A22,[1]Hoja4!$A:$A,[1]Hoja4!$R:$R,0,0)</f>
        <v>32429.333333333332</v>
      </c>
      <c r="O22" s="8">
        <v>26255</v>
      </c>
      <c r="P22" s="8">
        <f t="shared" si="7"/>
        <v>-6174.3333333333321</v>
      </c>
      <c r="Q22" s="8">
        <f t="shared" si="1"/>
        <v>6174.3333333333321</v>
      </c>
      <c r="R22" s="9">
        <f t="shared" si="8"/>
        <v>0.23516790452612196</v>
      </c>
      <c r="S22" s="8">
        <f>+_xlfn.XLOOKUP(A22,[1]Hoja4!$A:$A,[1]Hoja4!$U:$U,0,0)</f>
        <v>48302.666666666664</v>
      </c>
      <c r="T22" s="8">
        <v>21513</v>
      </c>
      <c r="U22" s="8">
        <f t="shared" si="9"/>
        <v>-26789.666666666664</v>
      </c>
      <c r="V22" s="8">
        <f t="shared" si="10"/>
        <v>26789.666666666664</v>
      </c>
      <c r="W22" s="9">
        <f t="shared" si="11"/>
        <v>1.2452780489316537</v>
      </c>
      <c r="X22" s="8">
        <f>+_xlfn.XLOOKUP(A22,[1]Hoja4!$A:$A,[1]Hoja4!$X:$X,0,0)</f>
        <v>37808.916666666664</v>
      </c>
      <c r="Y22" s="8">
        <v>25980</v>
      </c>
      <c r="Z22" s="8">
        <f t="shared" si="12"/>
        <v>-11828.916666666664</v>
      </c>
      <c r="AA22" s="8">
        <f t="shared" si="2"/>
        <v>11828.916666666664</v>
      </c>
      <c r="AB22" s="9">
        <f t="shared" si="13"/>
        <v>0.45530857069540664</v>
      </c>
      <c r="AC22" s="8">
        <v>17007</v>
      </c>
      <c r="AD22" s="4"/>
      <c r="AE22" s="4"/>
      <c r="AF22" s="4"/>
      <c r="AG22" s="4"/>
      <c r="AH22" s="8">
        <v>31796</v>
      </c>
      <c r="AI22" s="4"/>
      <c r="AJ22" s="4"/>
      <c r="AK22" s="4"/>
      <c r="AL22" s="4"/>
    </row>
    <row r="23" spans="1:38" x14ac:dyDescent="0.75">
      <c r="A23" s="4" t="s">
        <v>53</v>
      </c>
      <c r="B23" s="3" t="s">
        <v>54</v>
      </c>
      <c r="C23" s="12" t="s">
        <v>40</v>
      </c>
      <c r="D23" s="8">
        <f>+_xlfn.XLOOKUP(A23,[1]Hoja4!$A:$A,[1]Hoja4!$L:$L,0,0)</f>
        <v>33706</v>
      </c>
      <c r="E23" s="8">
        <v>29842</v>
      </c>
      <c r="F23" s="8">
        <f t="shared" si="3"/>
        <v>-3864</v>
      </c>
      <c r="G23" s="8">
        <f t="shared" si="4"/>
        <v>3864</v>
      </c>
      <c r="H23" s="9">
        <f t="shared" si="14"/>
        <v>0.12948193820789491</v>
      </c>
      <c r="I23" s="8">
        <f>+_xlfn.XLOOKUP(A23,[1]Hoja4!$A:$A,[1]Hoja4!$O:$O,0,0)</f>
        <v>36165.416666666664</v>
      </c>
      <c r="J23" s="8">
        <v>49937</v>
      </c>
      <c r="K23" s="8">
        <f t="shared" si="5"/>
        <v>13771.583333333336</v>
      </c>
      <c r="L23" s="8">
        <f t="shared" si="0"/>
        <v>13771.583333333336</v>
      </c>
      <c r="M23" s="9">
        <f t="shared" si="6"/>
        <v>0.2757791483936427</v>
      </c>
      <c r="N23" s="8">
        <f>_xlfn.XLOOKUP(A23,[1]Hoja4!$A:$A,[1]Hoja4!$R:$R,0,0)</f>
        <v>32908.916666666664</v>
      </c>
      <c r="O23" s="8">
        <v>75669</v>
      </c>
      <c r="P23" s="8">
        <f t="shared" si="7"/>
        <v>42760.083333333336</v>
      </c>
      <c r="Q23" s="8">
        <f t="shared" si="1"/>
        <v>42760.083333333336</v>
      </c>
      <c r="R23" s="9">
        <f t="shared" si="8"/>
        <v>0.56509380767993944</v>
      </c>
      <c r="S23" s="8">
        <f>+_xlfn.XLOOKUP(A23,[1]Hoja4!$A:$A,[1]Hoja4!$U:$U,0,0)</f>
        <v>40818.75</v>
      </c>
      <c r="T23" s="8">
        <v>66559</v>
      </c>
      <c r="U23" s="8">
        <f t="shared" si="9"/>
        <v>25740.25</v>
      </c>
      <c r="V23" s="8">
        <f t="shared" si="10"/>
        <v>25740.25</v>
      </c>
      <c r="W23" s="9">
        <f t="shared" si="11"/>
        <v>0.38672831623071258</v>
      </c>
      <c r="X23" s="8">
        <f>+_xlfn.XLOOKUP(A23,[1]Hoja4!$A:$A,[1]Hoja4!$X:$X,0,0)</f>
        <v>62205.25</v>
      </c>
      <c r="Y23" s="8">
        <v>102110</v>
      </c>
      <c r="Z23" s="8">
        <f t="shared" si="12"/>
        <v>39904.75</v>
      </c>
      <c r="AA23" s="8">
        <f t="shared" si="2"/>
        <v>39904.75</v>
      </c>
      <c r="AB23" s="9">
        <f t="shared" si="13"/>
        <v>0.3908015865243365</v>
      </c>
      <c r="AC23" s="8">
        <v>73930</v>
      </c>
      <c r="AD23" s="4"/>
      <c r="AE23" s="4"/>
      <c r="AF23" s="4"/>
      <c r="AG23" s="4"/>
      <c r="AH23" s="8">
        <v>69797</v>
      </c>
      <c r="AI23" s="4"/>
      <c r="AJ23" s="4"/>
      <c r="AK23" s="4"/>
      <c r="AL23" s="4"/>
    </row>
    <row r="24" spans="1:38" x14ac:dyDescent="0.75">
      <c r="A24" s="2" t="s">
        <v>55</v>
      </c>
      <c r="B24" s="3" t="s">
        <v>56</v>
      </c>
      <c r="C24" s="12" t="s">
        <v>19</v>
      </c>
      <c r="D24" s="8">
        <f>+_xlfn.XLOOKUP(A24,[1]Hoja4!$A:$A,[1]Hoja4!$L:$L,0,0)</f>
        <v>6325.083333333333</v>
      </c>
      <c r="E24" s="8">
        <v>16506</v>
      </c>
      <c r="F24" s="8">
        <f t="shared" si="3"/>
        <v>10180.916666666668</v>
      </c>
      <c r="G24" s="8">
        <f t="shared" si="4"/>
        <v>10180.916666666668</v>
      </c>
      <c r="H24" s="9">
        <f t="shared" si="14"/>
        <v>0.61680096126661021</v>
      </c>
      <c r="I24" s="8">
        <f>+_xlfn.XLOOKUP(A24,[1]Hoja4!$A:$A,[1]Hoja4!$O:$O,0,0)</f>
        <v>14641.333333333334</v>
      </c>
      <c r="J24" s="8">
        <v>17258</v>
      </c>
      <c r="K24" s="8">
        <f t="shared" si="5"/>
        <v>2616.6666666666661</v>
      </c>
      <c r="L24" s="8">
        <f t="shared" si="0"/>
        <v>2616.6666666666661</v>
      </c>
      <c r="M24" s="9">
        <f t="shared" si="6"/>
        <v>0.15162050450032832</v>
      </c>
      <c r="N24" s="8">
        <f>_xlfn.XLOOKUP(A24,[1]Hoja4!$A:$A,[1]Hoja4!$R:$R,0,0)</f>
        <v>16942.75</v>
      </c>
      <c r="O24" s="8">
        <v>17204</v>
      </c>
      <c r="P24" s="8">
        <f t="shared" si="7"/>
        <v>261.25</v>
      </c>
      <c r="Q24" s="8">
        <f t="shared" si="1"/>
        <v>261.25</v>
      </c>
      <c r="R24" s="9">
        <f t="shared" si="8"/>
        <v>1.518542199488491E-2</v>
      </c>
      <c r="S24" s="8">
        <f>+_xlfn.XLOOKUP(A24,[1]Hoja4!$A:$A,[1]Hoja4!$U:$U,0,0)</f>
        <v>17119.5</v>
      </c>
      <c r="T24" s="8">
        <v>13197</v>
      </c>
      <c r="U24" s="8">
        <f t="shared" si="9"/>
        <v>-3922.5</v>
      </c>
      <c r="V24" s="8">
        <f t="shared" si="10"/>
        <v>3922.5</v>
      </c>
      <c r="W24" s="9">
        <f t="shared" si="11"/>
        <v>0.29722664241873153</v>
      </c>
      <c r="X24" s="8">
        <f>+_xlfn.XLOOKUP(A24,[1]Hoja4!$A:$A,[1]Hoja4!$X:$X,0,0)</f>
        <v>17002.75</v>
      </c>
      <c r="Y24" s="8">
        <v>16781</v>
      </c>
      <c r="Z24" s="8">
        <f t="shared" si="12"/>
        <v>-221.75</v>
      </c>
      <c r="AA24" s="8">
        <f t="shared" si="2"/>
        <v>221.75</v>
      </c>
      <c r="AB24" s="9">
        <f t="shared" si="13"/>
        <v>1.3214349562004648E-2</v>
      </c>
      <c r="AC24" s="8">
        <v>12431</v>
      </c>
      <c r="AD24" s="4"/>
      <c r="AE24" s="4"/>
      <c r="AF24" s="4"/>
      <c r="AG24" s="4"/>
      <c r="AH24" s="8">
        <v>17260.527777777777</v>
      </c>
      <c r="AI24" s="4"/>
      <c r="AJ24" s="4"/>
      <c r="AK24" s="4"/>
      <c r="AL24" s="4"/>
    </row>
    <row r="25" spans="1:38" x14ac:dyDescent="0.75">
      <c r="A25" s="2" t="s">
        <v>57</v>
      </c>
      <c r="B25" s="3" t="s">
        <v>58</v>
      </c>
      <c r="C25" s="12" t="s">
        <v>30</v>
      </c>
      <c r="D25" s="8">
        <f>+_xlfn.XLOOKUP(A25,[1]Hoja4!$A:$A,[1]Hoja4!$L:$L,0,0)</f>
        <v>29310</v>
      </c>
      <c r="E25" s="8">
        <v>35792</v>
      </c>
      <c r="F25" s="8">
        <f t="shared" si="3"/>
        <v>6482</v>
      </c>
      <c r="G25" s="8">
        <f t="shared" si="4"/>
        <v>6482</v>
      </c>
      <c r="H25" s="9">
        <f t="shared" si="14"/>
        <v>0.18110192221725524</v>
      </c>
      <c r="I25" s="8">
        <f>+_xlfn.XLOOKUP(A25,[1]Hoja4!$A:$A,[1]Hoja4!$O:$O,0,0)</f>
        <v>25545</v>
      </c>
      <c r="J25" s="8">
        <v>35433</v>
      </c>
      <c r="K25" s="8">
        <f t="shared" si="5"/>
        <v>9888</v>
      </c>
      <c r="L25" s="8">
        <f t="shared" si="0"/>
        <v>9888</v>
      </c>
      <c r="M25" s="9">
        <f t="shared" si="6"/>
        <v>0.27906189145711624</v>
      </c>
      <c r="N25" s="8">
        <f>_xlfn.XLOOKUP(A25,[1]Hoja4!$A:$A,[1]Hoja4!$R:$R,0,0)</f>
        <v>30886.166666666668</v>
      </c>
      <c r="O25" s="8">
        <v>30390</v>
      </c>
      <c r="P25" s="8">
        <f t="shared" si="7"/>
        <v>-496.16666666666788</v>
      </c>
      <c r="Q25" s="8">
        <f t="shared" si="1"/>
        <v>496.16666666666788</v>
      </c>
      <c r="R25" s="9">
        <f t="shared" si="8"/>
        <v>1.6326642535921945E-2</v>
      </c>
      <c r="S25" s="8">
        <f>+_xlfn.XLOOKUP(A25,[1]Hoja4!$A:$A,[1]Hoja4!$U:$U,0,0)</f>
        <v>34444.916666666664</v>
      </c>
      <c r="T25" s="8">
        <v>21123</v>
      </c>
      <c r="U25" s="8">
        <f t="shared" si="9"/>
        <v>-13321.916666666664</v>
      </c>
      <c r="V25" s="8">
        <f t="shared" si="10"/>
        <v>13321.916666666664</v>
      </c>
      <c r="W25" s="9">
        <f t="shared" si="11"/>
        <v>0.63068298379333732</v>
      </c>
      <c r="X25" s="8">
        <f>+_xlfn.XLOOKUP(A25,[1]Hoja4!$A:$A,[1]Hoja4!$X:$X,0,0)</f>
        <v>32521.166666666668</v>
      </c>
      <c r="Y25" s="8">
        <v>20400</v>
      </c>
      <c r="Z25" s="8">
        <f t="shared" si="12"/>
        <v>-12121.166666666668</v>
      </c>
      <c r="AA25" s="8">
        <f t="shared" si="2"/>
        <v>12121.166666666668</v>
      </c>
      <c r="AB25" s="9">
        <f t="shared" si="13"/>
        <v>0.59417483660130721</v>
      </c>
      <c r="AC25" s="8">
        <v>18991</v>
      </c>
      <c r="AD25" s="4"/>
      <c r="AE25" s="4"/>
      <c r="AF25" s="4"/>
      <c r="AG25" s="4"/>
      <c r="AH25" s="8">
        <v>28909</v>
      </c>
      <c r="AI25" s="4"/>
      <c r="AJ25" s="4"/>
      <c r="AK25" s="4"/>
      <c r="AL25" s="4"/>
    </row>
    <row r="26" spans="1:38" x14ac:dyDescent="0.75">
      <c r="A26" s="2" t="s">
        <v>59</v>
      </c>
      <c r="B26" s="3" t="s">
        <v>60</v>
      </c>
      <c r="C26" s="12" t="s">
        <v>12</v>
      </c>
      <c r="D26" s="8">
        <f>+_xlfn.XLOOKUP(A26,[1]Hoja4!$A:$A,[1]Hoja4!$L:$L,0,0)</f>
        <v>2153.8333333333335</v>
      </c>
      <c r="E26" s="8">
        <v>1928</v>
      </c>
      <c r="F26" s="8">
        <f t="shared" si="3"/>
        <v>-225.83333333333348</v>
      </c>
      <c r="G26" s="8">
        <f t="shared" si="4"/>
        <v>225.83333333333348</v>
      </c>
      <c r="H26" s="9">
        <f t="shared" si="14"/>
        <v>0.11713347164591986</v>
      </c>
      <c r="I26" s="8">
        <f>+_xlfn.XLOOKUP(A26,[1]Hoja4!$A:$A,[1]Hoja4!$O:$O,0,0)</f>
        <v>4361.5</v>
      </c>
      <c r="J26" s="8">
        <v>1623</v>
      </c>
      <c r="K26" s="8">
        <f t="shared" si="5"/>
        <v>-2738.5</v>
      </c>
      <c r="L26" s="8">
        <f t="shared" si="0"/>
        <v>2738.5</v>
      </c>
      <c r="M26" s="9">
        <f t="shared" si="6"/>
        <v>1.6873074553296366</v>
      </c>
      <c r="N26" s="8">
        <f>_xlfn.XLOOKUP(A26,[1]Hoja4!$A:$A,[1]Hoja4!$R:$R,0,0)</f>
        <v>3269.1666666666665</v>
      </c>
      <c r="O26" s="8">
        <v>2586</v>
      </c>
      <c r="P26" s="8">
        <f t="shared" si="7"/>
        <v>-683.16666666666652</v>
      </c>
      <c r="Q26" s="8">
        <f t="shared" si="1"/>
        <v>683.16666666666652</v>
      </c>
      <c r="R26" s="9">
        <f t="shared" si="8"/>
        <v>0.26417891209074496</v>
      </c>
      <c r="S26" s="8">
        <f>+_xlfn.XLOOKUP(A26,[1]Hoja4!$A:$A,[1]Hoja4!$U:$U,0,0)</f>
        <v>2083.75</v>
      </c>
      <c r="T26" s="8">
        <v>2000</v>
      </c>
      <c r="U26" s="8">
        <f t="shared" si="9"/>
        <v>-83.75</v>
      </c>
      <c r="V26" s="8">
        <f t="shared" si="10"/>
        <v>83.75</v>
      </c>
      <c r="W26" s="9">
        <f t="shared" si="11"/>
        <v>4.1875000000000002E-2</v>
      </c>
      <c r="X26" s="8">
        <f>+_xlfn.XLOOKUP(A26,[1]Hoja4!$A:$A,[1]Hoja4!$X:$X,0,0)</f>
        <v>2204.6666666666665</v>
      </c>
      <c r="Y26" s="8">
        <v>3551</v>
      </c>
      <c r="Z26" s="8">
        <f t="shared" si="12"/>
        <v>1346.3333333333335</v>
      </c>
      <c r="AA26" s="8">
        <f t="shared" si="2"/>
        <v>1346.3333333333335</v>
      </c>
      <c r="AB26" s="9">
        <f t="shared" si="13"/>
        <v>0.37914202572045436</v>
      </c>
      <c r="AC26" s="8">
        <v>2535</v>
      </c>
      <c r="AD26" s="4"/>
      <c r="AE26" s="4"/>
      <c r="AF26" s="4"/>
      <c r="AG26" s="4"/>
      <c r="AH26" s="8">
        <v>2073</v>
      </c>
      <c r="AI26" s="4"/>
      <c r="AJ26" s="4"/>
      <c r="AK26" s="4"/>
      <c r="AL26" s="4"/>
    </row>
    <row r="27" spans="1:38" x14ac:dyDescent="0.75">
      <c r="A27" s="2" t="s">
        <v>61</v>
      </c>
      <c r="B27" s="3" t="s">
        <v>105</v>
      </c>
      <c r="C27" s="12" t="s">
        <v>40</v>
      </c>
      <c r="D27" s="8">
        <f>+_xlfn.XLOOKUP(A27,[1]Hoja4!$A:$A,[1]Hoja4!$L:$L,0,0)</f>
        <v>37587.833333333336</v>
      </c>
      <c r="E27" s="8">
        <v>23194</v>
      </c>
      <c r="F27" s="8">
        <f t="shared" si="3"/>
        <v>-14393.833333333336</v>
      </c>
      <c r="G27" s="8">
        <f t="shared" si="4"/>
        <v>14393.833333333336</v>
      </c>
      <c r="H27" s="9">
        <f t="shared" si="14"/>
        <v>0.6205843465264006</v>
      </c>
      <c r="I27" s="8">
        <f>+_xlfn.XLOOKUP(A27,[1]Hoja4!$A:$A,[1]Hoja4!$O:$O,0,0)</f>
        <v>38204.833333333336</v>
      </c>
      <c r="J27" s="8">
        <v>36496</v>
      </c>
      <c r="K27" s="8">
        <f t="shared" si="5"/>
        <v>-1708.8333333333358</v>
      </c>
      <c r="L27" s="8">
        <f t="shared" si="0"/>
        <v>1708.8333333333358</v>
      </c>
      <c r="M27" s="9">
        <f t="shared" si="6"/>
        <v>4.6822482829168559E-2</v>
      </c>
      <c r="N27" s="8">
        <f>_xlfn.XLOOKUP(A27,[1]Hoja4!$A:$A,[1]Hoja4!$R:$R,0,0)</f>
        <v>29807.916666666668</v>
      </c>
      <c r="O27" s="8">
        <v>52778</v>
      </c>
      <c r="P27" s="8">
        <f t="shared" si="7"/>
        <v>22970.083333333332</v>
      </c>
      <c r="Q27" s="8">
        <f t="shared" si="1"/>
        <v>22970.083333333332</v>
      </c>
      <c r="R27" s="9">
        <f t="shared" si="8"/>
        <v>0.43522079907031969</v>
      </c>
      <c r="S27" s="8">
        <f>+_xlfn.XLOOKUP(A27,[1]Hoja4!$A:$A,[1]Hoja4!$U:$U,0,0)</f>
        <v>31534.666666666668</v>
      </c>
      <c r="T27" s="8">
        <v>58765</v>
      </c>
      <c r="U27" s="8">
        <f t="shared" si="9"/>
        <v>27230.333333333332</v>
      </c>
      <c r="V27" s="8">
        <f t="shared" si="10"/>
        <v>27230.333333333332</v>
      </c>
      <c r="W27" s="9">
        <f t="shared" si="11"/>
        <v>0.46337672650954365</v>
      </c>
      <c r="X27" s="8">
        <f>+_xlfn.XLOOKUP(A27,[1]Hoja4!$A:$A,[1]Hoja4!$X:$X,0,0)</f>
        <v>44194.75</v>
      </c>
      <c r="Y27" s="8">
        <v>47843</v>
      </c>
      <c r="Z27" s="8">
        <f t="shared" si="12"/>
        <v>3648.25</v>
      </c>
      <c r="AA27" s="8">
        <f t="shared" si="2"/>
        <v>3648.25</v>
      </c>
      <c r="AB27" s="9">
        <f t="shared" si="13"/>
        <v>7.6254624500971924E-2</v>
      </c>
      <c r="AC27" s="8">
        <v>40618</v>
      </c>
      <c r="AD27" s="4"/>
      <c r="AE27" s="4"/>
      <c r="AF27" s="4"/>
      <c r="AG27" s="4"/>
      <c r="AH27" s="8">
        <v>49490</v>
      </c>
      <c r="AI27" s="4"/>
      <c r="AJ27" s="4"/>
      <c r="AK27" s="4"/>
      <c r="AL27" s="4"/>
    </row>
    <row r="28" spans="1:38" x14ac:dyDescent="0.75">
      <c r="A28" s="2" t="s">
        <v>62</v>
      </c>
      <c r="B28" s="3" t="s">
        <v>63</v>
      </c>
      <c r="C28" s="12" t="s">
        <v>12</v>
      </c>
      <c r="D28" s="8">
        <f>+_xlfn.XLOOKUP(A28,[1]Hoja4!$A:$A,[1]Hoja4!$L:$L,0,0)</f>
        <v>2881.1666666666665</v>
      </c>
      <c r="E28" s="8">
        <v>4441</v>
      </c>
      <c r="F28" s="8">
        <f t="shared" si="3"/>
        <v>1559.8333333333335</v>
      </c>
      <c r="G28" s="8">
        <f t="shared" si="4"/>
        <v>1559.8333333333335</v>
      </c>
      <c r="H28" s="9">
        <f t="shared" si="14"/>
        <v>0.35123470689784586</v>
      </c>
      <c r="I28" s="8">
        <f>+_xlfn.XLOOKUP(A28,[1]Hoja4!$A:$A,[1]Hoja4!$O:$O,0,0)</f>
        <v>4462.666666666667</v>
      </c>
      <c r="J28" s="8">
        <v>5365</v>
      </c>
      <c r="K28" s="8">
        <f t="shared" si="5"/>
        <v>902.33333333333303</v>
      </c>
      <c r="L28" s="8">
        <f t="shared" si="0"/>
        <v>902.33333333333303</v>
      </c>
      <c r="M28" s="9">
        <f t="shared" si="6"/>
        <v>0.16818887853370607</v>
      </c>
      <c r="N28" s="8">
        <f>_xlfn.XLOOKUP(A28,[1]Hoja4!$A:$A,[1]Hoja4!$R:$R,0,0)</f>
        <v>4826.25</v>
      </c>
      <c r="O28" s="8">
        <v>6129</v>
      </c>
      <c r="P28" s="8">
        <f t="shared" si="7"/>
        <v>1302.75</v>
      </c>
      <c r="Q28" s="8">
        <f t="shared" si="1"/>
        <v>1302.75</v>
      </c>
      <c r="R28" s="9">
        <f t="shared" si="8"/>
        <v>0.21255506607929514</v>
      </c>
      <c r="S28" s="8">
        <f>+_xlfn.XLOOKUP(A28,[1]Hoja4!$A:$A,[1]Hoja4!$U:$U,0,0)</f>
        <v>5005.333333333333</v>
      </c>
      <c r="T28" s="8">
        <v>3148</v>
      </c>
      <c r="U28" s="8">
        <f t="shared" si="9"/>
        <v>-1857.333333333333</v>
      </c>
      <c r="V28" s="8">
        <f t="shared" si="10"/>
        <v>1857.333333333333</v>
      </c>
      <c r="W28" s="9">
        <f t="shared" si="11"/>
        <v>0.59000423549343484</v>
      </c>
      <c r="X28" s="8">
        <f>+_xlfn.XLOOKUP(A28,[1]Hoja4!$A:$A,[1]Hoja4!$X:$X,0,0)</f>
        <v>5686.083333333333</v>
      </c>
      <c r="Y28" s="8">
        <v>7971</v>
      </c>
      <c r="Z28" s="8">
        <f t="shared" si="12"/>
        <v>2284.916666666667</v>
      </c>
      <c r="AA28" s="8">
        <f t="shared" si="2"/>
        <v>2284.916666666667</v>
      </c>
      <c r="AB28" s="9">
        <f t="shared" si="13"/>
        <v>0.28665370300673276</v>
      </c>
      <c r="AC28" s="8">
        <v>4603</v>
      </c>
      <c r="AD28" s="4"/>
      <c r="AE28" s="4"/>
      <c r="AF28" s="4"/>
      <c r="AG28" s="4"/>
      <c r="AH28" s="8">
        <v>6078</v>
      </c>
      <c r="AI28" s="4"/>
      <c r="AJ28" s="4"/>
      <c r="AK28" s="4"/>
      <c r="AL28" s="4"/>
    </row>
    <row r="29" spans="1:38" x14ac:dyDescent="0.75">
      <c r="A29" s="2" t="s">
        <v>64</v>
      </c>
      <c r="B29" s="3" t="s">
        <v>65</v>
      </c>
      <c r="C29" s="12" t="s">
        <v>12</v>
      </c>
      <c r="D29" s="8">
        <f>+_xlfn.XLOOKUP(A29,[1]Hoja4!$A:$A,[1]Hoja4!$L:$L,0,0)</f>
        <v>1634.5</v>
      </c>
      <c r="E29" s="8">
        <v>991</v>
      </c>
      <c r="F29" s="8">
        <f t="shared" si="3"/>
        <v>-643.5</v>
      </c>
      <c r="G29" s="8">
        <f t="shared" si="4"/>
        <v>643.5</v>
      </c>
      <c r="H29" s="9">
        <f t="shared" si="14"/>
        <v>0.64934409687184658</v>
      </c>
      <c r="I29" s="8">
        <f>+_xlfn.XLOOKUP(A29,[1]Hoja4!$A:$A,[1]Hoja4!$O:$O,0,0)</f>
        <v>2193.5</v>
      </c>
      <c r="J29" s="8">
        <v>739</v>
      </c>
      <c r="K29" s="8">
        <f t="shared" si="5"/>
        <v>-1454.5</v>
      </c>
      <c r="L29" s="8">
        <f t="shared" si="0"/>
        <v>1454.5</v>
      </c>
      <c r="M29" s="9">
        <f t="shared" si="6"/>
        <v>1.9682002706359947</v>
      </c>
      <c r="N29" s="8">
        <f>_xlfn.XLOOKUP(A29,[1]Hoja4!$A:$A,[1]Hoja4!$R:$R,0,0)</f>
        <v>1567.4166666666667</v>
      </c>
      <c r="O29" s="8">
        <v>796</v>
      </c>
      <c r="P29" s="8">
        <f t="shared" si="7"/>
        <v>-771.41666666666674</v>
      </c>
      <c r="Q29" s="8">
        <f t="shared" si="1"/>
        <v>771.41666666666674</v>
      </c>
      <c r="R29" s="9">
        <f t="shared" si="8"/>
        <v>0.9691164154103854</v>
      </c>
      <c r="S29" s="8">
        <f>+_xlfn.XLOOKUP(A29,[1]Hoja4!$A:$A,[1]Hoja4!$U:$U,0,0)</f>
        <v>942.58333333333337</v>
      </c>
      <c r="T29" s="8">
        <v>1762</v>
      </c>
      <c r="U29" s="8">
        <f t="shared" si="9"/>
        <v>819.41666666666663</v>
      </c>
      <c r="V29" s="8">
        <f t="shared" si="10"/>
        <v>819.41666666666663</v>
      </c>
      <c r="W29" s="9">
        <f t="shared" si="11"/>
        <v>0.46504918653045779</v>
      </c>
      <c r="X29" s="8">
        <f>+_xlfn.XLOOKUP(A29,[1]Hoja4!$A:$A,[1]Hoja4!$X:$X,0,0)</f>
        <v>765.33333333333337</v>
      </c>
      <c r="Y29" s="8">
        <v>1990</v>
      </c>
      <c r="Z29" s="8">
        <f t="shared" si="12"/>
        <v>1224.6666666666665</v>
      </c>
      <c r="AA29" s="8">
        <f t="shared" si="2"/>
        <v>1224.6666666666665</v>
      </c>
      <c r="AB29" s="9">
        <f t="shared" si="13"/>
        <v>0.61541038525963143</v>
      </c>
      <c r="AC29" s="8">
        <v>2296</v>
      </c>
      <c r="AD29" s="4"/>
      <c r="AE29" s="4"/>
      <c r="AF29" s="4"/>
      <c r="AG29" s="4"/>
      <c r="AH29" s="8">
        <v>1186</v>
      </c>
      <c r="AI29" s="4"/>
      <c r="AJ29" s="4"/>
      <c r="AK29" s="4"/>
      <c r="AL29" s="4"/>
    </row>
    <row r="30" spans="1:38" x14ac:dyDescent="0.75">
      <c r="A30" s="2" t="s">
        <v>66</v>
      </c>
      <c r="B30" s="3" t="s">
        <v>104</v>
      </c>
      <c r="C30" s="12" t="s">
        <v>19</v>
      </c>
      <c r="D30" s="8">
        <f>+_xlfn.XLOOKUP(A30,[1]Hoja4!$A:$A,[1]Hoja4!$L:$L,0,0)</f>
        <v>12323.916666666666</v>
      </c>
      <c r="E30" s="8">
        <v>8768</v>
      </c>
      <c r="F30" s="8">
        <f t="shared" si="3"/>
        <v>-3555.9166666666661</v>
      </c>
      <c r="G30" s="8">
        <f t="shared" si="4"/>
        <v>3555.9166666666661</v>
      </c>
      <c r="H30" s="9">
        <f t="shared" si="14"/>
        <v>0.40555618917274933</v>
      </c>
      <c r="I30" s="8">
        <f>+_xlfn.XLOOKUP(A30,[1]Hoja4!$A:$A,[1]Hoja4!$O:$O,0,0)</f>
        <v>13940.166666666666</v>
      </c>
      <c r="J30" s="8">
        <v>12710</v>
      </c>
      <c r="K30" s="8">
        <f t="shared" si="5"/>
        <v>-1230.1666666666661</v>
      </c>
      <c r="L30" s="8">
        <f t="shared" si="0"/>
        <v>1230.1666666666661</v>
      </c>
      <c r="M30" s="9">
        <f t="shared" si="6"/>
        <v>9.6787306582743204E-2</v>
      </c>
      <c r="N30" s="8">
        <f>_xlfn.XLOOKUP(A30,[1]Hoja4!$A:$A,[1]Hoja4!$R:$R,0,0)</f>
        <v>11173.333333333334</v>
      </c>
      <c r="O30" s="8">
        <v>23470</v>
      </c>
      <c r="P30" s="8">
        <f t="shared" si="7"/>
        <v>12296.666666666666</v>
      </c>
      <c r="Q30" s="8">
        <f t="shared" si="1"/>
        <v>12296.666666666666</v>
      </c>
      <c r="R30" s="9">
        <f t="shared" si="8"/>
        <v>0.52393125976423804</v>
      </c>
      <c r="S30" s="8">
        <f>+_xlfn.XLOOKUP(A30,[1]Hoja4!$A:$A,[1]Hoja4!$U:$U,0,0)</f>
        <v>11419.5</v>
      </c>
      <c r="T30" s="8">
        <v>18187</v>
      </c>
      <c r="U30" s="8">
        <f t="shared" si="9"/>
        <v>6767.5</v>
      </c>
      <c r="V30" s="8">
        <f t="shared" si="10"/>
        <v>6767.5</v>
      </c>
      <c r="W30" s="9">
        <f t="shared" si="11"/>
        <v>0.37210644966184636</v>
      </c>
      <c r="X30" s="8">
        <f>+_xlfn.XLOOKUP(A30,[1]Hoja4!$A:$A,[1]Hoja4!$X:$X,0,0)</f>
        <v>18566.083333333332</v>
      </c>
      <c r="Y30" s="8">
        <v>11600</v>
      </c>
      <c r="Z30" s="8">
        <f t="shared" si="12"/>
        <v>-6966.0833333333321</v>
      </c>
      <c r="AA30" s="8">
        <f t="shared" si="2"/>
        <v>6966.0833333333321</v>
      </c>
      <c r="AB30" s="9">
        <f t="shared" si="13"/>
        <v>0.60052442528735617</v>
      </c>
      <c r="AC30" s="8">
        <v>18282</v>
      </c>
      <c r="AD30" s="4"/>
      <c r="AE30" s="4"/>
      <c r="AF30" s="4"/>
      <c r="AG30" s="4"/>
      <c r="AH30" s="8">
        <v>35759</v>
      </c>
      <c r="AI30" s="4"/>
      <c r="AJ30" s="4"/>
      <c r="AK30" s="4"/>
      <c r="AL30" s="4"/>
    </row>
    <row r="31" spans="1:38" x14ac:dyDescent="0.75">
      <c r="A31" s="2" t="s">
        <v>67</v>
      </c>
      <c r="B31" s="3" t="s">
        <v>68</v>
      </c>
      <c r="C31" s="12" t="s">
        <v>30</v>
      </c>
      <c r="D31" s="8">
        <f>+_xlfn.XLOOKUP(A31,[1]Hoja4!$A:$A,[1]Hoja4!$L:$L,0,0)</f>
        <v>24897.916666666668</v>
      </c>
      <c r="E31" s="8">
        <v>21260</v>
      </c>
      <c r="F31" s="8">
        <f t="shared" si="3"/>
        <v>-3637.9166666666679</v>
      </c>
      <c r="G31" s="8">
        <f t="shared" si="4"/>
        <v>3637.9166666666679</v>
      </c>
      <c r="H31" s="9">
        <f t="shared" si="14"/>
        <v>0.17111555346503612</v>
      </c>
      <c r="I31" s="8">
        <f>+_xlfn.XLOOKUP(A31,[1]Hoja4!$A:$A,[1]Hoja4!$O:$O,0,0)</f>
        <v>25844.666666666668</v>
      </c>
      <c r="J31" s="8">
        <v>23232</v>
      </c>
      <c r="K31" s="8">
        <f t="shared" si="5"/>
        <v>-2612.6666666666679</v>
      </c>
      <c r="L31" s="8">
        <f t="shared" si="0"/>
        <v>2612.6666666666679</v>
      </c>
      <c r="M31" s="9">
        <f t="shared" si="6"/>
        <v>0.1124598255280074</v>
      </c>
      <c r="N31" s="8">
        <f>_xlfn.XLOOKUP(A31,[1]Hoja4!$A:$A,[1]Hoja4!$R:$R,0,0)</f>
        <v>23306.166666666668</v>
      </c>
      <c r="O31" s="8">
        <v>28687</v>
      </c>
      <c r="P31" s="8">
        <f t="shared" si="7"/>
        <v>5380.8333333333321</v>
      </c>
      <c r="Q31" s="8">
        <f t="shared" si="1"/>
        <v>5380.8333333333321</v>
      </c>
      <c r="R31" s="9">
        <f t="shared" si="8"/>
        <v>0.18757044421979754</v>
      </c>
      <c r="S31" s="8">
        <f>+_xlfn.XLOOKUP(A31,[1]Hoja4!$A:$A,[1]Hoja4!$U:$U,0,0)</f>
        <v>22605.333333333332</v>
      </c>
      <c r="T31" s="8">
        <v>35265</v>
      </c>
      <c r="U31" s="8">
        <f t="shared" si="9"/>
        <v>12659.666666666668</v>
      </c>
      <c r="V31" s="8">
        <f t="shared" si="10"/>
        <v>12659.666666666668</v>
      </c>
      <c r="W31" s="9">
        <f t="shared" si="11"/>
        <v>0.35898671959922496</v>
      </c>
      <c r="X31" s="8">
        <f>+_xlfn.XLOOKUP(A31,[1]Hoja4!$A:$A,[1]Hoja4!$X:$X,0,0)</f>
        <v>26152.5</v>
      </c>
      <c r="Y31" s="8">
        <v>20203</v>
      </c>
      <c r="Z31" s="8">
        <f t="shared" si="12"/>
        <v>-5949.5</v>
      </c>
      <c r="AA31" s="8">
        <f t="shared" si="2"/>
        <v>5949.5</v>
      </c>
      <c r="AB31" s="9">
        <f t="shared" si="13"/>
        <v>0.29448596743057964</v>
      </c>
      <c r="AC31" s="8">
        <v>19004</v>
      </c>
      <c r="AD31" s="4"/>
      <c r="AE31" s="4"/>
      <c r="AF31" s="4"/>
      <c r="AG31" s="4"/>
      <c r="AH31" s="8">
        <v>24778</v>
      </c>
      <c r="AI31" s="4"/>
      <c r="AJ31" s="4"/>
      <c r="AK31" s="4"/>
      <c r="AL31" s="4"/>
    </row>
    <row r="32" spans="1:38" x14ac:dyDescent="0.75">
      <c r="A32" s="2" t="s">
        <v>69</v>
      </c>
      <c r="B32" s="3" t="s">
        <v>70</v>
      </c>
      <c r="C32" s="12" t="s">
        <v>19</v>
      </c>
      <c r="D32" s="8">
        <f>+_xlfn.XLOOKUP(A32,[1]Hoja4!$A:$A,[1]Hoja4!$L:$L,0,0)</f>
        <v>11464.583333333334</v>
      </c>
      <c r="E32" s="8">
        <v>14250</v>
      </c>
      <c r="F32" s="8">
        <f t="shared" si="3"/>
        <v>2785.4166666666661</v>
      </c>
      <c r="G32" s="8">
        <f t="shared" si="4"/>
        <v>2785.4166666666661</v>
      </c>
      <c r="H32" s="9">
        <f t="shared" si="14"/>
        <v>0.1954678362573099</v>
      </c>
      <c r="I32" s="8">
        <f>+_xlfn.XLOOKUP(A32,[1]Hoja4!$A:$A,[1]Hoja4!$O:$O,0,0)</f>
        <v>11993.75</v>
      </c>
      <c r="J32" s="8">
        <v>20313</v>
      </c>
      <c r="K32" s="8">
        <f t="shared" si="5"/>
        <v>8319.25</v>
      </c>
      <c r="L32" s="8">
        <f t="shared" si="0"/>
        <v>8319.25</v>
      </c>
      <c r="M32" s="9">
        <f t="shared" si="6"/>
        <v>0.40955299561856939</v>
      </c>
      <c r="N32" s="8">
        <f>_xlfn.XLOOKUP(A32,[1]Hoja4!$A:$A,[1]Hoja4!$R:$R,0,0)</f>
        <v>13537.5</v>
      </c>
      <c r="O32" s="8">
        <v>21027</v>
      </c>
      <c r="P32" s="8">
        <f t="shared" si="7"/>
        <v>7489.5</v>
      </c>
      <c r="Q32" s="8">
        <f t="shared" si="1"/>
        <v>7489.5</v>
      </c>
      <c r="R32" s="9">
        <f t="shared" si="8"/>
        <v>0.35618490512198603</v>
      </c>
      <c r="S32" s="8">
        <f>+_xlfn.XLOOKUP(A32,[1]Hoja4!$A:$A,[1]Hoja4!$U:$U,0,0)</f>
        <v>15883.25</v>
      </c>
      <c r="T32" s="8">
        <v>18283</v>
      </c>
      <c r="U32" s="8">
        <f t="shared" si="9"/>
        <v>2399.75</v>
      </c>
      <c r="V32" s="8">
        <f t="shared" si="10"/>
        <v>2399.75</v>
      </c>
      <c r="W32" s="9">
        <f t="shared" si="11"/>
        <v>0.1312558114095061</v>
      </c>
      <c r="X32" s="8">
        <f>+_xlfn.XLOOKUP(A32,[1]Hoja4!$A:$A,[1]Hoja4!$X:$X,0,0)</f>
        <v>18902.333333333332</v>
      </c>
      <c r="Y32" s="8">
        <v>32457</v>
      </c>
      <c r="Z32" s="8">
        <f t="shared" si="12"/>
        <v>13554.666666666668</v>
      </c>
      <c r="AA32" s="8">
        <f t="shared" si="2"/>
        <v>13554.666666666668</v>
      </c>
      <c r="AB32" s="9">
        <f t="shared" si="13"/>
        <v>0.41761920900473448</v>
      </c>
      <c r="AC32" s="8">
        <v>29174</v>
      </c>
      <c r="AD32" s="4"/>
      <c r="AE32" s="4"/>
      <c r="AF32" s="4"/>
      <c r="AG32" s="4"/>
      <c r="AH32" s="8">
        <v>29939</v>
      </c>
      <c r="AI32" s="4"/>
      <c r="AJ32" s="4"/>
      <c r="AK32" s="4"/>
      <c r="AL32" s="4"/>
    </row>
    <row r="33" spans="1:38" x14ac:dyDescent="0.75">
      <c r="A33" s="2" t="s">
        <v>71</v>
      </c>
      <c r="B33" s="3" t="s">
        <v>72</v>
      </c>
      <c r="C33" s="12" t="s">
        <v>40</v>
      </c>
      <c r="D33" s="8">
        <f>+_xlfn.XLOOKUP(A33,[1]Hoja4!$A:$A,[1]Hoja4!$L:$L,0,0)</f>
        <v>0</v>
      </c>
      <c r="E33" s="32">
        <v>39011</v>
      </c>
      <c r="F33" s="8">
        <f t="shared" si="3"/>
        <v>39011</v>
      </c>
      <c r="G33" s="8">
        <f t="shared" si="4"/>
        <v>39011</v>
      </c>
      <c r="H33" s="33">
        <f t="shared" si="14"/>
        <v>1</v>
      </c>
      <c r="I33" s="8">
        <f>+_xlfn.XLOOKUP(A33,[1]Hoja4!$A:$A,[1]Hoja4!$O:$O,0,0)</f>
        <v>0</v>
      </c>
      <c r="J33" s="32">
        <v>43627</v>
      </c>
      <c r="K33" s="8">
        <f t="shared" si="5"/>
        <v>43627</v>
      </c>
      <c r="L33" s="32">
        <f t="shared" si="0"/>
        <v>43627</v>
      </c>
      <c r="M33" s="33">
        <f t="shared" si="6"/>
        <v>1</v>
      </c>
      <c r="N33" s="8">
        <f>_xlfn.XLOOKUP(A33,[1]Hoja4!$A:$A,[1]Hoja4!$R:$R,0,0)</f>
        <v>22756.416666666668</v>
      </c>
      <c r="O33" s="32">
        <v>74097</v>
      </c>
      <c r="P33" s="8">
        <f t="shared" si="7"/>
        <v>51340.583333333328</v>
      </c>
      <c r="Q33" s="32">
        <f t="shared" si="1"/>
        <v>51340.583333333328</v>
      </c>
      <c r="R33" s="33">
        <f t="shared" si="8"/>
        <v>0.69288342757916421</v>
      </c>
      <c r="S33" s="8">
        <f>+_xlfn.XLOOKUP(A33,[1]Hoja4!$A:$A,[1]Hoja4!$U:$U,0,0)</f>
        <v>36811.25</v>
      </c>
      <c r="T33" s="32">
        <v>134319</v>
      </c>
      <c r="U33" s="8">
        <f t="shared" si="9"/>
        <v>97507.75</v>
      </c>
      <c r="V33" s="32">
        <f t="shared" si="10"/>
        <v>97507.75</v>
      </c>
      <c r="W33" s="33">
        <f t="shared" si="11"/>
        <v>0.7259416017093635</v>
      </c>
      <c r="X33" s="8">
        <f>+_xlfn.XLOOKUP(A33,[1]Hoja4!$A:$A,[1]Hoja4!$X:$X,0,0)</f>
        <v>59981.083333333336</v>
      </c>
      <c r="Y33" s="32">
        <v>33640</v>
      </c>
      <c r="Z33" s="8">
        <f t="shared" si="12"/>
        <v>-26341.083333333336</v>
      </c>
      <c r="AA33" s="32">
        <f t="shared" si="2"/>
        <v>26341.083333333336</v>
      </c>
      <c r="AB33" s="33">
        <f t="shared" si="13"/>
        <v>0.78302863654379717</v>
      </c>
      <c r="AC33" s="8">
        <v>55282</v>
      </c>
      <c r="AD33" s="4"/>
      <c r="AE33" s="4"/>
      <c r="AF33" s="4"/>
      <c r="AG33" s="4"/>
      <c r="AH33" s="8">
        <v>70357</v>
      </c>
      <c r="AI33" s="4"/>
      <c r="AJ33" s="4"/>
      <c r="AK33" s="4"/>
      <c r="AL33" s="4"/>
    </row>
    <row r="34" spans="1:38" x14ac:dyDescent="0.75">
      <c r="A34" s="2" t="s">
        <v>73</v>
      </c>
      <c r="B34" s="3" t="s">
        <v>74</v>
      </c>
      <c r="C34" s="12" t="s">
        <v>12</v>
      </c>
      <c r="D34" s="8">
        <f>+_xlfn.XLOOKUP(A34,[1]Hoja4!$A:$A,[1]Hoja4!$L:$L,0,0)</f>
        <v>1359.1666666666667</v>
      </c>
      <c r="E34" s="8">
        <v>990</v>
      </c>
      <c r="F34" s="8">
        <f t="shared" si="3"/>
        <v>-369.16666666666674</v>
      </c>
      <c r="G34" s="8">
        <f t="shared" si="4"/>
        <v>369.16666666666674</v>
      </c>
      <c r="H34" s="9">
        <f t="shared" si="14"/>
        <v>0.37289562289562295</v>
      </c>
      <c r="I34" s="8">
        <f>+_xlfn.XLOOKUP(A34,[1]Hoja4!$A:$A,[1]Hoja4!$O:$O,0,0)</f>
        <v>1706.5833333333333</v>
      </c>
      <c r="J34" s="8">
        <v>412</v>
      </c>
      <c r="K34" s="8">
        <f t="shared" si="5"/>
        <v>-1294.5833333333333</v>
      </c>
      <c r="L34" s="8">
        <f t="shared" si="0"/>
        <v>1294.5833333333333</v>
      </c>
      <c r="M34" s="9">
        <f t="shared" si="6"/>
        <v>3.1421925566343041</v>
      </c>
      <c r="N34" s="8">
        <f>_xlfn.XLOOKUP(A34,[1]Hoja4!$A:$A,[1]Hoja4!$R:$R,0,0)</f>
        <v>1333</v>
      </c>
      <c r="O34" s="8">
        <v>782</v>
      </c>
      <c r="P34" s="8">
        <f t="shared" si="7"/>
        <v>-551</v>
      </c>
      <c r="Q34" s="8">
        <f t="shared" si="1"/>
        <v>551</v>
      </c>
      <c r="R34" s="9">
        <f t="shared" si="8"/>
        <v>0.70460358056265981</v>
      </c>
      <c r="S34" s="8">
        <f>+_xlfn.XLOOKUP(A34,[1]Hoja4!$A:$A,[1]Hoja4!$U:$U,0,0)</f>
        <v>807.58333333333337</v>
      </c>
      <c r="T34" s="8">
        <v>1501</v>
      </c>
      <c r="U34" s="8">
        <f t="shared" si="9"/>
        <v>693.41666666666663</v>
      </c>
      <c r="V34" s="8">
        <f t="shared" si="10"/>
        <v>693.41666666666663</v>
      </c>
      <c r="W34" s="9">
        <f t="shared" si="11"/>
        <v>0.46196979791250276</v>
      </c>
      <c r="X34" s="8">
        <f>+_xlfn.XLOOKUP(A34,[1]Hoja4!$A:$A,[1]Hoja4!$X:$X,0,0)</f>
        <v>710.33333333333337</v>
      </c>
      <c r="Y34" s="8">
        <v>1216</v>
      </c>
      <c r="Z34" s="8">
        <f t="shared" si="12"/>
        <v>505.66666666666663</v>
      </c>
      <c r="AA34" s="8">
        <f t="shared" si="2"/>
        <v>505.66666666666663</v>
      </c>
      <c r="AB34" s="9">
        <f t="shared" si="13"/>
        <v>0.41584429824561403</v>
      </c>
      <c r="AC34" s="8">
        <v>1123.9257068138893</v>
      </c>
      <c r="AD34" s="4"/>
      <c r="AE34" s="4"/>
      <c r="AF34" s="4"/>
      <c r="AG34" s="4"/>
      <c r="AH34" s="8">
        <v>938.124114484963</v>
      </c>
      <c r="AI34" s="4"/>
      <c r="AJ34" s="4"/>
      <c r="AK34" s="4"/>
      <c r="AL34" s="4"/>
    </row>
    <row r="35" spans="1:38" x14ac:dyDescent="0.75">
      <c r="A35" s="2" t="s">
        <v>75</v>
      </c>
      <c r="B35" s="3" t="s">
        <v>76</v>
      </c>
      <c r="C35" s="12" t="s">
        <v>12</v>
      </c>
      <c r="D35" s="8">
        <f>+_xlfn.XLOOKUP(A35,[1]Hoja4!$A:$A,[1]Hoja4!$L:$L,0,0)</f>
        <v>2561.75</v>
      </c>
      <c r="E35" s="8">
        <v>2364</v>
      </c>
      <c r="F35" s="8">
        <f t="shared" si="3"/>
        <v>-197.75</v>
      </c>
      <c r="G35" s="8">
        <f t="shared" si="4"/>
        <v>197.75</v>
      </c>
      <c r="H35" s="9">
        <f t="shared" si="14"/>
        <v>8.3650592216582068E-2</v>
      </c>
      <c r="I35" s="8">
        <f>+_xlfn.XLOOKUP(A35,[1]Hoja4!$A:$A,[1]Hoja4!$O:$O,0,0)</f>
        <v>2127.25</v>
      </c>
      <c r="J35" s="8">
        <v>3466</v>
      </c>
      <c r="K35" s="8">
        <f t="shared" si="5"/>
        <v>1338.75</v>
      </c>
      <c r="L35" s="8">
        <f t="shared" si="0"/>
        <v>1338.75</v>
      </c>
      <c r="M35" s="9">
        <f t="shared" si="6"/>
        <v>0.38625216387766881</v>
      </c>
      <c r="N35" s="8">
        <f>_xlfn.XLOOKUP(A35,[1]Hoja4!$A:$A,[1]Hoja4!$R:$R,0,0)</f>
        <v>2225</v>
      </c>
      <c r="O35" s="8">
        <v>3261</v>
      </c>
      <c r="P35" s="8">
        <f t="shared" si="7"/>
        <v>1036</v>
      </c>
      <c r="Q35" s="8">
        <f t="shared" si="1"/>
        <v>1036</v>
      </c>
      <c r="R35" s="9">
        <f t="shared" si="8"/>
        <v>0.31769395890831031</v>
      </c>
      <c r="S35" s="8">
        <f>+_xlfn.XLOOKUP(A35,[1]Hoja4!$A:$A,[1]Hoja4!$U:$U,0,0)</f>
        <v>2997.25</v>
      </c>
      <c r="T35" s="8">
        <v>7446</v>
      </c>
      <c r="U35" s="8">
        <f t="shared" si="9"/>
        <v>4448.75</v>
      </c>
      <c r="V35" s="8">
        <f t="shared" si="10"/>
        <v>4448.75</v>
      </c>
      <c r="W35" s="9">
        <f t="shared" si="11"/>
        <v>0.59746843943056671</v>
      </c>
      <c r="X35" s="8">
        <f>+_xlfn.XLOOKUP(A35,[1]Hoja4!$A:$A,[1]Hoja4!$X:$X,0,0)</f>
        <v>3234.4166666666665</v>
      </c>
      <c r="Y35" s="8">
        <v>2348</v>
      </c>
      <c r="Z35" s="8">
        <f t="shared" si="12"/>
        <v>-886.41666666666652</v>
      </c>
      <c r="AA35" s="8">
        <f t="shared" si="2"/>
        <v>886.41666666666652</v>
      </c>
      <c r="AB35" s="9">
        <f t="shared" si="13"/>
        <v>0.37751987507098234</v>
      </c>
      <c r="AC35" s="8">
        <v>2978</v>
      </c>
      <c r="AD35" s="4"/>
      <c r="AE35" s="4"/>
      <c r="AF35" s="4"/>
      <c r="AG35" s="4"/>
      <c r="AH35" s="8">
        <v>4108</v>
      </c>
      <c r="AI35" s="4"/>
      <c r="AJ35" s="4"/>
      <c r="AK35" s="4"/>
      <c r="AL35" s="4"/>
    </row>
    <row r="36" spans="1:38" x14ac:dyDescent="0.75">
      <c r="A36" s="2" t="s">
        <v>77</v>
      </c>
      <c r="B36" s="3" t="s">
        <v>78</v>
      </c>
      <c r="C36" s="12" t="s">
        <v>40</v>
      </c>
      <c r="D36" s="8">
        <f>+_xlfn.XLOOKUP(A36,[1]Hoja4!$A:$A,[1]Hoja4!$L:$L,0,0)</f>
        <v>98365.25</v>
      </c>
      <c r="E36" s="8">
        <v>85621</v>
      </c>
      <c r="F36" s="8">
        <f t="shared" si="3"/>
        <v>-12744.25</v>
      </c>
      <c r="G36" s="8">
        <f t="shared" si="4"/>
        <v>12744.25</v>
      </c>
      <c r="H36" s="9">
        <f t="shared" si="14"/>
        <v>0.14884490954321955</v>
      </c>
      <c r="I36" s="8">
        <f>+_xlfn.XLOOKUP(A36,[1]Hoja4!$A:$A,[1]Hoja4!$O:$O,0,0)</f>
        <v>93841.666666666672</v>
      </c>
      <c r="J36" s="8">
        <v>101359</v>
      </c>
      <c r="K36" s="8">
        <f t="shared" si="5"/>
        <v>7517.3333333333285</v>
      </c>
      <c r="L36" s="8">
        <f t="shared" si="0"/>
        <v>7517.3333333333285</v>
      </c>
      <c r="M36" s="9">
        <f t="shared" si="6"/>
        <v>7.4165425204800059E-2</v>
      </c>
      <c r="N36" s="8">
        <f>_xlfn.XLOOKUP(A36,[1]Hoja4!$A:$A,[1]Hoja4!$R:$R,0,0)</f>
        <v>88305.916666666672</v>
      </c>
      <c r="O36" s="8">
        <v>122489</v>
      </c>
      <c r="P36" s="8">
        <f t="shared" si="7"/>
        <v>34183.083333333328</v>
      </c>
      <c r="Q36" s="8">
        <f t="shared" si="1"/>
        <v>34183.083333333328</v>
      </c>
      <c r="R36" s="9">
        <f t="shared" si="8"/>
        <v>0.27907063763548834</v>
      </c>
      <c r="S36" s="8">
        <f>+_xlfn.XLOOKUP(A36,[1]Hoja4!$A:$A,[1]Hoja4!$U:$U,0,0)</f>
        <v>93551.25</v>
      </c>
      <c r="T36" s="8">
        <v>145906</v>
      </c>
      <c r="U36" s="8">
        <f t="shared" si="9"/>
        <v>52354.75</v>
      </c>
      <c r="V36" s="8">
        <f t="shared" si="10"/>
        <v>52354.75</v>
      </c>
      <c r="W36" s="9">
        <f t="shared" si="11"/>
        <v>0.35882520252765482</v>
      </c>
      <c r="X36" s="8">
        <f>+_xlfn.XLOOKUP(A36,[1]Hoja4!$A:$A,[1]Hoja4!$X:$X,0,0)</f>
        <v>111233.5</v>
      </c>
      <c r="Y36" s="8">
        <v>133883</v>
      </c>
      <c r="Z36" s="8">
        <f t="shared" si="12"/>
        <v>22649.5</v>
      </c>
      <c r="AA36" s="8">
        <f t="shared" si="2"/>
        <v>22649.5</v>
      </c>
      <c r="AB36" s="9">
        <f t="shared" si="13"/>
        <v>0.16917383088218818</v>
      </c>
      <c r="AC36" s="8">
        <v>121947</v>
      </c>
      <c r="AD36" s="4"/>
      <c r="AE36" s="4"/>
      <c r="AF36" s="4"/>
      <c r="AG36" s="4"/>
      <c r="AH36" s="8">
        <v>111602.1798849339</v>
      </c>
      <c r="AI36" s="4"/>
      <c r="AJ36" s="4"/>
      <c r="AK36" s="4"/>
      <c r="AL36" s="4"/>
    </row>
    <row r="37" spans="1:38" x14ac:dyDescent="0.75">
      <c r="A37" s="2" t="s">
        <v>79</v>
      </c>
      <c r="B37" s="3" t="s">
        <v>80</v>
      </c>
      <c r="C37" s="12" t="s">
        <v>19</v>
      </c>
      <c r="D37" s="8">
        <f>+_xlfn.XLOOKUP(A37,[1]Hoja4!$A:$A,[1]Hoja4!$L:$L,0,0)</f>
        <v>11299</v>
      </c>
      <c r="E37" s="8">
        <v>10746</v>
      </c>
      <c r="F37" s="8">
        <f t="shared" si="3"/>
        <v>-553</v>
      </c>
      <c r="G37" s="8">
        <f t="shared" si="4"/>
        <v>553</v>
      </c>
      <c r="H37" s="9">
        <f t="shared" si="14"/>
        <v>5.146100874744091E-2</v>
      </c>
      <c r="I37" s="8">
        <f>+_xlfn.XLOOKUP(A37,[1]Hoja4!$A:$A,[1]Hoja4!$O:$O,0,0)</f>
        <v>13476.5</v>
      </c>
      <c r="J37" s="8">
        <v>13473</v>
      </c>
      <c r="K37" s="8">
        <f t="shared" si="5"/>
        <v>-3.5</v>
      </c>
      <c r="L37" s="8">
        <f t="shared" si="0"/>
        <v>3.5</v>
      </c>
      <c r="M37" s="9">
        <f t="shared" si="6"/>
        <v>2.5977881689304535E-4</v>
      </c>
      <c r="N37" s="8">
        <f>_xlfn.XLOOKUP(A37,[1]Hoja4!$A:$A,[1]Hoja4!$R:$R,0,0)</f>
        <v>12193.333333333334</v>
      </c>
      <c r="O37" s="8">
        <v>14833</v>
      </c>
      <c r="P37" s="8">
        <f t="shared" si="7"/>
        <v>2639.6666666666661</v>
      </c>
      <c r="Q37" s="8">
        <f t="shared" si="1"/>
        <v>2639.6666666666661</v>
      </c>
      <c r="R37" s="9">
        <f t="shared" si="8"/>
        <v>0.17795905525966871</v>
      </c>
      <c r="S37" s="8">
        <f>+_xlfn.XLOOKUP(A37,[1]Hoja4!$A:$A,[1]Hoja4!$U:$U,0,0)</f>
        <v>12350.333333333334</v>
      </c>
      <c r="T37" s="8">
        <v>11821</v>
      </c>
      <c r="U37" s="8">
        <f t="shared" si="9"/>
        <v>-529.33333333333394</v>
      </c>
      <c r="V37" s="8">
        <f t="shared" si="10"/>
        <v>529.33333333333394</v>
      </c>
      <c r="W37" s="9">
        <f t="shared" si="11"/>
        <v>4.4779065504892475E-2</v>
      </c>
      <c r="X37" s="8">
        <f>+_xlfn.XLOOKUP(A37,[1]Hoja4!$A:$A,[1]Hoja4!$X:$X,0,0)</f>
        <v>13738.416666666666</v>
      </c>
      <c r="Y37" s="8">
        <v>17007</v>
      </c>
      <c r="Z37" s="8">
        <f t="shared" si="12"/>
        <v>3268.5833333333339</v>
      </c>
      <c r="AA37" s="8">
        <f t="shared" si="2"/>
        <v>3268.5833333333339</v>
      </c>
      <c r="AB37" s="9">
        <f t="shared" si="13"/>
        <v>0.19219047059054117</v>
      </c>
      <c r="AC37" s="8">
        <v>13184.093943338661</v>
      </c>
      <c r="AD37" s="4"/>
      <c r="AE37" s="4"/>
      <c r="AF37" s="4"/>
      <c r="AG37" s="4"/>
      <c r="AH37" s="8">
        <v>19023.88920151097</v>
      </c>
      <c r="AI37" s="4"/>
      <c r="AJ37" s="4"/>
      <c r="AK37" s="4"/>
      <c r="AL37" s="4"/>
    </row>
    <row r="38" spans="1:38" x14ac:dyDescent="0.75">
      <c r="A38" s="2" t="s">
        <v>81</v>
      </c>
      <c r="B38" s="3" t="s">
        <v>82</v>
      </c>
      <c r="C38" s="12" t="s">
        <v>30</v>
      </c>
      <c r="D38" s="8">
        <f>+_xlfn.XLOOKUP(A38,[1]Hoja4!$A:$A,[1]Hoja4!$L:$L,0,0)</f>
        <v>23233.5</v>
      </c>
      <c r="E38" s="8">
        <v>17581</v>
      </c>
      <c r="F38" s="8">
        <f t="shared" si="3"/>
        <v>-5652.5</v>
      </c>
      <c r="G38" s="8">
        <f t="shared" si="4"/>
        <v>5652.5</v>
      </c>
      <c r="H38" s="9">
        <f t="shared" si="14"/>
        <v>0.32151185939366361</v>
      </c>
      <c r="I38" s="8">
        <f>+_xlfn.XLOOKUP(A38,[1]Hoja4!$A:$A,[1]Hoja4!$O:$O,0,0)</f>
        <v>24027.416666666668</v>
      </c>
      <c r="J38" s="8">
        <v>21983</v>
      </c>
      <c r="K38" s="8">
        <f t="shared" si="5"/>
        <v>-2044.4166666666679</v>
      </c>
      <c r="L38" s="8">
        <f t="shared" si="0"/>
        <v>2044.4166666666679</v>
      </c>
      <c r="M38" s="9">
        <f t="shared" si="6"/>
        <v>9.2999893857374699E-2</v>
      </c>
      <c r="N38" s="8">
        <f>_xlfn.XLOOKUP(A38,[1]Hoja4!$A:$A,[1]Hoja4!$R:$R,0,0)</f>
        <v>20246.083333333332</v>
      </c>
      <c r="O38" s="8">
        <v>23779</v>
      </c>
      <c r="P38" s="8">
        <f t="shared" si="7"/>
        <v>3532.9166666666679</v>
      </c>
      <c r="Q38" s="8">
        <f t="shared" si="1"/>
        <v>3532.9166666666679</v>
      </c>
      <c r="R38" s="9">
        <f t="shared" si="8"/>
        <v>0.14857297054824289</v>
      </c>
      <c r="S38" s="8">
        <f>+_xlfn.XLOOKUP(A38,[1]Hoja4!$A:$A,[1]Hoja4!$U:$U,0,0)</f>
        <v>20055.333333333332</v>
      </c>
      <c r="T38" s="8">
        <v>36377</v>
      </c>
      <c r="U38" s="8">
        <f t="shared" si="9"/>
        <v>16321.666666666668</v>
      </c>
      <c r="V38" s="8">
        <f t="shared" si="10"/>
        <v>16321.666666666668</v>
      </c>
      <c r="W38" s="9">
        <f t="shared" si="11"/>
        <v>0.448680943086749</v>
      </c>
      <c r="X38" s="8">
        <f>+_xlfn.XLOOKUP(A38,[1]Hoja4!$A:$A,[1]Hoja4!$X:$X,0,0)</f>
        <v>22261.833333333332</v>
      </c>
      <c r="Y38" s="8">
        <v>23876</v>
      </c>
      <c r="Z38" s="8">
        <f t="shared" si="12"/>
        <v>1614.1666666666679</v>
      </c>
      <c r="AA38" s="8">
        <f t="shared" si="2"/>
        <v>1614.1666666666679</v>
      </c>
      <c r="AB38" s="9">
        <f t="shared" si="13"/>
        <v>6.7606243368515159E-2</v>
      </c>
      <c r="AC38" s="8">
        <v>23053</v>
      </c>
      <c r="AD38" s="4"/>
      <c r="AE38" s="4"/>
      <c r="AF38" s="4"/>
      <c r="AG38" s="4"/>
      <c r="AH38" s="8">
        <v>17693</v>
      </c>
      <c r="AI38" s="4"/>
      <c r="AJ38" s="4"/>
      <c r="AK38" s="4"/>
      <c r="AL38" s="4"/>
    </row>
    <row r="39" spans="1:38" x14ac:dyDescent="0.75">
      <c r="A39" s="2" t="s">
        <v>83</v>
      </c>
      <c r="B39" s="3" t="s">
        <v>84</v>
      </c>
      <c r="C39" s="12" t="s">
        <v>30</v>
      </c>
      <c r="D39" s="8">
        <f>+_xlfn.XLOOKUP(A39,[1]Hoja4!$A:$A,[1]Hoja4!$L:$L,0,0)</f>
        <v>19267.333333333332</v>
      </c>
      <c r="E39" s="8">
        <v>16240</v>
      </c>
      <c r="F39" s="8">
        <f t="shared" si="3"/>
        <v>-3027.3333333333321</v>
      </c>
      <c r="G39" s="8">
        <f t="shared" si="4"/>
        <v>3027.3333333333321</v>
      </c>
      <c r="H39" s="9">
        <f t="shared" si="14"/>
        <v>0.1864121510673234</v>
      </c>
      <c r="I39" s="8">
        <f>+_xlfn.XLOOKUP(A39,[1]Hoja4!$A:$A,[1]Hoja4!$O:$O,0,0)</f>
        <v>21750</v>
      </c>
      <c r="J39" s="8">
        <v>21089</v>
      </c>
      <c r="K39" s="8">
        <f t="shared" si="5"/>
        <v>-661</v>
      </c>
      <c r="L39" s="8">
        <f t="shared" si="0"/>
        <v>661</v>
      </c>
      <c r="M39" s="9">
        <f t="shared" si="6"/>
        <v>3.1343354355351134E-2</v>
      </c>
      <c r="N39" s="8">
        <f>_xlfn.XLOOKUP(A39,[1]Hoja4!$A:$A,[1]Hoja4!$R:$R,0,0)</f>
        <v>18985.166666666668</v>
      </c>
      <c r="O39" s="8">
        <v>33909</v>
      </c>
      <c r="P39" s="8">
        <f t="shared" si="7"/>
        <v>14923.833333333332</v>
      </c>
      <c r="Q39" s="8">
        <f t="shared" si="1"/>
        <v>14923.833333333332</v>
      </c>
      <c r="R39" s="9">
        <f t="shared" si="8"/>
        <v>0.44011422729462185</v>
      </c>
      <c r="S39" s="8">
        <f>+_xlfn.XLOOKUP(A39,[1]Hoja4!$A:$A,[1]Hoja4!$U:$U,0,0)</f>
        <v>19120.75</v>
      </c>
      <c r="T39" s="8">
        <v>28824</v>
      </c>
      <c r="U39" s="8">
        <f t="shared" si="9"/>
        <v>9703.25</v>
      </c>
      <c r="V39" s="8">
        <f t="shared" si="10"/>
        <v>9703.25</v>
      </c>
      <c r="W39" s="9">
        <f t="shared" si="11"/>
        <v>0.33663787121842909</v>
      </c>
      <c r="X39" s="8">
        <f>+_xlfn.XLOOKUP(A39,[1]Hoja4!$A:$A,[1]Hoja4!$X:$X,0,0)</f>
        <v>27766.833333333332</v>
      </c>
      <c r="Y39" s="8">
        <v>27596</v>
      </c>
      <c r="Z39" s="8">
        <f t="shared" si="12"/>
        <v>-170.83333333333212</v>
      </c>
      <c r="AA39" s="8">
        <f t="shared" si="2"/>
        <v>170.83333333333212</v>
      </c>
      <c r="AB39" s="9">
        <f t="shared" si="13"/>
        <v>6.1905107020340669E-3</v>
      </c>
      <c r="AC39" s="8">
        <v>26765.595311346795</v>
      </c>
      <c r="AD39" s="4"/>
      <c r="AE39" s="4"/>
      <c r="AF39" s="4"/>
      <c r="AG39" s="4"/>
      <c r="AH39" s="8">
        <v>37537.191218364089</v>
      </c>
      <c r="AI39" s="4"/>
      <c r="AJ39" s="4"/>
      <c r="AK39" s="4"/>
      <c r="AL39" s="4"/>
    </row>
    <row r="40" spans="1:38" x14ac:dyDescent="0.75">
      <c r="A40" s="2" t="s">
        <v>85</v>
      </c>
      <c r="B40" s="3" t="s">
        <v>86</v>
      </c>
      <c r="C40" s="12" t="s">
        <v>19</v>
      </c>
      <c r="D40" s="8">
        <f>+_xlfn.XLOOKUP(A40,[1]Hoja4!$A:$A,[1]Hoja4!$L:$L,0,0)</f>
        <v>6985.833333333333</v>
      </c>
      <c r="E40" s="8">
        <v>18601</v>
      </c>
      <c r="F40" s="8">
        <f t="shared" si="3"/>
        <v>11615.166666666668</v>
      </c>
      <c r="G40" s="8">
        <f t="shared" si="4"/>
        <v>11615.166666666668</v>
      </c>
      <c r="H40" s="9">
        <f t="shared" si="14"/>
        <v>0.6244377542426035</v>
      </c>
      <c r="I40" s="8">
        <f>+_xlfn.XLOOKUP(A40,[1]Hoja4!$A:$A,[1]Hoja4!$O:$O,0,0)</f>
        <v>3786.1666666666665</v>
      </c>
      <c r="J40" s="8">
        <v>15005</v>
      </c>
      <c r="K40" s="8">
        <f t="shared" si="5"/>
        <v>11218.833333333334</v>
      </c>
      <c r="L40" s="8">
        <f t="shared" si="0"/>
        <v>11218.833333333334</v>
      </c>
      <c r="M40" s="9">
        <f t="shared" si="6"/>
        <v>0.74767299788959241</v>
      </c>
      <c r="N40" s="8">
        <f>_xlfn.XLOOKUP(A40,[1]Hoja4!$A:$A,[1]Hoja4!$R:$R,0,0)</f>
        <v>12133.5</v>
      </c>
      <c r="O40" s="8">
        <v>15408</v>
      </c>
      <c r="P40" s="8">
        <f t="shared" si="7"/>
        <v>3274.5</v>
      </c>
      <c r="Q40" s="8">
        <f t="shared" si="1"/>
        <v>3274.5</v>
      </c>
      <c r="R40" s="9">
        <f t="shared" si="8"/>
        <v>0.21251947040498442</v>
      </c>
      <c r="S40" s="8">
        <f>+_xlfn.XLOOKUP(A40,[1]Hoja4!$A:$A,[1]Hoja4!$U:$U,0,0)</f>
        <v>15084.75</v>
      </c>
      <c r="T40" s="8">
        <v>13381</v>
      </c>
      <c r="U40" s="8">
        <f t="shared" si="9"/>
        <v>-1703.75</v>
      </c>
      <c r="V40" s="8">
        <f t="shared" si="10"/>
        <v>1703.75</v>
      </c>
      <c r="W40" s="9">
        <f t="shared" si="11"/>
        <v>0.12732605933786711</v>
      </c>
      <c r="X40" s="8">
        <f>+_xlfn.XLOOKUP(A40,[1]Hoja4!$A:$A,[1]Hoja4!$X:$X,0,0)</f>
        <v>15443.5</v>
      </c>
      <c r="Y40" s="8">
        <v>20482</v>
      </c>
      <c r="Z40" s="8">
        <f t="shared" si="12"/>
        <v>5038.5</v>
      </c>
      <c r="AA40" s="8">
        <f t="shared" si="2"/>
        <v>5038.5</v>
      </c>
      <c r="AB40" s="9">
        <f t="shared" si="13"/>
        <v>0.24599648471828922</v>
      </c>
      <c r="AC40" s="8">
        <v>12578</v>
      </c>
      <c r="AD40" s="4"/>
      <c r="AE40" s="4"/>
      <c r="AF40" s="4"/>
      <c r="AG40" s="4"/>
      <c r="AH40" s="8">
        <v>14403</v>
      </c>
      <c r="AI40" s="4"/>
      <c r="AJ40" s="4"/>
      <c r="AK40" s="4"/>
      <c r="AL40" s="4"/>
    </row>
    <row r="41" spans="1:38" x14ac:dyDescent="0.75">
      <c r="A41" s="2" t="s">
        <v>87</v>
      </c>
      <c r="B41" s="3" t="s">
        <v>88</v>
      </c>
      <c r="C41" s="12" t="s">
        <v>40</v>
      </c>
      <c r="D41" s="8">
        <f>+_xlfn.XLOOKUP(A41,[1]Hoja4!$A:$A,[1]Hoja4!$L:$L,0,0)</f>
        <v>60618.416666666664</v>
      </c>
      <c r="E41" s="8">
        <v>43817</v>
      </c>
      <c r="F41" s="8">
        <f t="shared" si="3"/>
        <v>-16801.416666666664</v>
      </c>
      <c r="G41" s="8">
        <f t="shared" si="4"/>
        <v>16801.416666666664</v>
      </c>
      <c r="H41" s="9">
        <f t="shared" si="14"/>
        <v>0.38344516207560225</v>
      </c>
      <c r="I41" s="8">
        <f>+_xlfn.XLOOKUP(A41,[1]Hoja4!$A:$A,[1]Hoja4!$O:$O,0,0)</f>
        <v>63452.083333333336</v>
      </c>
      <c r="J41" s="8">
        <v>67740</v>
      </c>
      <c r="K41" s="8">
        <f t="shared" si="5"/>
        <v>4287.9166666666642</v>
      </c>
      <c r="L41" s="8">
        <f t="shared" si="0"/>
        <v>4287.9166666666642</v>
      </c>
      <c r="M41" s="9">
        <f t="shared" si="6"/>
        <v>6.3299626021060887E-2</v>
      </c>
      <c r="N41" s="8">
        <f>_xlfn.XLOOKUP(A41,[1]Hoja4!$A:$A,[1]Hoja4!$R:$R,0,0)</f>
        <v>52652.5</v>
      </c>
      <c r="O41" s="8">
        <v>99937</v>
      </c>
      <c r="P41" s="8">
        <f t="shared" si="7"/>
        <v>47284.5</v>
      </c>
      <c r="Q41" s="8">
        <f t="shared" si="1"/>
        <v>47284.5</v>
      </c>
      <c r="R41" s="9">
        <f t="shared" si="8"/>
        <v>0.4731430801404885</v>
      </c>
      <c r="S41" s="8">
        <f>+_xlfn.XLOOKUP(A41,[1]Hoja4!$A:$A,[1]Hoja4!$U:$U,0,0)</f>
        <v>58130.25</v>
      </c>
      <c r="T41" s="8">
        <v>116421</v>
      </c>
      <c r="U41" s="8">
        <f t="shared" si="9"/>
        <v>58290.75</v>
      </c>
      <c r="V41" s="8">
        <f t="shared" si="10"/>
        <v>58290.75</v>
      </c>
      <c r="W41" s="9">
        <f t="shared" si="11"/>
        <v>0.50068930862988636</v>
      </c>
      <c r="X41" s="8">
        <f>+_xlfn.XLOOKUP(A41,[1]Hoja4!$A:$A,[1]Hoja4!$X:$X,0,0)</f>
        <v>83441.833333333328</v>
      </c>
      <c r="Y41" s="8">
        <v>77629</v>
      </c>
      <c r="Z41" s="8">
        <f t="shared" si="12"/>
        <v>-5812.8333333333285</v>
      </c>
      <c r="AA41" s="8">
        <f t="shared" si="2"/>
        <v>5812.8333333333285</v>
      </c>
      <c r="AB41" s="9">
        <f t="shared" si="13"/>
        <v>7.4879662669019673E-2</v>
      </c>
      <c r="AC41" s="8">
        <v>70731</v>
      </c>
      <c r="AD41" s="4"/>
      <c r="AE41" s="4"/>
      <c r="AF41" s="4"/>
      <c r="AG41" s="4"/>
      <c r="AH41" s="8">
        <v>72749</v>
      </c>
      <c r="AI41" s="4"/>
      <c r="AJ41" s="4"/>
      <c r="AK41" s="4"/>
      <c r="AL41" s="4"/>
    </row>
    <row r="42" spans="1:38" x14ac:dyDescent="0.75">
      <c r="A42" s="2" t="s">
        <v>89</v>
      </c>
      <c r="B42" s="1" t="s">
        <v>90</v>
      </c>
      <c r="C42" s="12" t="s">
        <v>30</v>
      </c>
      <c r="D42" s="8">
        <f>+_xlfn.XLOOKUP(A42,[1]Hoja4!$A:$A,[1]Hoja4!$L:$L,0,0)</f>
        <v>19326.166666666668</v>
      </c>
      <c r="E42" s="8">
        <v>15820</v>
      </c>
      <c r="F42" s="8">
        <f t="shared" si="3"/>
        <v>-3506.1666666666679</v>
      </c>
      <c r="G42" s="8">
        <f t="shared" si="4"/>
        <v>3506.1666666666679</v>
      </c>
      <c r="H42" s="9">
        <f t="shared" si="14"/>
        <v>0.22162873999157193</v>
      </c>
      <c r="I42" s="8">
        <f>+_xlfn.XLOOKUP(A42,[1]Hoja4!$A:$A,[1]Hoja4!$O:$O,0,0)</f>
        <v>22945.75</v>
      </c>
      <c r="J42" s="8">
        <v>20611</v>
      </c>
      <c r="K42" s="8">
        <f t="shared" si="5"/>
        <v>-2334.75</v>
      </c>
      <c r="L42" s="8">
        <f t="shared" si="0"/>
        <v>2334.75</v>
      </c>
      <c r="M42" s="9">
        <f t="shared" si="6"/>
        <v>0.11327689098054437</v>
      </c>
      <c r="N42" s="8">
        <f>_xlfn.XLOOKUP(A42,[1]Hoja4!$A:$A,[1]Hoja4!$R:$R,0,0)</f>
        <v>19374.166666666668</v>
      </c>
      <c r="O42" s="8">
        <v>23851</v>
      </c>
      <c r="P42" s="8">
        <f t="shared" si="7"/>
        <v>4476.8333333333321</v>
      </c>
      <c r="Q42" s="8">
        <f t="shared" si="1"/>
        <v>4476.8333333333321</v>
      </c>
      <c r="R42" s="9">
        <f t="shared" si="8"/>
        <v>0.18770002655374332</v>
      </c>
      <c r="S42" s="8">
        <f>+_xlfn.XLOOKUP(A42,[1]Hoja4!$A:$A,[1]Hoja4!$U:$U,0,0)</f>
        <v>19235.583333333332</v>
      </c>
      <c r="T42" s="8">
        <v>31292</v>
      </c>
      <c r="U42" s="8">
        <f t="shared" si="9"/>
        <v>12056.416666666668</v>
      </c>
      <c r="V42" s="8">
        <f t="shared" si="10"/>
        <v>12056.416666666668</v>
      </c>
      <c r="W42" s="9">
        <f t="shared" si="11"/>
        <v>0.38528750692402747</v>
      </c>
      <c r="X42" s="8">
        <f>+_xlfn.XLOOKUP(A42,[1]Hoja4!$A:$A,[1]Hoja4!$X:$X,0,0)</f>
        <v>21971.25</v>
      </c>
      <c r="Y42" s="8">
        <v>25348</v>
      </c>
      <c r="Z42" s="8">
        <f t="shared" si="12"/>
        <v>3376.75</v>
      </c>
      <c r="AA42" s="8">
        <f t="shared" si="2"/>
        <v>3376.75</v>
      </c>
      <c r="AB42" s="9">
        <f t="shared" si="13"/>
        <v>0.13321563831465993</v>
      </c>
      <c r="AC42" s="8">
        <v>22566</v>
      </c>
      <c r="AD42" s="4"/>
      <c r="AE42" s="4"/>
      <c r="AF42" s="4"/>
      <c r="AG42" s="4"/>
      <c r="AH42" s="8">
        <v>25481</v>
      </c>
      <c r="AI42" s="4"/>
      <c r="AJ42" s="4"/>
      <c r="AK42" s="4"/>
      <c r="AL42" s="4"/>
    </row>
    <row r="43" spans="1:38" x14ac:dyDescent="0.75">
      <c r="A43" s="2" t="s">
        <v>91</v>
      </c>
      <c r="B43" s="3" t="s">
        <v>92</v>
      </c>
      <c r="C43" s="12" t="s">
        <v>19</v>
      </c>
      <c r="D43" s="8">
        <f>+_xlfn.XLOOKUP(A43,[1]Hoja4!$A:$A,[1]Hoja4!$L:$L,0,0)</f>
        <v>19006.333333333332</v>
      </c>
      <c r="E43" s="8">
        <v>11522</v>
      </c>
      <c r="F43" s="8">
        <f t="shared" si="3"/>
        <v>-7484.3333333333321</v>
      </c>
      <c r="G43" s="8">
        <f t="shared" si="4"/>
        <v>7484.3333333333321</v>
      </c>
      <c r="H43" s="9">
        <f t="shared" si="14"/>
        <v>0.64956894057744596</v>
      </c>
      <c r="I43" s="8">
        <f>+_xlfn.XLOOKUP(A43,[1]Hoja4!$A:$A,[1]Hoja4!$O:$O,0,0)</f>
        <v>15581.25</v>
      </c>
      <c r="J43" s="8">
        <v>10840</v>
      </c>
      <c r="K43" s="8">
        <f t="shared" si="5"/>
        <v>-4741.25</v>
      </c>
      <c r="L43" s="8">
        <f t="shared" si="0"/>
        <v>4741.25</v>
      </c>
      <c r="M43" s="9">
        <f t="shared" si="6"/>
        <v>0.43738468634686345</v>
      </c>
      <c r="N43" s="8">
        <f>_xlfn.XLOOKUP(A43,[1]Hoja4!$A:$A,[1]Hoja4!$R:$R,0,0)</f>
        <v>12527.916666666666</v>
      </c>
      <c r="O43" s="8">
        <v>16536</v>
      </c>
      <c r="P43" s="8">
        <f t="shared" si="7"/>
        <v>4008.0833333333339</v>
      </c>
      <c r="Q43" s="8">
        <f t="shared" si="1"/>
        <v>4008.0833333333339</v>
      </c>
      <c r="R43" s="9">
        <f t="shared" si="8"/>
        <v>0.24238530075794229</v>
      </c>
      <c r="S43" s="8">
        <f>+_xlfn.XLOOKUP(A43,[1]Hoja4!$A:$A,[1]Hoja4!$U:$U,0,0)</f>
        <v>10748.083333333334</v>
      </c>
      <c r="T43" s="8">
        <v>23265</v>
      </c>
      <c r="U43" s="8">
        <f t="shared" si="9"/>
        <v>12516.916666666666</v>
      </c>
      <c r="V43" s="8">
        <f t="shared" si="10"/>
        <v>12516.916666666666</v>
      </c>
      <c r="W43" s="9">
        <f t="shared" si="11"/>
        <v>0.53801490078085823</v>
      </c>
      <c r="X43" s="8">
        <f>+_xlfn.XLOOKUP(A43,[1]Hoja4!$A:$A,[1]Hoja4!$X:$X,0,0)</f>
        <v>13958.25</v>
      </c>
      <c r="Y43" s="8">
        <v>9111</v>
      </c>
      <c r="Z43" s="8">
        <f t="shared" si="12"/>
        <v>-4847.25</v>
      </c>
      <c r="AA43" s="8">
        <f t="shared" si="2"/>
        <v>4847.25</v>
      </c>
      <c r="AB43" s="9">
        <f t="shared" si="13"/>
        <v>0.53202173197234115</v>
      </c>
      <c r="AC43" s="8">
        <v>8965</v>
      </c>
      <c r="AD43" s="4"/>
      <c r="AE43" s="4"/>
      <c r="AF43" s="4"/>
      <c r="AG43" s="4"/>
      <c r="AH43" s="8">
        <v>15810</v>
      </c>
      <c r="AI43" s="4"/>
      <c r="AJ43" s="4"/>
      <c r="AK43" s="4"/>
      <c r="AL43" s="4"/>
    </row>
    <row r="44" spans="1:38" x14ac:dyDescent="0.75">
      <c r="A44" s="2" t="s">
        <v>93</v>
      </c>
      <c r="B44" s="3" t="s">
        <v>94</v>
      </c>
      <c r="C44" s="12" t="s">
        <v>40</v>
      </c>
      <c r="D44" s="8">
        <f>+_xlfn.XLOOKUP(A44,[1]Hoja4!$A:$A,[1]Hoja4!$L:$L,0,0)</f>
        <v>37394.666666666664</v>
      </c>
      <c r="E44" s="8">
        <v>32030</v>
      </c>
      <c r="F44" s="8">
        <f t="shared" si="3"/>
        <v>-5364.6666666666642</v>
      </c>
      <c r="G44" s="8">
        <f t="shared" si="4"/>
        <v>5364.6666666666642</v>
      </c>
      <c r="H44" s="9">
        <f t="shared" si="14"/>
        <v>0.16748881257154744</v>
      </c>
      <c r="I44" s="8">
        <f>+_xlfn.XLOOKUP(A44,[1]Hoja4!$A:$A,[1]Hoja4!$O:$O,0,0)</f>
        <v>44398.416666666664</v>
      </c>
      <c r="J44" s="8">
        <v>42624</v>
      </c>
      <c r="K44" s="8">
        <f t="shared" si="5"/>
        <v>-1774.4166666666642</v>
      </c>
      <c r="L44" s="8">
        <f t="shared" si="0"/>
        <v>1774.4166666666642</v>
      </c>
      <c r="M44" s="9">
        <f t="shared" si="6"/>
        <v>4.1629520145145087E-2</v>
      </c>
      <c r="N44" s="8">
        <f>_xlfn.XLOOKUP(A44,[1]Hoja4!$A:$A,[1]Hoja4!$R:$R,0,0)</f>
        <v>38299.083333333336</v>
      </c>
      <c r="O44" s="8">
        <v>50095</v>
      </c>
      <c r="P44" s="8">
        <f t="shared" si="7"/>
        <v>11795.916666666664</v>
      </c>
      <c r="Q44" s="8">
        <f t="shared" si="1"/>
        <v>11795.916666666664</v>
      </c>
      <c r="R44" s="9">
        <f t="shared" si="8"/>
        <v>0.2354709385500881</v>
      </c>
      <c r="S44" s="8">
        <f>+_xlfn.XLOOKUP(A44,[1]Hoja4!$A:$A,[1]Hoja4!$U:$U,0,0)</f>
        <v>38461.75</v>
      </c>
      <c r="T44" s="8">
        <v>43194</v>
      </c>
      <c r="U44" s="8">
        <f t="shared" si="9"/>
        <v>4732.25</v>
      </c>
      <c r="V44" s="8">
        <f t="shared" si="10"/>
        <v>4732.25</v>
      </c>
      <c r="W44" s="9">
        <f t="shared" si="11"/>
        <v>0.1095580404685836</v>
      </c>
      <c r="X44" s="8">
        <f>+_xlfn.XLOOKUP(A44,[1]Hoja4!$A:$A,[1]Hoja4!$X:$X,0,0)</f>
        <v>45226.833333333336</v>
      </c>
      <c r="Y44" s="8">
        <v>72235</v>
      </c>
      <c r="Z44" s="8">
        <f t="shared" si="12"/>
        <v>27008.166666666664</v>
      </c>
      <c r="AA44" s="8">
        <f t="shared" si="2"/>
        <v>27008.166666666664</v>
      </c>
      <c r="AB44" s="9">
        <f t="shared" si="13"/>
        <v>0.37389308045499636</v>
      </c>
      <c r="AC44" s="8">
        <v>46073</v>
      </c>
      <c r="AD44" s="4"/>
      <c r="AE44" s="4"/>
      <c r="AF44" s="4"/>
      <c r="AG44" s="4"/>
      <c r="AH44" s="8">
        <v>39769.265962225771</v>
      </c>
      <c r="AI44" s="4"/>
      <c r="AJ44" s="4"/>
      <c r="AK44" s="4"/>
      <c r="AL44" s="4"/>
    </row>
    <row r="45" spans="1:38" x14ac:dyDescent="0.75">
      <c r="A45" s="2" t="s">
        <v>95</v>
      </c>
      <c r="B45" s="3" t="s">
        <v>96</v>
      </c>
      <c r="C45" s="12" t="s">
        <v>30</v>
      </c>
      <c r="D45" s="8">
        <f>+_xlfn.XLOOKUP(A45,[1]Hoja4!$A:$A,[1]Hoja4!$L:$L,0,0)</f>
        <v>20097.5</v>
      </c>
      <c r="E45" s="8">
        <v>17437</v>
      </c>
      <c r="F45" s="8">
        <f t="shared" si="3"/>
        <v>-2660.5</v>
      </c>
      <c r="G45" s="8">
        <f t="shared" si="4"/>
        <v>2660.5</v>
      </c>
      <c r="H45" s="9">
        <f t="shared" si="14"/>
        <v>0.15257785169467225</v>
      </c>
      <c r="I45" s="8">
        <f>+_xlfn.XLOOKUP(A45,[1]Hoja4!$A:$A,[1]Hoja4!$O:$O,0,0)</f>
        <v>22459.166666666668</v>
      </c>
      <c r="J45" s="8">
        <v>21661</v>
      </c>
      <c r="K45" s="8">
        <f t="shared" si="5"/>
        <v>-798.16666666666788</v>
      </c>
      <c r="L45" s="8">
        <f t="shared" si="0"/>
        <v>798.16666666666788</v>
      </c>
      <c r="M45" s="9">
        <f t="shared" si="6"/>
        <v>3.6848098733514974E-2</v>
      </c>
      <c r="N45" s="8">
        <f>_xlfn.XLOOKUP(A45,[1]Hoja4!$A:$A,[1]Hoja4!$R:$R,0,0)</f>
        <v>19923.916666666668</v>
      </c>
      <c r="O45" s="8">
        <v>33473</v>
      </c>
      <c r="P45" s="8">
        <f t="shared" si="7"/>
        <v>13549.083333333332</v>
      </c>
      <c r="Q45" s="8">
        <f t="shared" si="1"/>
        <v>13549.083333333332</v>
      </c>
      <c r="R45" s="9">
        <f t="shared" si="8"/>
        <v>0.40477648652147497</v>
      </c>
      <c r="S45" s="8">
        <f>+_xlfn.XLOOKUP(A45,[1]Hoja4!$A:$A,[1]Hoja4!$U:$U,0,0)</f>
        <v>20154.833333333332</v>
      </c>
      <c r="T45" s="8">
        <v>14267</v>
      </c>
      <c r="U45" s="8">
        <f t="shared" si="9"/>
        <v>-5887.8333333333321</v>
      </c>
      <c r="V45" s="8">
        <f t="shared" si="10"/>
        <v>5887.8333333333321</v>
      </c>
      <c r="W45" s="9">
        <f t="shared" si="11"/>
        <v>0.41268895586551707</v>
      </c>
      <c r="X45" s="8">
        <f>+_xlfn.XLOOKUP(A45,[1]Hoja4!$A:$A,[1]Hoja4!$X:$X,0,0)</f>
        <v>27909.416666666668</v>
      </c>
      <c r="Y45" s="8">
        <v>38502</v>
      </c>
      <c r="Z45" s="8">
        <f t="shared" si="12"/>
        <v>10592.583333333332</v>
      </c>
      <c r="AA45" s="8">
        <f t="shared" si="2"/>
        <v>10592.583333333332</v>
      </c>
      <c r="AB45" s="9">
        <f t="shared" si="13"/>
        <v>0.27511774280123974</v>
      </c>
      <c r="AC45" s="8">
        <v>20156</v>
      </c>
      <c r="AD45" s="4"/>
      <c r="AE45" s="4"/>
      <c r="AF45" s="4"/>
      <c r="AG45" s="4"/>
      <c r="AH45" s="8">
        <v>24347</v>
      </c>
      <c r="AI45" s="4"/>
      <c r="AJ45" s="4"/>
      <c r="AK45" s="4"/>
      <c r="AL45" s="4"/>
    </row>
    <row r="46" spans="1:38" x14ac:dyDescent="0.75">
      <c r="A46" s="4" t="s">
        <v>117</v>
      </c>
      <c r="B46" s="4" t="s">
        <v>118</v>
      </c>
      <c r="C46" s="4"/>
      <c r="D46" s="8">
        <f>+_xlfn.XLOOKUP(A46,[1]Hoja4!$A:$A,[1]Hoja4!$L:$L,0,0)</f>
        <v>0</v>
      </c>
      <c r="E46" s="8">
        <v>0</v>
      </c>
      <c r="F46" s="8">
        <f t="shared" si="3"/>
        <v>0</v>
      </c>
      <c r="G46" s="8">
        <v>0</v>
      </c>
      <c r="H46" s="9"/>
      <c r="I46" s="8">
        <v>0</v>
      </c>
      <c r="J46" s="8">
        <v>0</v>
      </c>
      <c r="K46" s="8">
        <f t="shared" si="5"/>
        <v>0</v>
      </c>
      <c r="L46" s="8">
        <v>0</v>
      </c>
      <c r="M46" s="9"/>
      <c r="N46" s="8">
        <f>_xlfn.XLOOKUP(A46,[1]Hoja4!$A:$A,[1]Hoja4!$R:$R,0,0)</f>
        <v>0</v>
      </c>
      <c r="O46" s="8">
        <v>0</v>
      </c>
      <c r="P46" s="8">
        <f t="shared" si="7"/>
        <v>0</v>
      </c>
      <c r="Q46" s="8">
        <v>0</v>
      </c>
      <c r="R46" s="9"/>
      <c r="S46" s="8">
        <f>+_xlfn.XLOOKUP(A46,[1]Hoja4!$A:$A,[1]Hoja4!$U:$U,0,0)</f>
        <v>0</v>
      </c>
      <c r="T46" s="8">
        <v>0</v>
      </c>
      <c r="U46" s="8">
        <f t="shared" si="9"/>
        <v>0</v>
      </c>
      <c r="V46" s="8">
        <v>0</v>
      </c>
      <c r="W46" s="9"/>
      <c r="X46" s="8">
        <f>+_xlfn.XLOOKUP(A46,[1]Hoja4!$A:$A,[1]Hoja4!$X:$X,0,0)</f>
        <v>0</v>
      </c>
      <c r="Y46" s="22">
        <v>43743</v>
      </c>
      <c r="Z46" s="8">
        <f t="shared" si="12"/>
        <v>43743</v>
      </c>
      <c r="AA46" s="8">
        <f t="shared" si="2"/>
        <v>43743</v>
      </c>
      <c r="AB46" s="9">
        <f t="shared" si="13"/>
        <v>1</v>
      </c>
      <c r="AC46" s="8">
        <v>0</v>
      </c>
      <c r="AD46" s="4"/>
      <c r="AE46" s="4"/>
      <c r="AF46" s="4"/>
      <c r="AG46" s="4"/>
      <c r="AH46" s="8">
        <v>45225</v>
      </c>
      <c r="AI46" s="4"/>
      <c r="AJ46" s="4"/>
      <c r="AK46" s="4"/>
      <c r="AL46" s="4"/>
    </row>
    <row r="47" spans="1:38" x14ac:dyDescent="0.75">
      <c r="A47" s="4" t="s">
        <v>119</v>
      </c>
      <c r="B47" s="4" t="s">
        <v>120</v>
      </c>
      <c r="C47" s="4"/>
      <c r="D47" s="8">
        <f>+_xlfn.XLOOKUP(A47,[1]Hoja4!$A:$A,[1]Hoja4!$L:$L,0,0)</f>
        <v>0</v>
      </c>
      <c r="E47" s="8">
        <v>0</v>
      </c>
      <c r="F47" s="8">
        <f t="shared" si="3"/>
        <v>0</v>
      </c>
      <c r="G47" s="8">
        <v>0</v>
      </c>
      <c r="H47" s="9"/>
      <c r="I47" s="8">
        <v>0</v>
      </c>
      <c r="J47" s="8">
        <v>0</v>
      </c>
      <c r="K47" s="8">
        <f t="shared" si="5"/>
        <v>0</v>
      </c>
      <c r="L47" s="8">
        <v>0</v>
      </c>
      <c r="M47" s="9"/>
      <c r="N47" s="8">
        <f>_xlfn.XLOOKUP(A47,[1]Hoja4!$A:$A,[1]Hoja4!$R:$R,0,0)</f>
        <v>0</v>
      </c>
      <c r="O47" s="8">
        <v>0</v>
      </c>
      <c r="P47" s="8">
        <f t="shared" si="7"/>
        <v>0</v>
      </c>
      <c r="Q47" s="8">
        <v>0</v>
      </c>
      <c r="R47" s="9"/>
      <c r="S47" s="8">
        <f>+_xlfn.XLOOKUP(A47,[1]Hoja4!$A:$A,[1]Hoja4!$U:$U,0,0)</f>
        <v>0</v>
      </c>
      <c r="T47" s="8">
        <v>0</v>
      </c>
      <c r="U47" s="8">
        <f t="shared" si="9"/>
        <v>0</v>
      </c>
      <c r="V47" s="8">
        <v>0</v>
      </c>
      <c r="W47" s="9"/>
      <c r="X47" s="8">
        <f>+_xlfn.XLOOKUP(A47,[1]Hoja4!$A:$A,[1]Hoja4!$X:$X,0,0)</f>
        <v>0</v>
      </c>
      <c r="Y47" s="22">
        <v>39560</v>
      </c>
      <c r="Z47" s="8">
        <f t="shared" si="12"/>
        <v>39560</v>
      </c>
      <c r="AA47" s="8">
        <f t="shared" si="2"/>
        <v>39560</v>
      </c>
      <c r="AB47" s="9">
        <f t="shared" si="13"/>
        <v>1</v>
      </c>
      <c r="AC47" s="8">
        <v>0</v>
      </c>
      <c r="AD47" s="4"/>
      <c r="AE47" s="4"/>
      <c r="AF47" s="4"/>
      <c r="AG47" s="4"/>
      <c r="AH47" s="8">
        <v>45225</v>
      </c>
      <c r="AI47" s="4"/>
      <c r="AJ47" s="4"/>
      <c r="AK47" s="4"/>
      <c r="AL47" s="4"/>
    </row>
    <row r="48" spans="1:38" x14ac:dyDescent="0.75">
      <c r="A48" s="4" t="s">
        <v>121</v>
      </c>
      <c r="B48" s="4" t="s">
        <v>122</v>
      </c>
      <c r="C48" s="12"/>
      <c r="D48" s="8">
        <f>+_xlfn.XLOOKUP(A48,[1]Hoja4!$A:$A,[1]Hoja4!$L:$L,0,0)</f>
        <v>0</v>
      </c>
      <c r="E48" s="8">
        <v>0</v>
      </c>
      <c r="F48" s="8">
        <f t="shared" si="3"/>
        <v>0</v>
      </c>
      <c r="G48" s="8">
        <v>0</v>
      </c>
      <c r="H48" s="9"/>
      <c r="I48" s="8">
        <v>0</v>
      </c>
      <c r="J48" s="8">
        <v>0</v>
      </c>
      <c r="K48" s="8">
        <f t="shared" si="5"/>
        <v>0</v>
      </c>
      <c r="L48" s="8">
        <v>0</v>
      </c>
      <c r="M48" s="9"/>
      <c r="N48" s="8">
        <f>_xlfn.XLOOKUP(A48,[1]Hoja4!$A:$A,[1]Hoja4!$R:$R,0,0)</f>
        <v>0</v>
      </c>
      <c r="O48" s="8">
        <v>0</v>
      </c>
      <c r="P48" s="8">
        <f t="shared" si="7"/>
        <v>0</v>
      </c>
      <c r="Q48" s="8">
        <v>0</v>
      </c>
      <c r="R48" s="9"/>
      <c r="S48" s="8">
        <f>+_xlfn.XLOOKUP(A48,[1]Hoja4!$A:$A,[1]Hoja4!$U:$U,0,0)</f>
        <v>0</v>
      </c>
      <c r="T48" s="8">
        <v>0</v>
      </c>
      <c r="U48" s="8">
        <f t="shared" si="9"/>
        <v>0</v>
      </c>
      <c r="V48" s="8">
        <v>0</v>
      </c>
      <c r="W48" s="9"/>
      <c r="X48" s="8">
        <f>+_xlfn.XLOOKUP(A48,[1]Hoja4!$A:$A,[1]Hoja4!$X:$X,0,0)</f>
        <v>0</v>
      </c>
      <c r="Y48" s="8">
        <v>12361</v>
      </c>
      <c r="Z48" s="8">
        <f t="shared" si="12"/>
        <v>12361</v>
      </c>
      <c r="AA48" s="8">
        <f t="shared" si="2"/>
        <v>12361</v>
      </c>
      <c r="AB48" s="9">
        <f t="shared" si="13"/>
        <v>1</v>
      </c>
      <c r="AC48" s="8">
        <v>17639</v>
      </c>
      <c r="AD48" s="4"/>
      <c r="AE48" s="4"/>
      <c r="AF48" s="4"/>
      <c r="AG48" s="4"/>
      <c r="AH48" s="8">
        <v>30000</v>
      </c>
      <c r="AI48" s="4"/>
      <c r="AJ48" s="4"/>
      <c r="AK48" s="4"/>
      <c r="AL48" s="4"/>
    </row>
    <row r="49" spans="1:38" x14ac:dyDescent="0.75">
      <c r="A49" s="4" t="s">
        <v>132</v>
      </c>
      <c r="B49" s="4" t="s">
        <v>131</v>
      </c>
      <c r="C49" s="12"/>
      <c r="D49" s="8">
        <f>+_xlfn.XLOOKUP(A49,[1]Hoja4!$A:$A,[1]Hoja4!$L:$L,0,0)</f>
        <v>0</v>
      </c>
      <c r="E49" s="8">
        <v>0</v>
      </c>
      <c r="F49" s="8">
        <f t="shared" si="3"/>
        <v>0</v>
      </c>
      <c r="G49" s="8">
        <v>0</v>
      </c>
      <c r="H49" s="9"/>
      <c r="I49" s="8">
        <v>0</v>
      </c>
      <c r="J49" s="8">
        <v>0</v>
      </c>
      <c r="K49" s="8">
        <f t="shared" si="5"/>
        <v>0</v>
      </c>
      <c r="L49" s="8">
        <v>0</v>
      </c>
      <c r="M49" s="9"/>
      <c r="N49" s="8">
        <f>_xlfn.XLOOKUP(A49,[1]Hoja4!$A:$A,[1]Hoja4!$R:$R,0,0)</f>
        <v>0</v>
      </c>
      <c r="O49" s="8">
        <v>0</v>
      </c>
      <c r="P49" s="8">
        <f t="shared" si="7"/>
        <v>0</v>
      </c>
      <c r="Q49" s="8">
        <v>0</v>
      </c>
      <c r="R49" s="9"/>
      <c r="S49" s="8">
        <f>+_xlfn.XLOOKUP(A49,[1]Hoja4!$A:$A,[1]Hoja4!$U:$U,0,0)</f>
        <v>0</v>
      </c>
      <c r="T49" s="8">
        <v>0</v>
      </c>
      <c r="U49" s="8">
        <f t="shared" si="9"/>
        <v>0</v>
      </c>
      <c r="V49" s="8">
        <v>0</v>
      </c>
      <c r="W49" s="9"/>
      <c r="X49" s="8">
        <f>+_xlfn.XLOOKUP(A49,[1]Hoja4!$A:$A,[1]Hoja4!$X:$X,0,0)</f>
        <v>0</v>
      </c>
      <c r="Y49" s="8">
        <v>5193</v>
      </c>
      <c r="Z49" s="8">
        <f t="shared" si="12"/>
        <v>5193</v>
      </c>
      <c r="AA49" s="8">
        <f t="shared" si="2"/>
        <v>5193</v>
      </c>
      <c r="AB49" s="9">
        <f t="shared" si="13"/>
        <v>1</v>
      </c>
      <c r="AC49" s="8">
        <v>20000</v>
      </c>
      <c r="AD49" s="4"/>
      <c r="AE49" s="4"/>
      <c r="AF49" s="4"/>
      <c r="AG49" s="4"/>
      <c r="AH49" s="8">
        <v>20000</v>
      </c>
      <c r="AI49" s="4"/>
      <c r="AJ49" s="4"/>
      <c r="AK49" s="4"/>
      <c r="AL49" s="4"/>
    </row>
    <row r="50" spans="1:38" x14ac:dyDescent="0.75">
      <c r="A50" s="4" t="s">
        <v>133</v>
      </c>
      <c r="B50" s="3" t="s">
        <v>134</v>
      </c>
      <c r="C50" s="12"/>
      <c r="D50" s="8">
        <f>+_xlfn.XLOOKUP(A50,[1]Hoja4!$A:$A,[1]Hoja4!$L:$L,0,0)</f>
        <v>0</v>
      </c>
      <c r="E50" s="8">
        <v>0</v>
      </c>
      <c r="F50" s="8">
        <f t="shared" si="3"/>
        <v>0</v>
      </c>
      <c r="G50" s="8">
        <v>0</v>
      </c>
      <c r="H50" s="9"/>
      <c r="I50" s="8">
        <v>0</v>
      </c>
      <c r="J50" s="8">
        <v>0</v>
      </c>
      <c r="K50" s="8">
        <f t="shared" si="5"/>
        <v>0</v>
      </c>
      <c r="L50" s="8">
        <v>0</v>
      </c>
      <c r="M50" s="9"/>
      <c r="N50" s="8">
        <f>_xlfn.XLOOKUP(A50,[1]Hoja4!$A:$A,[1]Hoja4!$R:$R,0,0)</f>
        <v>0</v>
      </c>
      <c r="O50" s="8">
        <v>0</v>
      </c>
      <c r="P50" s="8">
        <f t="shared" si="7"/>
        <v>0</v>
      </c>
      <c r="Q50" s="8">
        <v>0</v>
      </c>
      <c r="R50" s="9"/>
      <c r="S50" s="8">
        <f>+_xlfn.XLOOKUP(A50,[1]Hoja4!$A:$A,[1]Hoja4!$U:$U,0,0)</f>
        <v>0</v>
      </c>
      <c r="T50" s="8">
        <v>0</v>
      </c>
      <c r="U50" s="8">
        <f t="shared" si="9"/>
        <v>0</v>
      </c>
      <c r="V50" s="8">
        <v>0</v>
      </c>
      <c r="W50" s="9"/>
      <c r="X50" s="8">
        <f>+_xlfn.XLOOKUP(A50,[1]Hoja4!$A:$A,[1]Hoja4!$X:$X,0,0)</f>
        <v>0</v>
      </c>
      <c r="Y50" s="8">
        <v>0</v>
      </c>
      <c r="Z50" s="8">
        <f t="shared" si="12"/>
        <v>0</v>
      </c>
      <c r="AA50" s="8">
        <f t="shared" si="2"/>
        <v>0</v>
      </c>
      <c r="AB50" s="9">
        <v>0</v>
      </c>
      <c r="AC50" s="8">
        <v>20000</v>
      </c>
      <c r="AD50" s="4"/>
      <c r="AE50" s="4"/>
      <c r="AF50" s="4"/>
      <c r="AG50" s="4"/>
      <c r="AH50" s="8">
        <v>20000</v>
      </c>
      <c r="AI50" s="4"/>
      <c r="AJ50" s="4"/>
      <c r="AK50" s="4"/>
      <c r="AL50" s="4"/>
    </row>
    <row r="51" spans="1:38" x14ac:dyDescent="0.75">
      <c r="A51" s="4" t="s">
        <v>135</v>
      </c>
      <c r="B51" s="3" t="s">
        <v>136</v>
      </c>
      <c r="C51" s="12"/>
      <c r="D51" s="8">
        <f>+_xlfn.XLOOKUP(A51,[1]Hoja4!$A:$A,[1]Hoja4!$L:$L,0,0)</f>
        <v>0</v>
      </c>
      <c r="E51" s="8">
        <v>0</v>
      </c>
      <c r="F51" s="8">
        <f t="shared" si="3"/>
        <v>0</v>
      </c>
      <c r="G51" s="8">
        <v>0</v>
      </c>
      <c r="H51" s="9"/>
      <c r="I51" s="8">
        <v>0</v>
      </c>
      <c r="J51" s="8">
        <v>0</v>
      </c>
      <c r="K51" s="8">
        <f t="shared" si="5"/>
        <v>0</v>
      </c>
      <c r="L51" s="8">
        <v>0</v>
      </c>
      <c r="M51" s="9"/>
      <c r="N51" s="8">
        <f>_xlfn.XLOOKUP(A51,[1]Hoja4!$A:$A,[1]Hoja4!$R:$R,0,0)</f>
        <v>0</v>
      </c>
      <c r="O51" s="8">
        <v>0</v>
      </c>
      <c r="P51" s="8">
        <f t="shared" si="7"/>
        <v>0</v>
      </c>
      <c r="Q51" s="8">
        <v>0</v>
      </c>
      <c r="R51" s="9"/>
      <c r="S51" s="8">
        <f>+_xlfn.XLOOKUP(A51,[1]Hoja4!$A:$A,[1]Hoja4!$U:$U,0,0)</f>
        <v>0</v>
      </c>
      <c r="T51" s="8">
        <v>0</v>
      </c>
      <c r="U51" s="8">
        <f t="shared" si="9"/>
        <v>0</v>
      </c>
      <c r="V51" s="8">
        <v>0</v>
      </c>
      <c r="W51" s="9"/>
      <c r="X51" s="8">
        <f>+_xlfn.XLOOKUP(A51,[1]Hoja4!$A:$A,[1]Hoja4!$X:$X,0,0)</f>
        <v>0</v>
      </c>
      <c r="Y51" s="8">
        <v>0</v>
      </c>
      <c r="Z51" s="8">
        <f t="shared" si="12"/>
        <v>0</v>
      </c>
      <c r="AA51" s="8">
        <f t="shared" si="2"/>
        <v>0</v>
      </c>
      <c r="AB51" s="9">
        <v>0</v>
      </c>
      <c r="AC51" s="8">
        <v>20000</v>
      </c>
      <c r="AD51" s="4"/>
      <c r="AE51" s="4"/>
      <c r="AF51" s="4"/>
      <c r="AG51" s="4"/>
      <c r="AH51" s="8">
        <v>20000</v>
      </c>
      <c r="AI51" s="4"/>
      <c r="AJ51" s="4"/>
      <c r="AK51" s="4"/>
      <c r="AL51" s="4"/>
    </row>
    <row r="52" spans="1:38" x14ac:dyDescent="0.75">
      <c r="A52" s="4" t="s">
        <v>137</v>
      </c>
      <c r="B52" s="3" t="s">
        <v>138</v>
      </c>
      <c r="C52" s="12"/>
      <c r="D52" s="8">
        <f>+_xlfn.XLOOKUP(A52,[1]Hoja4!$A:$A,[1]Hoja4!$L:$L,0,0)</f>
        <v>0</v>
      </c>
      <c r="E52" s="8">
        <v>0</v>
      </c>
      <c r="F52" s="8">
        <f t="shared" si="3"/>
        <v>0</v>
      </c>
      <c r="G52" s="8">
        <v>0</v>
      </c>
      <c r="H52" s="9"/>
      <c r="I52" s="8">
        <v>0</v>
      </c>
      <c r="J52" s="8">
        <v>0</v>
      </c>
      <c r="K52" s="8">
        <f t="shared" si="5"/>
        <v>0</v>
      </c>
      <c r="L52" s="8">
        <v>0</v>
      </c>
      <c r="M52" s="9"/>
      <c r="N52" s="8">
        <f>_xlfn.XLOOKUP(A52,[1]Hoja4!$A:$A,[1]Hoja4!$R:$R,0,0)</f>
        <v>0</v>
      </c>
      <c r="O52" s="8">
        <v>0</v>
      </c>
      <c r="P52" s="8">
        <f t="shared" si="7"/>
        <v>0</v>
      </c>
      <c r="Q52" s="8">
        <v>0</v>
      </c>
      <c r="R52" s="9"/>
      <c r="S52" s="8">
        <f>+_xlfn.XLOOKUP(A52,[1]Hoja4!$A:$A,[1]Hoja4!$U:$U,0,0)</f>
        <v>0</v>
      </c>
      <c r="T52" s="8">
        <v>0</v>
      </c>
      <c r="U52" s="8">
        <f t="shared" si="9"/>
        <v>0</v>
      </c>
      <c r="V52" s="8">
        <v>0</v>
      </c>
      <c r="W52" s="9"/>
      <c r="X52" s="8">
        <f>+_xlfn.XLOOKUP(A52,[1]Hoja4!$A:$A,[1]Hoja4!$X:$X,0,0)</f>
        <v>0</v>
      </c>
      <c r="Y52" s="8">
        <v>0</v>
      </c>
      <c r="Z52" s="8">
        <f t="shared" si="12"/>
        <v>0</v>
      </c>
      <c r="AA52" s="8">
        <f t="shared" si="2"/>
        <v>0</v>
      </c>
      <c r="AB52" s="9">
        <v>0</v>
      </c>
      <c r="AC52" s="8">
        <v>20000</v>
      </c>
      <c r="AD52" s="4"/>
      <c r="AE52" s="4"/>
      <c r="AF52" s="4"/>
      <c r="AG52" s="4"/>
      <c r="AH52" s="8">
        <v>20000</v>
      </c>
      <c r="AI52" s="4"/>
      <c r="AJ52" s="4"/>
      <c r="AK52" s="4"/>
      <c r="AL52" s="4"/>
    </row>
    <row r="53" spans="1:38" x14ac:dyDescent="0.75">
      <c r="A53" s="4" t="s">
        <v>139</v>
      </c>
      <c r="B53" s="3" t="s">
        <v>140</v>
      </c>
      <c r="C53" s="12"/>
      <c r="D53" s="8">
        <f>+_xlfn.XLOOKUP(A53,[1]Hoja4!$A:$A,[1]Hoja4!$L:$L,0,0)</f>
        <v>0</v>
      </c>
      <c r="E53" s="8">
        <v>0</v>
      </c>
      <c r="F53" s="8">
        <f t="shared" si="3"/>
        <v>0</v>
      </c>
      <c r="G53" s="8">
        <v>0</v>
      </c>
      <c r="H53" s="9"/>
      <c r="I53" s="8">
        <v>0</v>
      </c>
      <c r="J53" s="8">
        <v>0</v>
      </c>
      <c r="K53" s="8">
        <f t="shared" si="5"/>
        <v>0</v>
      </c>
      <c r="L53" s="8">
        <v>0</v>
      </c>
      <c r="M53" s="9"/>
      <c r="N53" s="8">
        <f>_xlfn.XLOOKUP(A53,[1]Hoja4!$A:$A,[1]Hoja4!$R:$R,0,0)</f>
        <v>0</v>
      </c>
      <c r="O53" s="8">
        <v>0</v>
      </c>
      <c r="P53" s="8">
        <f t="shared" si="7"/>
        <v>0</v>
      </c>
      <c r="Q53" s="8">
        <v>0</v>
      </c>
      <c r="R53" s="9"/>
      <c r="S53" s="8">
        <f>+_xlfn.XLOOKUP(A53,[1]Hoja4!$A:$A,[1]Hoja4!$U:$U,0,0)</f>
        <v>0</v>
      </c>
      <c r="T53" s="8">
        <v>0</v>
      </c>
      <c r="U53" s="8">
        <f t="shared" si="9"/>
        <v>0</v>
      </c>
      <c r="V53" s="8">
        <v>0</v>
      </c>
      <c r="W53" s="9"/>
      <c r="X53" s="8">
        <f>+_xlfn.XLOOKUP(A53,[1]Hoja4!$A:$A,[1]Hoja4!$X:$X,0,0)</f>
        <v>0</v>
      </c>
      <c r="Y53" s="8">
        <v>0</v>
      </c>
      <c r="Z53" s="8">
        <f t="shared" si="12"/>
        <v>0</v>
      </c>
      <c r="AA53" s="8">
        <f t="shared" si="2"/>
        <v>0</v>
      </c>
      <c r="AB53" s="9">
        <v>0</v>
      </c>
      <c r="AC53" s="8">
        <v>20000</v>
      </c>
      <c r="AD53" s="4"/>
      <c r="AE53" s="4"/>
      <c r="AF53" s="4"/>
      <c r="AG53" s="4"/>
      <c r="AH53" s="8">
        <v>20000</v>
      </c>
      <c r="AI53" s="4"/>
      <c r="AJ53" s="4"/>
      <c r="AK53" s="4"/>
      <c r="AL53" s="4"/>
    </row>
    <row r="54" spans="1:38" x14ac:dyDescent="0.75">
      <c r="A54" s="4" t="s">
        <v>141</v>
      </c>
      <c r="B54" s="3" t="s">
        <v>142</v>
      </c>
      <c r="C54" s="12"/>
      <c r="D54" s="8">
        <f>+_xlfn.XLOOKUP(A54,[1]Hoja4!$A:$A,[1]Hoja4!$L:$L,0,0)</f>
        <v>0</v>
      </c>
      <c r="E54" s="8">
        <v>0</v>
      </c>
      <c r="F54" s="8">
        <f t="shared" si="3"/>
        <v>0</v>
      </c>
      <c r="G54" s="8">
        <v>0</v>
      </c>
      <c r="H54" s="9"/>
      <c r="I54" s="8">
        <v>0</v>
      </c>
      <c r="J54" s="8">
        <v>0</v>
      </c>
      <c r="K54" s="8">
        <f t="shared" si="5"/>
        <v>0</v>
      </c>
      <c r="L54" s="8">
        <v>0</v>
      </c>
      <c r="M54" s="9"/>
      <c r="N54" s="8">
        <f>_xlfn.XLOOKUP(A54,[1]Hoja4!$A:$A,[1]Hoja4!$R:$R,0,0)</f>
        <v>0</v>
      </c>
      <c r="O54" s="8">
        <v>0</v>
      </c>
      <c r="P54" s="8">
        <f t="shared" si="7"/>
        <v>0</v>
      </c>
      <c r="Q54" s="8">
        <v>0</v>
      </c>
      <c r="R54" s="9"/>
      <c r="S54" s="8">
        <f>+_xlfn.XLOOKUP(A54,[1]Hoja4!$A:$A,[1]Hoja4!$U:$U,0,0)</f>
        <v>0</v>
      </c>
      <c r="T54" s="8">
        <v>0</v>
      </c>
      <c r="U54" s="8">
        <f t="shared" si="9"/>
        <v>0</v>
      </c>
      <c r="V54" s="8">
        <v>0</v>
      </c>
      <c r="W54" s="9"/>
      <c r="X54" s="8">
        <f>+_xlfn.XLOOKUP(A54,[1]Hoja4!$A:$A,[1]Hoja4!$X:$X,0,0)</f>
        <v>0</v>
      </c>
      <c r="Y54" s="8">
        <v>0</v>
      </c>
      <c r="Z54" s="8">
        <f t="shared" si="12"/>
        <v>0</v>
      </c>
      <c r="AA54" s="8">
        <f t="shared" si="2"/>
        <v>0</v>
      </c>
      <c r="AB54" s="9">
        <v>0</v>
      </c>
      <c r="AC54" s="8">
        <v>20000</v>
      </c>
      <c r="AD54" s="4"/>
      <c r="AE54" s="4"/>
      <c r="AF54" s="4"/>
      <c r="AG54" s="4"/>
      <c r="AH54" s="8">
        <v>20000</v>
      </c>
      <c r="AI54" s="4"/>
      <c r="AJ54" s="4"/>
      <c r="AK54" s="4"/>
      <c r="AL54" s="4"/>
    </row>
    <row r="55" spans="1:38" x14ac:dyDescent="0.75">
      <c r="A55" s="2" t="s">
        <v>101</v>
      </c>
      <c r="B55" s="4" t="s">
        <v>102</v>
      </c>
      <c r="C55" s="12" t="s">
        <v>19</v>
      </c>
      <c r="D55" s="8">
        <f>+_xlfn.XLOOKUP(A55,[1]Hoja4!$A:$A,[1]Hoja4!$L:$L,0,0)</f>
        <v>0</v>
      </c>
      <c r="E55" s="8">
        <v>0</v>
      </c>
      <c r="F55" s="8">
        <f t="shared" si="3"/>
        <v>0</v>
      </c>
      <c r="G55" s="8">
        <f t="shared" ref="G55" si="15">ABS(D55-E55)</f>
        <v>0</v>
      </c>
      <c r="H55" s="9"/>
      <c r="I55" s="8">
        <v>0</v>
      </c>
      <c r="J55" s="8">
        <v>0</v>
      </c>
      <c r="K55" s="8">
        <f t="shared" si="5"/>
        <v>0</v>
      </c>
      <c r="L55" s="8">
        <f t="shared" ref="L55" si="16">ABS(I55-J55)</f>
        <v>0</v>
      </c>
      <c r="M55" s="9">
        <v>0</v>
      </c>
      <c r="N55" s="8">
        <f>_xlfn.XLOOKUP(A55,[1]Hoja4!$A:$A,[1]Hoja4!$R:$R,0,0)</f>
        <v>0</v>
      </c>
      <c r="O55" s="8">
        <v>43025</v>
      </c>
      <c r="P55" s="8">
        <f t="shared" si="7"/>
        <v>43025</v>
      </c>
      <c r="Q55" s="8">
        <f t="shared" si="1"/>
        <v>43025</v>
      </c>
      <c r="R55" s="9">
        <f t="shared" si="8"/>
        <v>1</v>
      </c>
      <c r="S55" s="8">
        <f>+_xlfn.XLOOKUP(A55,[1]Hoja4!$A:$A,[1]Hoja4!$U:$U,0,0)</f>
        <v>0</v>
      </c>
      <c r="T55" s="8">
        <v>66334</v>
      </c>
      <c r="U55" s="8">
        <f t="shared" si="9"/>
        <v>66334</v>
      </c>
      <c r="V55" s="8">
        <f t="shared" si="10"/>
        <v>66334</v>
      </c>
      <c r="W55" s="9">
        <f t="shared" si="11"/>
        <v>1</v>
      </c>
      <c r="X55" s="8">
        <f>+_xlfn.XLOOKUP(A55,[1]Hoja4!$A:$A,[1]Hoja4!$X:$X,0,0)</f>
        <v>25188.333333333332</v>
      </c>
      <c r="Y55" s="8">
        <v>65152</v>
      </c>
      <c r="Z55" s="8">
        <f t="shared" si="12"/>
        <v>39963.666666666672</v>
      </c>
      <c r="AA55" s="8">
        <f t="shared" si="2"/>
        <v>39963.666666666672</v>
      </c>
      <c r="AB55" s="9">
        <f t="shared" si="13"/>
        <v>0.61339124918140153</v>
      </c>
      <c r="AC55" s="8">
        <v>58893</v>
      </c>
      <c r="AD55" s="4"/>
      <c r="AE55" s="4"/>
      <c r="AF55" s="4"/>
      <c r="AG55" s="4"/>
      <c r="AH55" s="8">
        <v>82350</v>
      </c>
      <c r="AI55" s="4"/>
      <c r="AJ55" s="4"/>
      <c r="AK55" s="4"/>
      <c r="AL55" s="4"/>
    </row>
    <row r="56" spans="1:38" x14ac:dyDescent="0.75">
      <c r="A56" s="16" t="s">
        <v>110</v>
      </c>
      <c r="B56" s="16" t="s">
        <v>111</v>
      </c>
      <c r="C56" s="12" t="s">
        <v>19</v>
      </c>
      <c r="D56" s="8">
        <f>+_xlfn.XLOOKUP(A56,[1]Hoja4!$A:$A,[1]Hoja4!$L:$L,0,0)</f>
        <v>0</v>
      </c>
      <c r="E56" s="8">
        <v>0</v>
      </c>
      <c r="F56" s="8">
        <f t="shared" si="3"/>
        <v>0</v>
      </c>
      <c r="G56" s="8">
        <v>0</v>
      </c>
      <c r="H56" s="9"/>
      <c r="I56" s="8">
        <v>0</v>
      </c>
      <c r="J56" s="8">
        <v>0</v>
      </c>
      <c r="K56" s="8">
        <f t="shared" si="5"/>
        <v>0</v>
      </c>
      <c r="L56" s="8">
        <v>0</v>
      </c>
      <c r="M56" s="9">
        <v>0</v>
      </c>
      <c r="N56" s="8">
        <f>_xlfn.XLOOKUP(A56,[1]Hoja4!$A:$A,[1]Hoja4!$R:$R,0,0)</f>
        <v>0</v>
      </c>
      <c r="O56" s="8">
        <v>0</v>
      </c>
      <c r="P56" s="8">
        <f t="shared" si="7"/>
        <v>0</v>
      </c>
      <c r="Q56" s="8">
        <v>0</v>
      </c>
      <c r="R56" s="9">
        <v>0</v>
      </c>
      <c r="S56" s="8">
        <f>+_xlfn.XLOOKUP(A56,[1]Hoja4!$A:$A,[1]Hoja4!$U:$U,0,0)</f>
        <v>0</v>
      </c>
      <c r="T56" s="8">
        <v>0</v>
      </c>
      <c r="U56" s="8">
        <f t="shared" si="9"/>
        <v>0</v>
      </c>
      <c r="V56" s="8">
        <f t="shared" si="10"/>
        <v>0</v>
      </c>
      <c r="W56" s="9">
        <v>0</v>
      </c>
      <c r="X56" s="8">
        <f>+_xlfn.XLOOKUP(A56,[1]Hoja4!$A:$A,[1]Hoja4!$X:$X,0,0)</f>
        <v>0</v>
      </c>
      <c r="Y56" s="8">
        <v>25763</v>
      </c>
      <c r="Z56" s="8">
        <f t="shared" si="12"/>
        <v>25763</v>
      </c>
      <c r="AA56" s="8">
        <f t="shared" si="2"/>
        <v>25763</v>
      </c>
      <c r="AB56" s="9">
        <f t="shared" si="13"/>
        <v>1</v>
      </c>
      <c r="AC56" s="8">
        <v>30998</v>
      </c>
      <c r="AD56" s="4"/>
      <c r="AE56" s="4"/>
      <c r="AF56" s="4"/>
      <c r="AG56" s="4"/>
      <c r="AH56" s="8">
        <v>23424</v>
      </c>
      <c r="AI56" s="4"/>
      <c r="AJ56" s="4"/>
      <c r="AK56" s="4"/>
      <c r="AL56" s="4"/>
    </row>
    <row r="57" spans="1:38" x14ac:dyDescent="0.75">
      <c r="A57" s="4" t="s">
        <v>112</v>
      </c>
      <c r="B57" s="4" t="s">
        <v>113</v>
      </c>
      <c r="C57" s="12" t="s">
        <v>19</v>
      </c>
      <c r="D57" s="8">
        <f>+_xlfn.XLOOKUP(A57,[1]Hoja4!$A:$A,[1]Hoja4!$L:$L,0,0)</f>
        <v>0</v>
      </c>
      <c r="E57" s="8">
        <v>0</v>
      </c>
      <c r="F57" s="8">
        <f t="shared" si="3"/>
        <v>0</v>
      </c>
      <c r="G57" s="8">
        <v>0</v>
      </c>
      <c r="H57" s="9"/>
      <c r="I57" s="8">
        <v>0</v>
      </c>
      <c r="J57" s="8">
        <v>0</v>
      </c>
      <c r="K57" s="8">
        <f t="shared" si="5"/>
        <v>0</v>
      </c>
      <c r="L57" s="8">
        <v>0</v>
      </c>
      <c r="M57" s="9">
        <v>0</v>
      </c>
      <c r="N57" s="8">
        <f>_xlfn.XLOOKUP(A57,[1]Hoja4!$A:$A,[1]Hoja4!$R:$R,0,0)</f>
        <v>0</v>
      </c>
      <c r="O57" s="8">
        <v>0</v>
      </c>
      <c r="P57" s="8">
        <f t="shared" si="7"/>
        <v>0</v>
      </c>
      <c r="Q57" s="8">
        <v>0</v>
      </c>
      <c r="R57" s="9">
        <v>0</v>
      </c>
      <c r="S57" s="8">
        <f>+_xlfn.XLOOKUP(A57,[1]Hoja4!$A:$A,[1]Hoja4!$U:$U,0,0)</f>
        <v>0</v>
      </c>
      <c r="T57" s="8">
        <v>0</v>
      </c>
      <c r="U57" s="8">
        <f t="shared" si="9"/>
        <v>0</v>
      </c>
      <c r="V57" s="8">
        <v>0</v>
      </c>
      <c r="W57" s="9">
        <v>0</v>
      </c>
      <c r="X57" s="8">
        <f>+_xlfn.XLOOKUP(A57,[1]Hoja4!$A:$A,[1]Hoja4!$X:$X,0,0)</f>
        <v>0</v>
      </c>
      <c r="Y57" s="8">
        <v>0</v>
      </c>
      <c r="Z57" s="8">
        <f t="shared" si="12"/>
        <v>0</v>
      </c>
      <c r="AA57" s="8">
        <f t="shared" si="2"/>
        <v>0</v>
      </c>
      <c r="AB57" s="9">
        <v>0</v>
      </c>
      <c r="AC57" s="8">
        <v>78719.95539982566</v>
      </c>
      <c r="AD57" s="4"/>
      <c r="AE57" s="4"/>
      <c r="AF57" s="4"/>
      <c r="AG57" s="4"/>
      <c r="AH57" s="8">
        <v>44282.105644050556</v>
      </c>
      <c r="AI57" s="4"/>
      <c r="AJ57" s="4"/>
      <c r="AK57" s="4"/>
      <c r="AL57" s="4"/>
    </row>
    <row r="58" spans="1:38" s="17" customFormat="1" x14ac:dyDescent="0.75">
      <c r="A58" s="18"/>
      <c r="B58" s="20" t="s">
        <v>123</v>
      </c>
      <c r="C58" s="18"/>
      <c r="D58" s="8"/>
      <c r="E58" s="18">
        <f>SUM(E3:E55)</f>
        <v>758888</v>
      </c>
      <c r="F58" s="18">
        <f>SUM(F3:F45)</f>
        <v>105728.16666666666</v>
      </c>
      <c r="G58" s="18">
        <f>SUM(G3:G55)</f>
        <v>307426.83333333337</v>
      </c>
      <c r="H58" s="19">
        <f>G58/E58</f>
        <v>0.4051017190064059</v>
      </c>
      <c r="I58" s="18">
        <f>SUM(I3:I45)</f>
        <v>720881.16666666663</v>
      </c>
      <c r="J58" s="18">
        <f>SUM(J3:J45)</f>
        <v>870728</v>
      </c>
      <c r="K58" s="18">
        <f>SUM(K3:K45)</f>
        <v>149846.83333333334</v>
      </c>
      <c r="L58" s="18">
        <f>SUM(L3:L45)</f>
        <v>242527.33333333328</v>
      </c>
      <c r="M58" s="19">
        <f t="shared" ref="M58" si="17">L58/J58</f>
        <v>0.27853397769835503</v>
      </c>
      <c r="N58" s="18">
        <f>SUM(N3:N45)</f>
        <v>754889.91666666674</v>
      </c>
      <c r="O58" s="18">
        <f>SUM(O3:O45)</f>
        <v>1056120</v>
      </c>
      <c r="P58" s="18">
        <f>SUM(P3:P45)</f>
        <v>301230.08333333326</v>
      </c>
      <c r="Q58" s="18">
        <f>SUM(Q3:Q45)</f>
        <v>382406.58333333326</v>
      </c>
      <c r="R58" s="19">
        <f t="shared" si="8"/>
        <v>0.36208630016791016</v>
      </c>
      <c r="S58" s="18">
        <f>SUM(S3:S45)</f>
        <v>806011.33333333349</v>
      </c>
      <c r="T58" s="18">
        <f>SUM(T3:T45)</f>
        <v>1144950</v>
      </c>
      <c r="U58" s="18">
        <f>SUM(U3:U45)</f>
        <v>338938.66666666669</v>
      </c>
      <c r="V58" s="18">
        <f>SUM(V3:V45)</f>
        <v>535309.83333333337</v>
      </c>
      <c r="W58" s="19">
        <f>V58/T58</f>
        <v>0.46753992168508091</v>
      </c>
      <c r="X58" s="18">
        <f>SUM(X3:X48)</f>
        <v>955921.83333333337</v>
      </c>
      <c r="Y58" s="18">
        <f>SUM(Y3:Y45)</f>
        <v>1003039</v>
      </c>
      <c r="Z58" s="18">
        <f>SUM(Z3:Z45)</f>
        <v>47117.166666666672</v>
      </c>
      <c r="AA58" s="18">
        <f>SUM(AA3:AA45)</f>
        <v>297185.33333333331</v>
      </c>
      <c r="AB58" s="19">
        <f>AA58/Y58</f>
        <v>0.29628492345096585</v>
      </c>
      <c r="AC58" s="18">
        <f>SUM(AC3:AC48)</f>
        <v>879959.51531561895</v>
      </c>
      <c r="AD58" s="18">
        <f>SUM(AD3:AD48)</f>
        <v>0</v>
      </c>
      <c r="AE58" s="18"/>
      <c r="AF58" s="18">
        <f>SUM(AF3:AF48)</f>
        <v>0</v>
      </c>
      <c r="AG58" s="19" t="e">
        <f t="shared" ref="AG58:AG60" si="18">AF58/AD58</f>
        <v>#DIV/0!</v>
      </c>
      <c r="AH58" s="18">
        <f>SUM(AH3:AH48)</f>
        <v>1128051.8144501452</v>
      </c>
      <c r="AI58" s="18">
        <f>SUM(AI3:AI48)</f>
        <v>0</v>
      </c>
      <c r="AJ58" s="18"/>
      <c r="AK58" s="18">
        <f>SUM(AK3:AK48)</f>
        <v>0</v>
      </c>
      <c r="AL58" s="19" t="e">
        <f t="shared" ref="AL58:AL59" si="19">AK58/AI58</f>
        <v>#DIV/0!</v>
      </c>
    </row>
    <row r="59" spans="1:38" s="17" customFormat="1" x14ac:dyDescent="0.75">
      <c r="A59" s="18"/>
      <c r="B59" s="20" t="s">
        <v>116</v>
      </c>
      <c r="C59" s="18"/>
      <c r="D59" s="18"/>
      <c r="E59" s="18"/>
      <c r="F59" s="18"/>
      <c r="G59" s="18"/>
      <c r="H59" s="19"/>
      <c r="I59" s="18"/>
      <c r="J59" s="18"/>
      <c r="K59" s="18"/>
      <c r="L59" s="18"/>
      <c r="M59" s="19"/>
      <c r="N59" s="18">
        <f>SUM(N55:N57)</f>
        <v>0</v>
      </c>
      <c r="O59" s="18">
        <f>SUM(O55:O57)</f>
        <v>43025</v>
      </c>
      <c r="P59" s="18"/>
      <c r="Q59" s="18">
        <f>SUM(Q55:Q57)</f>
        <v>43025</v>
      </c>
      <c r="R59" s="19">
        <f t="shared" si="8"/>
        <v>1</v>
      </c>
      <c r="S59" s="18">
        <f>SUM(S55:S57)</f>
        <v>0</v>
      </c>
      <c r="T59" s="18">
        <f>SUM(T55:T57)</f>
        <v>66334</v>
      </c>
      <c r="U59" s="18"/>
      <c r="V59" s="18">
        <f>SUM(V55:V57)</f>
        <v>66334</v>
      </c>
      <c r="W59" s="19">
        <f>V59/T59</f>
        <v>1</v>
      </c>
      <c r="X59" s="18">
        <f>SUM(X49:X57)</f>
        <v>25188.333333333332</v>
      </c>
      <c r="Y59" s="18">
        <f>SUM(Y49:Y57)</f>
        <v>96108</v>
      </c>
      <c r="Z59" s="18"/>
      <c r="AA59" s="18">
        <f>SUM(AA49:AA57)</f>
        <v>70919.666666666672</v>
      </c>
      <c r="AB59" s="19">
        <f>AA59/Y59</f>
        <v>0.73791637185943593</v>
      </c>
      <c r="AC59" s="18">
        <f>SUM(AC55:AC57)</f>
        <v>168610.95539982565</v>
      </c>
      <c r="AD59" s="18">
        <f>SUM(AD55:AD57)</f>
        <v>0</v>
      </c>
      <c r="AE59" s="18"/>
      <c r="AF59" s="18">
        <f>SUM(AF55:AF57)</f>
        <v>0</v>
      </c>
      <c r="AG59" s="19" t="e">
        <f t="shared" si="18"/>
        <v>#DIV/0!</v>
      </c>
      <c r="AH59" s="18">
        <f>SUM(AH55:AH57)</f>
        <v>150056.10564405055</v>
      </c>
      <c r="AI59" s="18">
        <f>SUM(AI55:AI57)</f>
        <v>0</v>
      </c>
      <c r="AJ59" s="18"/>
      <c r="AK59" s="18">
        <f>SUM(AK55:AK57)</f>
        <v>0</v>
      </c>
      <c r="AL59" s="19" t="e">
        <f t="shared" si="19"/>
        <v>#DIV/0!</v>
      </c>
    </row>
    <row r="60" spans="1:38" x14ac:dyDescent="0.75">
      <c r="A60" s="5"/>
      <c r="B60" s="5" t="s">
        <v>107</v>
      </c>
      <c r="C60" s="5"/>
      <c r="D60" s="5">
        <f>SUM(D58:D59)</f>
        <v>0</v>
      </c>
      <c r="E60" s="5">
        <f>SUM(E58:E59)</f>
        <v>758888</v>
      </c>
      <c r="F60" s="5"/>
      <c r="G60" s="5">
        <f>SUM(G58:G59)</f>
        <v>307426.83333333337</v>
      </c>
      <c r="H60" s="10">
        <f>G60/E60</f>
        <v>0.4051017190064059</v>
      </c>
      <c r="I60" s="5">
        <f>SUM(I58:I59)</f>
        <v>720881.16666666663</v>
      </c>
      <c r="J60" s="5">
        <f>SUM(J58:J59)</f>
        <v>870728</v>
      </c>
      <c r="K60" s="5"/>
      <c r="L60" s="5">
        <f>SUM(L58:L59)</f>
        <v>242527.33333333328</v>
      </c>
      <c r="M60" s="10">
        <f t="shared" ref="M60" si="20">L60/J60</f>
        <v>0.27853397769835503</v>
      </c>
      <c r="N60" s="5">
        <f>SUM(N58:N59)</f>
        <v>754889.91666666674</v>
      </c>
      <c r="O60" s="5">
        <f>SUM(O58:O59)</f>
        <v>1099145</v>
      </c>
      <c r="P60" s="5"/>
      <c r="Q60" s="5">
        <f>SUM(Q58:Q59)</f>
        <v>425431.58333333326</v>
      </c>
      <c r="R60" s="10">
        <f t="shared" si="8"/>
        <v>0.38705683356912257</v>
      </c>
      <c r="S60" s="5">
        <f>SUM(S58:S59)</f>
        <v>806011.33333333349</v>
      </c>
      <c r="T60" s="5">
        <f>SUM(T58:T59)</f>
        <v>1211284</v>
      </c>
      <c r="U60" s="5"/>
      <c r="V60" s="5">
        <f>SUM(V58:V59)</f>
        <v>601643.83333333337</v>
      </c>
      <c r="W60" s="10">
        <f>V60/T60</f>
        <v>0.49669923265999827</v>
      </c>
      <c r="X60" s="5">
        <f>SUM(X58:X59)</f>
        <v>981110.16666666674</v>
      </c>
      <c r="Y60" s="5">
        <f>SUM(Y58:Y59)</f>
        <v>1099147</v>
      </c>
      <c r="Z60" s="5"/>
      <c r="AA60" s="5">
        <f>SUM(AA58:AA59)</f>
        <v>368105</v>
      </c>
      <c r="AB60" s="10">
        <f>AA60/Y60</f>
        <v>0.33490060929065901</v>
      </c>
      <c r="AC60" s="5">
        <f>SUM(AC58:AC59)</f>
        <v>1048570.4707154445</v>
      </c>
      <c r="AD60" s="5">
        <f>SUM(AD58:AD59)</f>
        <v>0</v>
      </c>
      <c r="AE60" s="5"/>
      <c r="AF60" s="5">
        <f>SUM(AF58:AF59)</f>
        <v>0</v>
      </c>
      <c r="AG60" s="10" t="e">
        <f t="shared" si="18"/>
        <v>#DIV/0!</v>
      </c>
      <c r="AH60" s="5"/>
      <c r="AI60" s="5"/>
      <c r="AJ60" s="5"/>
      <c r="AK60" s="5"/>
      <c r="AL60" s="10"/>
    </row>
    <row r="61" spans="1:38" x14ac:dyDescent="0.75">
      <c r="H61">
        <f>+F58/E58</f>
        <v>0.13931985571871824</v>
      </c>
      <c r="M61">
        <f>+K58/J58</f>
        <v>0.17209373459143767</v>
      </c>
      <c r="R61">
        <f>+P58/O58</f>
        <v>0.28522334898811996</v>
      </c>
      <c r="W61">
        <f>+U58/T58</f>
        <v>0.29602922980625063</v>
      </c>
      <c r="AB61">
        <f>+Z58/Y58</f>
        <v>4.6974411430329897E-2</v>
      </c>
    </row>
    <row r="62" spans="1:38" x14ac:dyDescent="0.75">
      <c r="C62" s="13" t="s">
        <v>5</v>
      </c>
      <c r="D62" s="13" t="s">
        <v>97</v>
      </c>
      <c r="E62" s="13" t="s">
        <v>99</v>
      </c>
      <c r="F62" s="13"/>
      <c r="G62" s="13" t="s">
        <v>106</v>
      </c>
      <c r="H62" s="13" t="s">
        <v>108</v>
      </c>
      <c r="I62" s="13" t="s">
        <v>114</v>
      </c>
    </row>
    <row r="63" spans="1:38" x14ac:dyDescent="0.75">
      <c r="C63" s="14" t="s">
        <v>40</v>
      </c>
      <c r="D63" s="15">
        <f>SUMIF($C$3:$C$45,C63,$G$3:$G$45)/SUMIF($C$3:$C$45,C63,$E$3:$E$45)</f>
        <v>0.35145334612911022</v>
      </c>
      <c r="E63" s="15">
        <f>SUMIF($C$3:$C$45,$C63,$L$3:$L$45)/SUMIF($C$3:$C$45,$C63,$J$3:$J$45)</f>
        <v>0.20082184552821689</v>
      </c>
      <c r="F63" s="15"/>
      <c r="G63" s="15">
        <f>SUMIF($C$3:$C$55,$C63,$Q$3:$Q$55)/SUMIF($C$3:$C$55,$C63,$O$3:$O$55)</f>
        <v>0.42583349854921743</v>
      </c>
      <c r="H63" s="15">
        <f>SUMIF($C$3:$C$55,$C63,$V$3:$V$55)/SUMIF($C$3:$C$55,$C63,$T$3:$T$55)</f>
        <v>0.47063836856293462</v>
      </c>
      <c r="I63" s="15">
        <f ca="1">SUMIF($C$3:$C$55,$C63,$AA$3:$AA$45)/SUMIF($C$3:$C$55,$C63,$Y$3:$Y$45)</f>
        <v>0.24981485744982926</v>
      </c>
    </row>
    <row r="64" spans="1:38" x14ac:dyDescent="0.75">
      <c r="C64" s="5" t="s">
        <v>30</v>
      </c>
      <c r="D64" s="9">
        <f>SUMIF($C$3:$C$45,C64,$G$3:$G$45)/SUMIF($C$3:$C$45,C64,$E$3:$E$45)</f>
        <v>0.26407485960748361</v>
      </c>
      <c r="E64" s="15">
        <f>SUMIF($C$3:$C$45,$C64,$L$3:$L$45)/SUMIF($C$3:$C$45,$C64,$J$3:$J$45)</f>
        <v>0.27313261452550464</v>
      </c>
      <c r="F64" s="15"/>
      <c r="G64" s="15">
        <f>SUMIF($C$3:$C$55,$C64,$Q$3:$Q$55)/SUMIF($C$3:$C$55,$C64,$O$3:$O$55)</f>
        <v>0.24337003726164275</v>
      </c>
      <c r="H64" s="15">
        <f>SUMIF($C$3:$C$55,$C64,$V$3:$V$55)/SUMIF($C$3:$C$55,$C64,$T$3:$T$55)</f>
        <v>0.47490493349496021</v>
      </c>
      <c r="I64" s="15">
        <f ca="1">SUMIF($C$3:$C$55,$C64,$AA$3:$AA$45)/SUMIF($C$3:$C$55,$C64,$Y$3:$Y$45)</f>
        <v>0.33279982927870244</v>
      </c>
    </row>
    <row r="65" spans="3:9" x14ac:dyDescent="0.75">
      <c r="C65" s="5" t="s">
        <v>19</v>
      </c>
      <c r="D65" s="9">
        <f>SUMIF($C$3:$C$45,C65,$G$3:$G$45)/SUMIF($C$3:$C$45,C65,$E$3:$E$45)</f>
        <v>0.62073974213198435</v>
      </c>
      <c r="E65" s="15">
        <f>SUMIF($C$3:$C$45,$C65,$L$3:$L$45)/SUMIF($C$3:$C$45,$C65,$J$3:$J$45)</f>
        <v>0.34526111173153162</v>
      </c>
      <c r="F65" s="15"/>
      <c r="G65" s="15">
        <f>SUMIF($C$3:$C$55,$C65,$Q$3:$Q$55)/SUMIF($C$3:$C$55,$C65,$O$3:$O$55)</f>
        <v>0.50674040943502019</v>
      </c>
      <c r="H65" s="15">
        <f>SUMIF($C$3:$C$55,$C65,$V$3:$V$55)/SUMIF($C$3:$C$55,$C65,$T$3:$T$55)</f>
        <v>0.57301760096178511</v>
      </c>
      <c r="I65" s="15">
        <f ca="1">SUMIF($C$3:$C$55,$C65,$AA$3:$AA$45)/SUMIF($C$3:$C$55,$C65,$Y$3:$Y$45)</f>
        <v>0.42077597014748847</v>
      </c>
    </row>
    <row r="66" spans="3:9" x14ac:dyDescent="0.75">
      <c r="C66" s="5" t="s">
        <v>12</v>
      </c>
      <c r="D66" s="9">
        <f>SUMIF($C$3:$C$45,C66,$G$3:$G$45)/SUMIF($C$3:$C$45,C66,$E$3:$E$45)</f>
        <v>0.77749563275523637</v>
      </c>
      <c r="E66" s="15">
        <f>SUMIF($C$3:$C$45,$C66,$L$3:$L$45)/SUMIF($C$3:$C$45,$C66,$J$3:$J$45)</f>
        <v>0.65542518518518544</v>
      </c>
      <c r="F66" s="15"/>
      <c r="G66" s="15">
        <f>SUMIF($C$3:$C$55,$C66,$Q$3:$Q$55)/SUMIF($C$3:$C$55,$C66,$O$3:$O$55)</f>
        <v>0.39570923199817415</v>
      </c>
      <c r="H66" s="15">
        <f>SUMIF($C$3:$C$55,$C66,$V$3:$V$55)/SUMIF($C$3:$C$55,$C66,$T$3:$T$55)</f>
        <v>0.61735459596805731</v>
      </c>
      <c r="I66" s="15">
        <f ca="1">SUMIF($C$3:$C$55,$C66,$AA$3:$AA$45)/SUMIF($C$3:$C$55,$C66,$Y$3:$Y$45)</f>
        <v>0.43988341494990435</v>
      </c>
    </row>
    <row r="67" spans="3:9" ht="41.25" customHeight="1" x14ac:dyDescent="0.75">
      <c r="C67" s="5" t="s">
        <v>123</v>
      </c>
      <c r="D67" s="10">
        <f>H58</f>
        <v>0.4051017190064059</v>
      </c>
      <c r="E67" s="34">
        <f>M58</f>
        <v>0.27853397769835503</v>
      </c>
      <c r="F67" s="34"/>
      <c r="G67" s="34">
        <f>R58</f>
        <v>0.36208630016791016</v>
      </c>
      <c r="H67" s="34">
        <f>W58</f>
        <v>0.46753992168508091</v>
      </c>
      <c r="I67" s="10">
        <f>AB58</f>
        <v>0.29628492345096585</v>
      </c>
    </row>
    <row r="68" spans="3:9" ht="29.5" x14ac:dyDescent="0.75">
      <c r="C68" s="35" t="s">
        <v>145</v>
      </c>
      <c r="D68" s="36">
        <f>+H61</f>
        <v>0.13931985571871824</v>
      </c>
      <c r="E68" s="36">
        <f>+M61</f>
        <v>0.17209373459143767</v>
      </c>
      <c r="G68" s="36">
        <f>+R61</f>
        <v>0.28522334898811996</v>
      </c>
      <c r="H68" s="36">
        <f>+W61</f>
        <v>0.29602922980625063</v>
      </c>
      <c r="I68" s="36">
        <f>+AB61</f>
        <v>4.6974411430329897E-2</v>
      </c>
    </row>
    <row r="69" spans="3:9" x14ac:dyDescent="0.75">
      <c r="C69" s="35" t="s">
        <v>146</v>
      </c>
      <c r="D69" s="37">
        <f>+D67+ABS(D68)</f>
        <v>0.5444215747251242</v>
      </c>
      <c r="E69" s="37">
        <f t="shared" ref="E69:I69" si="21">+E67+ABS(E68)</f>
        <v>0.4506277122897927</v>
      </c>
      <c r="F69" s="37">
        <f t="shared" si="21"/>
        <v>0</v>
      </c>
      <c r="G69" s="37">
        <f t="shared" si="21"/>
        <v>0.64730964915603018</v>
      </c>
      <c r="H69" s="37">
        <f t="shared" si="21"/>
        <v>0.76356915149133153</v>
      </c>
      <c r="I69" s="37">
        <f t="shared" si="21"/>
        <v>0.34325933488129573</v>
      </c>
    </row>
    <row r="72" spans="3:9" x14ac:dyDescent="0.75">
      <c r="C72" t="s">
        <v>147</v>
      </c>
      <c r="D72" s="38">
        <f>+(G58+L58+Q58+V58+AA58)/(E58+J58+O58+T58+Y58)</f>
        <v>0.36511301670381879</v>
      </c>
    </row>
    <row r="73" spans="3:9" x14ac:dyDescent="0.75">
      <c r="C73" t="s">
        <v>148</v>
      </c>
      <c r="D73" s="38">
        <f>+(F58+K58+P58+U58+Z58)/(E58+J58+O58+T58+Y58)</f>
        <v>0.19505886591948582</v>
      </c>
    </row>
    <row r="74" spans="3:9" x14ac:dyDescent="0.75">
      <c r="D74" s="38">
        <f>+D72+ABS(D73)</f>
        <v>0.56017188262330464</v>
      </c>
    </row>
  </sheetData>
  <autoFilter ref="A2:AG60" xr:uid="{0C9F2097-4F2E-43C5-8C49-FDF19197F4BB}"/>
  <mergeCells count="6">
    <mergeCell ref="AH1:AL1"/>
    <mergeCell ref="I1:M1"/>
    <mergeCell ref="N1:R1"/>
    <mergeCell ref="S1:W1"/>
    <mergeCell ref="X1:AB1"/>
    <mergeCell ref="AC1:AG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CD2C-1DFC-473B-95F3-90EEC7AE586A}">
  <sheetPr codeName="Hoja2"/>
  <dimension ref="B2:I12"/>
  <sheetViews>
    <sheetView workbookViewId="0">
      <selection activeCell="F19" sqref="F19"/>
    </sheetView>
  </sheetViews>
  <sheetFormatPr baseColWidth="10" defaultRowHeight="14.75" x14ac:dyDescent="0.75"/>
  <cols>
    <col min="2" max="2" width="13.54296875" bestFit="1" customWidth="1"/>
    <col min="9" max="9" width="16.453125" customWidth="1"/>
  </cols>
  <sheetData>
    <row r="2" spans="2:9" x14ac:dyDescent="0.75">
      <c r="B2" s="40" t="s">
        <v>128</v>
      </c>
      <c r="C2" s="40"/>
      <c r="D2" s="40"/>
      <c r="F2" s="40" t="s">
        <v>124</v>
      </c>
      <c r="G2" s="40"/>
      <c r="H2" s="40"/>
      <c r="I2" s="40"/>
    </row>
    <row r="4" spans="2:9" x14ac:dyDescent="0.75">
      <c r="B4" s="23" t="s">
        <v>125</v>
      </c>
      <c r="C4" s="23" t="s">
        <v>126</v>
      </c>
      <c r="D4" s="23" t="s">
        <v>8</v>
      </c>
      <c r="F4" s="23" t="s">
        <v>125</v>
      </c>
      <c r="G4" s="23" t="s">
        <v>126</v>
      </c>
      <c r="H4" s="23" t="s">
        <v>8</v>
      </c>
      <c r="I4" s="23" t="s">
        <v>9</v>
      </c>
    </row>
    <row r="5" spans="2:9" x14ac:dyDescent="0.75">
      <c r="B5" s="24">
        <v>500</v>
      </c>
      <c r="C5" s="24">
        <v>200</v>
      </c>
      <c r="D5" s="8">
        <f t="shared" ref="D5:D9" si="0">ABS(B5-C5)</f>
        <v>300</v>
      </c>
      <c r="F5" s="24">
        <v>500</v>
      </c>
      <c r="G5" s="24">
        <v>200</v>
      </c>
      <c r="H5" s="8">
        <f t="shared" ref="H5:H9" si="1">ABS(F5-G5)</f>
        <v>300</v>
      </c>
      <c r="I5" s="9">
        <f>H5/G5</f>
        <v>1.5</v>
      </c>
    </row>
    <row r="6" spans="2:9" x14ac:dyDescent="0.75">
      <c r="B6" s="24">
        <v>120</v>
      </c>
      <c r="C6" s="24">
        <v>150</v>
      </c>
      <c r="D6" s="8">
        <f t="shared" si="0"/>
        <v>30</v>
      </c>
      <c r="F6" s="24">
        <v>120</v>
      </c>
      <c r="G6" s="24">
        <v>100</v>
      </c>
      <c r="H6" s="8">
        <f t="shared" si="1"/>
        <v>20</v>
      </c>
      <c r="I6" s="9">
        <f t="shared" ref="I6:I9" si="2">H6/G6</f>
        <v>0.2</v>
      </c>
    </row>
    <row r="7" spans="2:9" x14ac:dyDescent="0.75">
      <c r="B7" s="24">
        <v>30</v>
      </c>
      <c r="C7" s="24">
        <v>50</v>
      </c>
      <c r="D7" s="8">
        <f t="shared" si="0"/>
        <v>20</v>
      </c>
      <c r="F7" s="24">
        <v>30</v>
      </c>
      <c r="G7" s="24">
        <v>50</v>
      </c>
      <c r="H7" s="8">
        <f t="shared" si="1"/>
        <v>20</v>
      </c>
      <c r="I7" s="9">
        <f t="shared" si="2"/>
        <v>0.4</v>
      </c>
    </row>
    <row r="8" spans="2:9" x14ac:dyDescent="0.75">
      <c r="B8" s="24">
        <v>5</v>
      </c>
      <c r="C8" s="24">
        <v>6</v>
      </c>
      <c r="D8" s="8">
        <f t="shared" si="0"/>
        <v>1</v>
      </c>
      <c r="F8" s="24">
        <v>5</v>
      </c>
      <c r="G8" s="24">
        <v>6</v>
      </c>
      <c r="H8" s="8">
        <f t="shared" si="1"/>
        <v>1</v>
      </c>
      <c r="I8" s="9">
        <f t="shared" si="2"/>
        <v>0.16666666666666666</v>
      </c>
    </row>
    <row r="9" spans="2:9" x14ac:dyDescent="0.75">
      <c r="B9" s="24">
        <v>6</v>
      </c>
      <c r="C9" s="24">
        <v>7</v>
      </c>
      <c r="D9" s="8">
        <f t="shared" si="0"/>
        <v>1</v>
      </c>
      <c r="F9" s="24">
        <v>6</v>
      </c>
      <c r="G9" s="24">
        <v>7</v>
      </c>
      <c r="H9" s="8">
        <f t="shared" si="1"/>
        <v>1</v>
      </c>
      <c r="I9" s="9">
        <f t="shared" si="2"/>
        <v>0.14285714285714285</v>
      </c>
    </row>
    <row r="10" spans="2:9" x14ac:dyDescent="0.75">
      <c r="B10" s="23">
        <f>SUM(B5:B9)</f>
        <v>661</v>
      </c>
      <c r="C10" s="23">
        <f>SUM(C5:C9)</f>
        <v>413</v>
      </c>
      <c r="D10" s="25">
        <f>SUM(D5:D9)</f>
        <v>352</v>
      </c>
      <c r="F10" s="23">
        <f>SUM(F5:F9)</f>
        <v>661</v>
      </c>
      <c r="G10" s="23">
        <f>SUM(G5:G9)</f>
        <v>363</v>
      </c>
      <c r="H10" s="25">
        <f>SUM(H5:H9)</f>
        <v>342</v>
      </c>
      <c r="I10" s="4"/>
    </row>
    <row r="12" spans="2:9" x14ac:dyDescent="0.75">
      <c r="B12" s="23" t="s">
        <v>127</v>
      </c>
      <c r="C12" s="26">
        <f>D10/C10</f>
        <v>0.85230024213075062</v>
      </c>
      <c r="D12" s="27" t="s">
        <v>129</v>
      </c>
      <c r="F12" s="23" t="s">
        <v>9</v>
      </c>
      <c r="G12" s="26">
        <f>AVERAGE(I5:I9)</f>
        <v>0.48190476190476189</v>
      </c>
      <c r="H12" s="27" t="s">
        <v>130</v>
      </c>
    </row>
  </sheetData>
  <mergeCells count="2">
    <mergeCell ref="B2:D2"/>
    <mergeCell ref="F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393CB1CE45BD49BB82BB2F3EE94A71" ma:contentTypeVersion="21" ma:contentTypeDescription="Crear nuevo documento." ma:contentTypeScope="" ma:versionID="93fac68b879f97039422ef263a103a68">
  <xsd:schema xmlns:xsd="http://www.w3.org/2001/XMLSchema" xmlns:xs="http://www.w3.org/2001/XMLSchema" xmlns:p="http://schemas.microsoft.com/office/2006/metadata/properties" xmlns:ns2="563d697b-f012-4ea5-a9fe-3638791d1f04" xmlns:ns3="438cdeaa-5154-47ba-8766-832334026d14" targetNamespace="http://schemas.microsoft.com/office/2006/metadata/properties" ma:root="true" ma:fieldsID="63ba9bf53207a3be7e89b9556a99b8af" ns2:_="" ns3:_="">
    <xsd:import namespace="563d697b-f012-4ea5-a9fe-3638791d1f04"/>
    <xsd:import namespace="438cdeaa-5154-47ba-8766-832334026d1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Usuario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Usuariosax" minOccurs="0"/>
                <xsd:element ref="ns3:v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d697b-f012-4ea5-a9fe-3638791d1f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63a3e9a-2e5b-4d66-835e-d0170d0f0d6a}" ma:internalName="TaxCatchAll" ma:showField="CatchAllData" ma:web="563d697b-f012-4ea5-a9fe-3638791d1f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cdeaa-5154-47ba-8766-832334026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Usuarios" ma:index="15" nillable="true" ma:displayName="Usuarios" ma:format="Dropdown" ma:list="UserInfo" ma:SharePointGroup="0" ma:internalName="Usuarios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a351954f-e5ff-40b1-ac49-d6bd17a4a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uariosax" ma:index="25" nillable="true" ma:displayName="Usuarios ax" ma:format="Dropdown" ma:list="UserInfo" ma:SharePointGroup="0" ma:internalName="Usuariosax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" ma:index="26" nillable="true" ma:displayName="v" ma:format="Hyperlink" ma:internalName="v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98C11C-C87D-4A53-8460-B3A890B10C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91892C-FE33-4300-8DCA-A075AFDDD1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d697b-f012-4ea5-a9fe-3638791d1f04"/>
    <ds:schemaRef ds:uri="438cdeaa-5154-47ba-8766-832334026d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  Bravo Valbuena</dc:creator>
  <cp:keywords/>
  <dc:description/>
  <cp:lastModifiedBy>Wilfer Hernando Gutierrez Marin</cp:lastModifiedBy>
  <cp:revision/>
  <dcterms:created xsi:type="dcterms:W3CDTF">2024-08-07T16:27:32Z</dcterms:created>
  <dcterms:modified xsi:type="dcterms:W3CDTF">2025-01-15T21:45:35Z</dcterms:modified>
  <cp:category/>
  <cp:contentStatus/>
</cp:coreProperties>
</file>