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0" yWindow="0" windowWidth="20490" windowHeight="7755" tabRatio="819" firstSheet="1" activeTab="2"/>
  </bookViews>
  <sheets>
    <sheet name="pre-calc" sheetId="3" r:id="rId1"/>
    <sheet name="Corner room with seagull" sheetId="11" r:id="rId2"/>
    <sheet name="Corner room with seagull 160419" sheetId="18" r:id="rId3"/>
    <sheet name="Corner room without seagull" sheetId="13" r:id="rId4"/>
    <sheet name="NR 7-9-2015" sheetId="17" r:id="rId5"/>
    <sheet name="Corner room mechanical serv" sheetId="15" r:id="rId6"/>
    <sheet name="Wall board" sheetId="10" r:id="rId7"/>
    <sheet name="Speech spec" sheetId="5" r:id="rId8"/>
    <sheet name="LAeq1700-1800" sheetId="1" r:id="rId9"/>
    <sheet name="LAeq1hr-night" sheetId="2" r:id="rId10"/>
    <sheet name="SWL-seagulls" sheetId="4" r:id="rId11"/>
    <sheet name="Double" sheetId="7" r:id="rId12"/>
    <sheet name="Acoustic" sheetId="8" r:id="rId13"/>
    <sheet name="Guardian Triple" sheetId="12" r:id="rId14"/>
    <sheet name="NR" sheetId="14" r:id="rId15"/>
    <sheet name="NR - dB(A)" sheetId="16" r:id="rId16"/>
  </sheets>
  <definedNames>
    <definedName name="_xlnm.Print_Area" localSheetId="12">Acoustic!#REF!</definedName>
    <definedName name="_xlnm.Print_Area" localSheetId="5">'Corner room mechanical serv'!#REF!</definedName>
    <definedName name="_xlnm.Print_Area" localSheetId="1">'Corner room with seagull'!#REF!</definedName>
    <definedName name="_xlnm.Print_Area" localSheetId="2">'Corner room with seagull 160419'!#REF!</definedName>
    <definedName name="_xlnm.Print_Area" localSheetId="3">'Corner room without seagull'!#REF!</definedName>
    <definedName name="_xlnm.Print_Area" localSheetId="11">Double!#REF!</definedName>
  </definedNames>
  <calcPr calcId="171027"/>
</workbook>
</file>

<file path=xl/calcChain.xml><?xml version="1.0" encoding="utf-8"?>
<calcChain xmlns="http://schemas.openxmlformats.org/spreadsheetml/2006/main">
  <c r="D12" i="18" l="1"/>
  <c r="E12" i="18"/>
  <c r="E20" i="18" s="1"/>
  <c r="E36" i="18" s="1"/>
  <c r="F12" i="18"/>
  <c r="G12" i="18"/>
  <c r="C12" i="18"/>
  <c r="C20" i="18" s="1"/>
  <c r="C36" i="18" s="1"/>
  <c r="A12" i="18"/>
  <c r="A28" i="18" s="1"/>
  <c r="G35" i="18"/>
  <c r="G39" i="18" s="1"/>
  <c r="F35" i="18"/>
  <c r="E35" i="18"/>
  <c r="B35" i="18" s="1"/>
  <c r="D35" i="18"/>
  <c r="C35" i="18"/>
  <c r="C39" i="18" s="1"/>
  <c r="G30" i="18"/>
  <c r="F30" i="18"/>
  <c r="C30" i="18"/>
  <c r="A30" i="18"/>
  <c r="G28" i="18"/>
  <c r="F28" i="18"/>
  <c r="C28" i="18"/>
  <c r="G27" i="18"/>
  <c r="F27" i="18"/>
  <c r="E27" i="18"/>
  <c r="D27" i="18"/>
  <c r="C27" i="18"/>
  <c r="F22" i="18"/>
  <c r="F38" i="18" s="1"/>
  <c r="E22" i="18"/>
  <c r="E38" i="18" s="1"/>
  <c r="A22" i="18"/>
  <c r="A38" i="18" s="1"/>
  <c r="F20" i="18"/>
  <c r="F36" i="18" s="1"/>
  <c r="G19" i="18"/>
  <c r="G23" i="18" s="1"/>
  <c r="F19" i="18"/>
  <c r="E19" i="18"/>
  <c r="D19" i="18"/>
  <c r="C19" i="18"/>
  <c r="B19" i="18" s="1"/>
  <c r="G14" i="18"/>
  <c r="G22" i="18" s="1"/>
  <c r="G38" i="18" s="1"/>
  <c r="F14" i="18"/>
  <c r="E14" i="18"/>
  <c r="E30" i="18" s="1"/>
  <c r="D14" i="18"/>
  <c r="D22" i="18" s="1"/>
  <c r="D38" i="18" s="1"/>
  <c r="C14" i="18"/>
  <c r="C22" i="18" s="1"/>
  <c r="C38" i="18" s="1"/>
  <c r="A14" i="18"/>
  <c r="G20" i="18"/>
  <c r="G36" i="18" s="1"/>
  <c r="D20" i="18"/>
  <c r="D36" i="18" s="1"/>
  <c r="G11" i="18"/>
  <c r="F11" i="18"/>
  <c r="E11" i="18"/>
  <c r="D11" i="18"/>
  <c r="D13" i="18" s="1"/>
  <c r="C11" i="18"/>
  <c r="B11" i="18"/>
  <c r="B5" i="18"/>
  <c r="B6" i="18" s="1"/>
  <c r="B4" i="18"/>
  <c r="E28" i="18" l="1"/>
  <c r="E29" i="18" s="1"/>
  <c r="G13" i="18"/>
  <c r="A20" i="18"/>
  <c r="A36" i="18" s="1"/>
  <c r="D31" i="18"/>
  <c r="E15" i="18"/>
  <c r="D23" i="18"/>
  <c r="F15" i="18"/>
  <c r="E23" i="18"/>
  <c r="F31" i="18"/>
  <c r="E31" i="18"/>
  <c r="D39" i="18"/>
  <c r="B39" i="18" s="1"/>
  <c r="C15" i="18"/>
  <c r="F23" i="18"/>
  <c r="C31" i="18"/>
  <c r="G31" i="18"/>
  <c r="F39" i="18"/>
  <c r="F13" i="18"/>
  <c r="G21" i="18"/>
  <c r="C23" i="18"/>
  <c r="B23" i="18" s="1"/>
  <c r="C13" i="18"/>
  <c r="G15" i="18"/>
  <c r="D21" i="18"/>
  <c r="D15" i="18"/>
  <c r="E21" i="18"/>
  <c r="B27" i="18"/>
  <c r="D28" i="18"/>
  <c r="D29" i="18" s="1"/>
  <c r="F29" i="18"/>
  <c r="D30" i="18"/>
  <c r="C37" i="18"/>
  <c r="G37" i="18"/>
  <c r="C21" i="18"/>
  <c r="E37" i="18"/>
  <c r="E39" i="18"/>
  <c r="F37" i="18"/>
  <c r="E13" i="18"/>
  <c r="F21" i="18"/>
  <c r="C29" i="18"/>
  <c r="G29" i="18"/>
  <c r="D37" i="18"/>
  <c r="K16" i="17"/>
  <c r="V16" i="17" s="1"/>
  <c r="J16" i="17"/>
  <c r="U16" i="17" s="1"/>
  <c r="I16" i="17"/>
  <c r="T16" i="17" s="1"/>
  <c r="H16" i="17"/>
  <c r="S16" i="17" s="1"/>
  <c r="G16" i="17"/>
  <c r="R16" i="17" s="1"/>
  <c r="D29" i="15"/>
  <c r="E29" i="15"/>
  <c r="F29" i="15"/>
  <c r="G29" i="15"/>
  <c r="C29" i="15"/>
  <c r="E31" i="16"/>
  <c r="F31" i="16"/>
  <c r="G31" i="16"/>
  <c r="H31" i="16"/>
  <c r="D31" i="16"/>
  <c r="D30" i="16"/>
  <c r="B29" i="18" l="1"/>
  <c r="B32" i="18" s="1"/>
  <c r="B31" i="18"/>
  <c r="B37" i="18"/>
  <c r="B40" i="18" s="1"/>
  <c r="B21" i="18"/>
  <c r="B24" i="18" s="1"/>
  <c r="B13" i="18"/>
  <c r="B16" i="18" s="1"/>
  <c r="B15" i="18"/>
  <c r="O16" i="17"/>
  <c r="B35" i="15" s="1"/>
  <c r="D19" i="13" l="1"/>
  <c r="F19" i="13"/>
  <c r="G19" i="13"/>
  <c r="C19" i="13"/>
  <c r="A23" i="3"/>
  <c r="J23" i="3"/>
  <c r="C23" i="3"/>
  <c r="D23" i="3"/>
  <c r="E23" i="3"/>
  <c r="F23" i="3"/>
  <c r="G23" i="3"/>
  <c r="H23" i="3"/>
  <c r="I23" i="3"/>
  <c r="B23" i="3"/>
  <c r="C27" i="11"/>
  <c r="B17" i="3"/>
  <c r="C17" i="3"/>
  <c r="D17" i="3"/>
  <c r="E17" i="3"/>
  <c r="D27" i="11" s="1"/>
  <c r="F17" i="3"/>
  <c r="E19" i="13" s="1"/>
  <c r="G17" i="3"/>
  <c r="F27" i="11" s="1"/>
  <c r="H17" i="3"/>
  <c r="G27" i="11" s="1"/>
  <c r="I17" i="3"/>
  <c r="J17" i="3"/>
  <c r="A17" i="3"/>
  <c r="E27" i="11" l="1"/>
  <c r="Q5" i="15"/>
  <c r="E30" i="16" l="1"/>
  <c r="F30" i="16"/>
  <c r="G30" i="16"/>
  <c r="H30" i="16"/>
  <c r="G30" i="15"/>
  <c r="F30" i="15"/>
  <c r="E30" i="15"/>
  <c r="D30" i="15"/>
  <c r="C30" i="15"/>
  <c r="A30" i="15"/>
  <c r="B23" i="15"/>
  <c r="B24" i="15" s="1"/>
  <c r="B22" i="15"/>
  <c r="D11" i="15"/>
  <c r="E11" i="15"/>
  <c r="F11" i="15"/>
  <c r="G11" i="15"/>
  <c r="C11" i="15"/>
  <c r="D27" i="16"/>
  <c r="E27" i="16"/>
  <c r="F27" i="16"/>
  <c r="G27" i="16"/>
  <c r="H27" i="16"/>
  <c r="I27" i="16"/>
  <c r="C27" i="16"/>
  <c r="D29" i="16"/>
  <c r="E29" i="16"/>
  <c r="F29" i="16"/>
  <c r="G29" i="16"/>
  <c r="H29" i="16"/>
  <c r="I29" i="16"/>
  <c r="C29" i="16"/>
  <c r="J25" i="16"/>
  <c r="I25" i="16"/>
  <c r="H25" i="16"/>
  <c r="G25" i="16"/>
  <c r="F25" i="16"/>
  <c r="E25" i="16"/>
  <c r="D25" i="16"/>
  <c r="C25" i="16"/>
  <c r="B25" i="16"/>
  <c r="B29" i="15" l="1"/>
  <c r="D31" i="15"/>
  <c r="E31" i="15"/>
  <c r="F31" i="15"/>
  <c r="C31" i="15"/>
  <c r="G31" i="15"/>
  <c r="B31" i="15" l="1"/>
  <c r="G14" i="15" l="1"/>
  <c r="G32" i="15" s="1"/>
  <c r="G33" i="15" s="1"/>
  <c r="G34" i="15" s="1"/>
  <c r="F14" i="15"/>
  <c r="F32" i="15" s="1"/>
  <c r="F33" i="15" s="1"/>
  <c r="F34" i="15" s="1"/>
  <c r="E14" i="15"/>
  <c r="E32" i="15" s="1"/>
  <c r="E33" i="15" s="1"/>
  <c r="E34" i="15" s="1"/>
  <c r="D14" i="15"/>
  <c r="D32" i="15" s="1"/>
  <c r="D33" i="15" s="1"/>
  <c r="D34" i="15" s="1"/>
  <c r="C14" i="15"/>
  <c r="C32" i="15" s="1"/>
  <c r="C33" i="15" s="1"/>
  <c r="A14" i="15"/>
  <c r="A32" i="15" s="1"/>
  <c r="G12" i="15"/>
  <c r="F12" i="15"/>
  <c r="E12" i="15"/>
  <c r="D12" i="15"/>
  <c r="C12" i="15"/>
  <c r="A12" i="15"/>
  <c r="B5" i="15"/>
  <c r="B6" i="15" s="1"/>
  <c r="B4" i="15"/>
  <c r="I25" i="14"/>
  <c r="T25" i="14" s="1"/>
  <c r="K25" i="14"/>
  <c r="V25" i="14" s="1"/>
  <c r="J25" i="14"/>
  <c r="U25" i="14" s="1"/>
  <c r="H25" i="14"/>
  <c r="S25" i="14" s="1"/>
  <c r="G25" i="14"/>
  <c r="R25" i="14" s="1"/>
  <c r="D25" i="14"/>
  <c r="K24" i="14"/>
  <c r="V24" i="14" s="1"/>
  <c r="J24" i="14"/>
  <c r="U24" i="14" s="1"/>
  <c r="I24" i="14"/>
  <c r="T24" i="14" s="1"/>
  <c r="H24" i="14"/>
  <c r="S24" i="14" s="1"/>
  <c r="G24" i="14"/>
  <c r="R24" i="14" s="1"/>
  <c r="D24" i="14"/>
  <c r="X15" i="14"/>
  <c r="W15" i="14"/>
  <c r="V15" i="14"/>
  <c r="U15" i="14"/>
  <c r="T15" i="14"/>
  <c r="S15" i="14"/>
  <c r="R15" i="14"/>
  <c r="Q15" i="14"/>
  <c r="P15" i="14"/>
  <c r="O15" i="14" l="1"/>
  <c r="C34" i="15"/>
  <c r="B33" i="15"/>
  <c r="B34" i="15" s="1"/>
  <c r="B11" i="15"/>
  <c r="D13" i="15"/>
  <c r="E15" i="15"/>
  <c r="F15" i="15"/>
  <c r="G15" i="15"/>
  <c r="G13" i="15"/>
  <c r="C15" i="15"/>
  <c r="D15" i="15"/>
  <c r="E13" i="15"/>
  <c r="E16" i="15" s="1"/>
  <c r="C13" i="15"/>
  <c r="C16" i="15" s="1"/>
  <c r="F13" i="15"/>
  <c r="O24" i="14"/>
  <c r="B17" i="15" s="1"/>
  <c r="O25" i="14"/>
  <c r="F16" i="15" l="1"/>
  <c r="G16" i="15"/>
  <c r="D16" i="15"/>
  <c r="B15" i="15"/>
  <c r="B13" i="15"/>
  <c r="B16" i="15" l="1"/>
  <c r="F22" i="13" l="1"/>
  <c r="G22" i="13"/>
  <c r="D14" i="13"/>
  <c r="D22" i="13" s="1"/>
  <c r="E14" i="13"/>
  <c r="E22" i="13" s="1"/>
  <c r="F14" i="13"/>
  <c r="G14" i="13"/>
  <c r="G30" i="13" s="1"/>
  <c r="C14" i="13"/>
  <c r="C22" i="13" s="1"/>
  <c r="A14" i="13"/>
  <c r="A22" i="13" s="1"/>
  <c r="D12" i="13"/>
  <c r="D20" i="13" s="1"/>
  <c r="E12" i="13"/>
  <c r="E20" i="13" s="1"/>
  <c r="F12" i="13"/>
  <c r="F20" i="13" s="1"/>
  <c r="G12" i="13"/>
  <c r="G20" i="13" s="1"/>
  <c r="C12" i="13"/>
  <c r="C20" i="13" s="1"/>
  <c r="A12" i="13"/>
  <c r="A28" i="13" s="1"/>
  <c r="G27" i="13"/>
  <c r="F27" i="13"/>
  <c r="E27" i="13"/>
  <c r="D27" i="13"/>
  <c r="C27" i="13"/>
  <c r="B5" i="13"/>
  <c r="B6" i="13" s="1"/>
  <c r="B4" i="13"/>
  <c r="G28" i="13" l="1"/>
  <c r="C30" i="13"/>
  <c r="D30" i="13"/>
  <c r="B27" i="13"/>
  <c r="F30" i="13"/>
  <c r="F28" i="13"/>
  <c r="F29" i="13" s="1"/>
  <c r="A30" i="13"/>
  <c r="A20" i="13"/>
  <c r="D28" i="13"/>
  <c r="D29" i="13" s="1"/>
  <c r="C28" i="13"/>
  <c r="C29" i="13" s="1"/>
  <c r="F31" i="13"/>
  <c r="E23" i="13"/>
  <c r="C31" i="13"/>
  <c r="G31" i="13"/>
  <c r="F23" i="13"/>
  <c r="D31" i="13"/>
  <c r="C23" i="13"/>
  <c r="G23" i="13"/>
  <c r="E28" i="13"/>
  <c r="E30" i="13"/>
  <c r="E31" i="13" s="1"/>
  <c r="E29" i="13"/>
  <c r="B19" i="13"/>
  <c r="D21" i="13"/>
  <c r="F21" i="13"/>
  <c r="D23" i="13"/>
  <c r="G29" i="13"/>
  <c r="E21" i="13"/>
  <c r="C21" i="13"/>
  <c r="G21" i="13"/>
  <c r="D12" i="11"/>
  <c r="E12" i="11"/>
  <c r="F12" i="11"/>
  <c r="G12" i="11"/>
  <c r="C12" i="11"/>
  <c r="A12" i="11"/>
  <c r="D14" i="11"/>
  <c r="E14" i="11"/>
  <c r="F14" i="11"/>
  <c r="G14" i="11"/>
  <c r="G22" i="11" s="1"/>
  <c r="C14" i="11"/>
  <c r="C22" i="11" s="1"/>
  <c r="D22" i="11"/>
  <c r="E22" i="11"/>
  <c r="F22" i="11"/>
  <c r="A14" i="11"/>
  <c r="B21" i="13" l="1"/>
  <c r="B23" i="13"/>
  <c r="B31" i="13"/>
  <c r="B29" i="13"/>
  <c r="G35" i="11"/>
  <c r="F35" i="11"/>
  <c r="E35" i="11"/>
  <c r="D35" i="11"/>
  <c r="C35" i="11"/>
  <c r="A30" i="11"/>
  <c r="F28" i="11"/>
  <c r="A28" i="11"/>
  <c r="A22" i="11"/>
  <c r="A38" i="11" s="1"/>
  <c r="F20" i="11"/>
  <c r="F36" i="11" s="1"/>
  <c r="A20" i="11"/>
  <c r="A36" i="11" s="1"/>
  <c r="G28" i="11"/>
  <c r="E28" i="11"/>
  <c r="D28" i="11"/>
  <c r="C28" i="11"/>
  <c r="B5" i="11"/>
  <c r="B6" i="11" s="1"/>
  <c r="B4" i="11"/>
  <c r="B32" i="13" l="1"/>
  <c r="B24" i="13"/>
  <c r="F38" i="11"/>
  <c r="F39" i="11" s="1"/>
  <c r="F30" i="11"/>
  <c r="F31" i="11" s="1"/>
  <c r="E30" i="11"/>
  <c r="E31" i="11" s="1"/>
  <c r="E38" i="11"/>
  <c r="E39" i="11" s="1"/>
  <c r="C30" i="11"/>
  <c r="C38" i="11"/>
  <c r="C39" i="11" s="1"/>
  <c r="G30" i="11"/>
  <c r="G31" i="11" s="1"/>
  <c r="G38" i="11"/>
  <c r="G39" i="11" s="1"/>
  <c r="D30" i="11"/>
  <c r="D31" i="11" s="1"/>
  <c r="D38" i="11"/>
  <c r="D39" i="11" s="1"/>
  <c r="C31" i="11"/>
  <c r="C20" i="11"/>
  <c r="C36" i="11" s="1"/>
  <c r="C37" i="11" s="1"/>
  <c r="G20" i="11"/>
  <c r="G36" i="11" s="1"/>
  <c r="E29" i="11"/>
  <c r="B35" i="11"/>
  <c r="F37" i="11"/>
  <c r="D29" i="11"/>
  <c r="D20" i="11"/>
  <c r="D36" i="11" s="1"/>
  <c r="D37" i="11" s="1"/>
  <c r="B27" i="11"/>
  <c r="F29" i="11"/>
  <c r="G37" i="11"/>
  <c r="E20" i="11"/>
  <c r="E36" i="11" s="1"/>
  <c r="E37" i="11" s="1"/>
  <c r="C29" i="11"/>
  <c r="G29" i="11"/>
  <c r="B29" i="11" l="1"/>
  <c r="B31" i="11"/>
  <c r="B32" i="11" s="1"/>
  <c r="B37" i="11"/>
  <c r="B39" i="11"/>
  <c r="B40" i="11" l="1"/>
  <c r="K36" i="7" l="1"/>
  <c r="J36" i="7"/>
  <c r="I36" i="7"/>
  <c r="H36" i="7"/>
  <c r="G36" i="7"/>
  <c r="F36" i="7"/>
  <c r="D11" i="3"/>
  <c r="E11" i="3"/>
  <c r="F11" i="3"/>
  <c r="G11" i="3"/>
  <c r="H11" i="3"/>
  <c r="I11" i="3"/>
  <c r="J11" i="3"/>
  <c r="C11" i="3"/>
  <c r="A11" i="3"/>
  <c r="D11" i="13" l="1"/>
  <c r="D19" i="11"/>
  <c r="G11" i="13"/>
  <c r="G19" i="11"/>
  <c r="C11" i="13"/>
  <c r="C19" i="11"/>
  <c r="F11" i="13"/>
  <c r="F19" i="11"/>
  <c r="E11" i="13"/>
  <c r="E19" i="11"/>
  <c r="M10" i="4"/>
  <c r="L10" i="4"/>
  <c r="K10" i="4"/>
  <c r="J10" i="4"/>
  <c r="I10" i="4"/>
  <c r="H10" i="4"/>
  <c r="G10" i="4"/>
  <c r="F10" i="4"/>
  <c r="E10" i="4"/>
  <c r="D10" i="4"/>
  <c r="Y9" i="4"/>
  <c r="X9" i="4"/>
  <c r="W9" i="4"/>
  <c r="V9" i="4"/>
  <c r="U9" i="4"/>
  <c r="T9" i="4"/>
  <c r="S9" i="4"/>
  <c r="R9" i="4"/>
  <c r="Q9" i="4"/>
  <c r="P9" i="4"/>
  <c r="Y8" i="4"/>
  <c r="X8" i="4"/>
  <c r="W8" i="4"/>
  <c r="V8" i="4"/>
  <c r="U8" i="4"/>
  <c r="T8" i="4"/>
  <c r="S8" i="4"/>
  <c r="R8" i="4"/>
  <c r="Q8" i="4"/>
  <c r="P8" i="4"/>
  <c r="Y7" i="4"/>
  <c r="X7" i="4"/>
  <c r="W7" i="4"/>
  <c r="V7" i="4"/>
  <c r="U7" i="4"/>
  <c r="T7" i="4"/>
  <c r="S7" i="4"/>
  <c r="R7" i="4"/>
  <c r="Q7" i="4"/>
  <c r="P7" i="4"/>
  <c r="Y6" i="4"/>
  <c r="X6" i="4"/>
  <c r="W6" i="4"/>
  <c r="V6" i="4"/>
  <c r="U6" i="4"/>
  <c r="T6" i="4"/>
  <c r="S6" i="4"/>
  <c r="R6" i="4"/>
  <c r="Q6" i="4"/>
  <c r="P6" i="4"/>
  <c r="Y5" i="4"/>
  <c r="X5" i="4"/>
  <c r="W5" i="4"/>
  <c r="W10" i="4" s="1"/>
  <c r="K17" i="4" s="1"/>
  <c r="H5" i="3" s="1"/>
  <c r="G11" i="11" s="1"/>
  <c r="V5" i="4"/>
  <c r="U5" i="4"/>
  <c r="T5" i="4"/>
  <c r="S5" i="4"/>
  <c r="S10" i="4" s="1"/>
  <c r="G17" i="4" s="1"/>
  <c r="D5" i="3" s="1"/>
  <c r="C11" i="11" s="1"/>
  <c r="R5" i="4"/>
  <c r="Q5" i="4"/>
  <c r="P5" i="4"/>
  <c r="F21" i="11" l="1"/>
  <c r="F23" i="11"/>
  <c r="G21" i="11"/>
  <c r="G23" i="11"/>
  <c r="C15" i="11"/>
  <c r="C13" i="11"/>
  <c r="G15" i="11"/>
  <c r="G13" i="11"/>
  <c r="F15" i="13"/>
  <c r="F13" i="13"/>
  <c r="G15" i="13"/>
  <c r="G13" i="13"/>
  <c r="P10" i="4"/>
  <c r="D17" i="4" s="1"/>
  <c r="A5" i="3" s="1"/>
  <c r="T10" i="4"/>
  <c r="H17" i="4" s="1"/>
  <c r="E5" i="3" s="1"/>
  <c r="D11" i="11" s="1"/>
  <c r="X10" i="4"/>
  <c r="L17" i="4" s="1"/>
  <c r="I5" i="3" s="1"/>
  <c r="E21" i="11"/>
  <c r="E23" i="11"/>
  <c r="B19" i="11"/>
  <c r="C21" i="11"/>
  <c r="C23" i="11"/>
  <c r="D21" i="11"/>
  <c r="D23" i="11"/>
  <c r="E13" i="13"/>
  <c r="E15" i="13"/>
  <c r="C15" i="13"/>
  <c r="C13" i="13"/>
  <c r="B11" i="13"/>
  <c r="D15" i="13"/>
  <c r="D13" i="13"/>
  <c r="U10" i="4"/>
  <c r="I17" i="4" s="1"/>
  <c r="F5" i="3" s="1"/>
  <c r="E11" i="11" s="1"/>
  <c r="Y10" i="4"/>
  <c r="M17" i="4" s="1"/>
  <c r="J5" i="3" s="1"/>
  <c r="Q10" i="4"/>
  <c r="E17" i="4" s="1"/>
  <c r="B5" i="3" s="1"/>
  <c r="R10" i="4"/>
  <c r="F17" i="4" s="1"/>
  <c r="C5" i="3" s="1"/>
  <c r="V10" i="4"/>
  <c r="J17" i="4" s="1"/>
  <c r="G5" i="3" s="1"/>
  <c r="F11" i="11" s="1"/>
  <c r="E13" i="11" l="1"/>
  <c r="E15" i="11"/>
  <c r="D13" i="11"/>
  <c r="D15" i="11"/>
  <c r="B15" i="11" s="1"/>
  <c r="B11" i="11"/>
  <c r="B21" i="11"/>
  <c r="F13" i="11"/>
  <c r="B13" i="11" s="1"/>
  <c r="F15" i="11"/>
  <c r="B13" i="13"/>
  <c r="B15" i="13"/>
  <c r="B23" i="11"/>
  <c r="B24" i="11" s="1"/>
  <c r="B16" i="11" l="1"/>
  <c r="B16" i="13"/>
</calcChain>
</file>

<file path=xl/sharedStrings.xml><?xml version="1.0" encoding="utf-8"?>
<sst xmlns="http://schemas.openxmlformats.org/spreadsheetml/2006/main" count="539" uniqueCount="206">
  <si>
    <t>Frequency [Hz]</t>
  </si>
  <si>
    <t>LAeq [dB]</t>
  </si>
  <si>
    <t>LAeq / dB</t>
  </si>
  <si>
    <t>Octave bands central frequency</t>
  </si>
  <si>
    <t>Octave bands central frequency / Hz</t>
  </si>
  <si>
    <t>LAeq</t>
  </si>
  <si>
    <t>Marker RTA</t>
  </si>
  <si>
    <t>2300-2400</t>
  </si>
  <si>
    <t>2400-0100</t>
  </si>
  <si>
    <t>0100-0200</t>
  </si>
  <si>
    <t>0200-0300</t>
  </si>
  <si>
    <t>0300-0400</t>
  </si>
  <si>
    <t>0400-0500</t>
  </si>
  <si>
    <t>0500-0600</t>
  </si>
  <si>
    <t>0600-0700</t>
  </si>
  <si>
    <t>LW / dB(A)</t>
  </si>
  <si>
    <t>LW</t>
  </si>
  <si>
    <t>LAeq 17:00-18:00 hrs</t>
  </si>
  <si>
    <t>LAeq 06:00-07:00 hrs</t>
  </si>
  <si>
    <t>LAeq total / dB</t>
  </si>
  <si>
    <t>Criteria</t>
  </si>
  <si>
    <t>LAFmax / dB(A)</t>
  </si>
  <si>
    <t>LAeq_dt</t>
  </si>
  <si>
    <t>LAeq_dt / dB</t>
  </si>
  <si>
    <t>LAFmax_dt / dB</t>
  </si>
  <si>
    <t>LAFmax_dt</t>
  </si>
  <si>
    <t>Arithmatic mean</t>
  </si>
  <si>
    <t>SWL</t>
  </si>
  <si>
    <t>Lw = Lp + 20*log r + 11</t>
  </si>
  <si>
    <t>SWL shouted</t>
  </si>
  <si>
    <t>A-weighted</t>
  </si>
  <si>
    <t>Sound power level</t>
  </si>
  <si>
    <t>LAFmax total / dB</t>
  </si>
  <si>
    <r>
      <rPr>
        <b/>
        <sz val="11"/>
        <color rgb="FF00B0F0"/>
        <rFont val="Calibri"/>
        <family val="2"/>
        <scheme val="minor"/>
      </rPr>
      <t>LAFmax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of 1 x human at 3 m</t>
    </r>
  </si>
  <si>
    <t>12500</t>
  </si>
  <si>
    <t>16000</t>
  </si>
  <si>
    <t>20000</t>
  </si>
  <si>
    <t>A</t>
  </si>
  <si>
    <t/>
  </si>
  <si>
    <r>
      <t>Volume, V /m</t>
    </r>
    <r>
      <rPr>
        <vertAlign val="superscript"/>
        <sz val="12"/>
        <rFont val="Calibri"/>
        <family val="2"/>
        <scheme val="minor"/>
      </rPr>
      <t>3</t>
    </r>
  </si>
  <si>
    <r>
      <t>Window area, S /m</t>
    </r>
    <r>
      <rPr>
        <vertAlign val="superscript"/>
        <sz val="12"/>
        <rFont val="Calibri"/>
        <family val="2"/>
        <scheme val="minor"/>
      </rPr>
      <t>2</t>
    </r>
  </si>
  <si>
    <t>Reverberation Time, T /s</t>
  </si>
  <si>
    <t>Number of vents required</t>
  </si>
  <si>
    <t>Octave centre frequency</t>
  </si>
  <si>
    <t>dB(A)</t>
  </si>
  <si>
    <t>125 Hz</t>
  </si>
  <si>
    <t>250 Hz</t>
  </si>
  <si>
    <t>500 Hz</t>
  </si>
  <si>
    <t>1 kHz</t>
  </si>
  <si>
    <t>2 kHz</t>
  </si>
  <si>
    <r>
      <t>Daytime freefield Noise,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</si>
  <si>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r>
      <t>Equation 1, L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/dB(A)</t>
    </r>
  </si>
  <si>
    <r>
      <t>Equation 2, L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/dB(A)</t>
    </r>
  </si>
  <si>
    <t>Combined noise through window and vent/ dB(A)</t>
  </si>
  <si>
    <r>
      <t>Maximum sound level of seagulls at 3m,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</si>
  <si>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t>Pilkintons Glazing Data</t>
  </si>
  <si>
    <t>Double Glazing</t>
  </si>
  <si>
    <t>4-16-4</t>
  </si>
  <si>
    <t>6-16-6</t>
  </si>
  <si>
    <t>6-16-6.4PVB</t>
  </si>
  <si>
    <t>10-16-4</t>
  </si>
  <si>
    <t>10-16-6</t>
  </si>
  <si>
    <t>10-16-6.4PVB</t>
  </si>
  <si>
    <t>Nordan Glazing Data</t>
  </si>
  <si>
    <t>4-16-6</t>
  </si>
  <si>
    <t>BS 12758</t>
  </si>
  <si>
    <t>Rw</t>
  </si>
  <si>
    <t>C</t>
  </si>
  <si>
    <t>Ctr</t>
  </si>
  <si>
    <t>Glazing: 4/(6-16)/4</t>
  </si>
  <si>
    <t>Glazing: 6/(6-16)/4</t>
  </si>
  <si>
    <t>Glazing: 6/(6-16)/6</t>
  </si>
  <si>
    <t>Glazing: 8/(6-16)/4</t>
  </si>
  <si>
    <t>Glazing: 8/(6-16)/6</t>
  </si>
  <si>
    <t>Glazing: 10/(6-16)/4</t>
  </si>
  <si>
    <t>Glazing: 10/(6-16)/6</t>
  </si>
  <si>
    <t>Glazing: 6/(6-16)/6 Laminated</t>
  </si>
  <si>
    <t>Glazing: 6/(6-16)/10 Laminated</t>
  </si>
  <si>
    <t>Product Description:</t>
  </si>
  <si>
    <t>Polycarbonate</t>
  </si>
  <si>
    <t>SGG Data from acoustic presentation</t>
  </si>
  <si>
    <t>Third Octave Data:</t>
  </si>
  <si>
    <t>Calculated Octave Data</t>
  </si>
  <si>
    <t>16 mm Polycarbonate</t>
  </si>
  <si>
    <t>Reported Overall figures:</t>
  </si>
  <si>
    <r>
      <t>Maximum sound level of one person shout at 3m,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</si>
  <si>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t>Acoustic Glazing</t>
  </si>
  <si>
    <t>6/16/6.8</t>
  </si>
  <si>
    <t>6/16/8.8</t>
  </si>
  <si>
    <t>8/16/9.1</t>
  </si>
  <si>
    <t>10/16/9.1</t>
  </si>
  <si>
    <t>8.8/16/12.8</t>
  </si>
  <si>
    <t>9.1/20/13.1</t>
  </si>
  <si>
    <t>m</t>
  </si>
  <si>
    <r>
      <rPr>
        <b/>
        <sz val="11"/>
        <color rgb="FF00B0F0"/>
        <rFont val="Calibri"/>
        <family val="2"/>
        <scheme val="minor"/>
      </rPr>
      <t>LAFmax</t>
    </r>
    <r>
      <rPr>
        <sz val="11"/>
        <color theme="1"/>
        <rFont val="Calibri"/>
        <family val="2"/>
        <scheme val="minor"/>
      </rPr>
      <t xml:space="preserve"> of seagulls at</t>
    </r>
  </si>
  <si>
    <r>
      <t>Wall area, S /m</t>
    </r>
    <r>
      <rPr>
        <vertAlign val="superscript"/>
        <sz val="12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</si>
  <si>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 xml:space="preserve">LAFmax </t>
    </r>
    <r>
      <rPr>
        <sz val="11"/>
        <color theme="1"/>
        <rFont val="Calibri"/>
        <family val="2"/>
        <scheme val="minor"/>
      </rPr>
      <t>of seagull at 15 m</t>
    </r>
  </si>
  <si>
    <r>
      <t>Night time freefield noise,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</si>
  <si>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t>SRI Wall Type A - insul</t>
  </si>
  <si>
    <t>Octave band</t>
  </si>
  <si>
    <t>Type</t>
  </si>
  <si>
    <t>Glazing Construction</t>
  </si>
  <si>
    <t>Interlayer</t>
  </si>
  <si>
    <t>Overall </t>
  </si>
  <si>
    <t>Glazing</t>
  </si>
  <si>
    <t>Glass/Unit Performance</t>
  </si>
  <si>
    <t>Octave Centre Frequency Performance</t>
  </si>
  <si>
    <t>Certificate Type</t>
  </si>
  <si>
    <t>Thickness (mm)</t>
  </si>
  <si>
    <t>Rw [dB]</t>
  </si>
  <si>
    <t>Rw + C</t>
  </si>
  <si>
    <t>Rw + Ctr [dB]</t>
  </si>
  <si>
    <t>34-34 K</t>
  </si>
  <si>
    <t>4/10/4/10/6</t>
  </si>
  <si>
    <t>x</t>
  </si>
  <si>
    <t>Triple</t>
  </si>
  <si>
    <t>Certified</t>
  </si>
  <si>
    <t>36-31 A</t>
  </si>
  <si>
    <t>4/12/4/12/4</t>
  </si>
  <si>
    <t>36-33 K</t>
  </si>
  <si>
    <t>38-35 A</t>
  </si>
  <si>
    <t>4/12/4/12/6</t>
  </si>
  <si>
    <t>38-36 K</t>
  </si>
  <si>
    <t>40-36 A</t>
  </si>
  <si>
    <t>4/12/4/12/8</t>
  </si>
  <si>
    <t>40-31 A</t>
  </si>
  <si>
    <t>4/14/4/14/4</t>
  </si>
  <si>
    <t>44-32 A</t>
  </si>
  <si>
    <t>4/16/4/16/4</t>
  </si>
  <si>
    <t>42-38 A</t>
  </si>
  <si>
    <t>6/12/4/12/8</t>
  </si>
  <si>
    <t>42-38 K</t>
  </si>
  <si>
    <t>43-41 A</t>
  </si>
  <si>
    <t>6/12/4/12/8.8 (44.2)</t>
  </si>
  <si>
    <t>SC</t>
  </si>
  <si>
    <t>43-41 K</t>
  </si>
  <si>
    <t>47-43 A</t>
  </si>
  <si>
    <t>6/14/4/14/8.4 (44.1)</t>
  </si>
  <si>
    <t>48-37 A</t>
  </si>
  <si>
    <t>6/14/8.4 (44.1)/14/6</t>
  </si>
  <si>
    <t>45-42 A</t>
  </si>
  <si>
    <t>8/12/4/12/8.8 (44.2)</t>
  </si>
  <si>
    <t>45-41 K</t>
  </si>
  <si>
    <t>46-43 A</t>
  </si>
  <si>
    <t>8/12/5/12/8.8 (44.2)</t>
  </si>
  <si>
    <t>47-44 A</t>
  </si>
  <si>
    <t>8/12/6/12/8.4 (44.1)</t>
  </si>
  <si>
    <t>48-47 K</t>
  </si>
  <si>
    <t>8.4 (44.1)/12/6/12/10</t>
  </si>
  <si>
    <t>48-46 A</t>
  </si>
  <si>
    <t>50-47 A</t>
  </si>
  <si>
    <t>8.8 (44.2)/12/6/12/10.8 (55.2)</t>
  </si>
  <si>
    <t>SC/SC</t>
  </si>
  <si>
    <t>50-47 K</t>
  </si>
  <si>
    <t>66-53</t>
  </si>
  <si>
    <t>10.8 (55.2)/16/6/16/16.8 (88.2)</t>
  </si>
  <si>
    <t>guardianglass.co.uk 14/04/2015</t>
  </si>
  <si>
    <t>Calculation of noise ratings from octave band data as described in BS 8233 Annex B</t>
  </si>
  <si>
    <t>Copy NorXfer data into "Data"</t>
  </si>
  <si>
    <t>Reference A-weighted and octave band data in cells D14:M14 and then copy row 14 down</t>
  </si>
  <si>
    <t>A-weighting (dB)</t>
  </si>
  <si>
    <t>Ocatve band centre frequency (Hz)</t>
  </si>
  <si>
    <t>Noise rating = (Leq - a) / b</t>
  </si>
  <si>
    <t>a</t>
  </si>
  <si>
    <t>b</t>
  </si>
  <si>
    <t>Leq at OBCF</t>
  </si>
  <si>
    <t>NR</t>
  </si>
  <si>
    <t>corresponding NR for each OBCF value</t>
  </si>
  <si>
    <t>Linea</t>
  </si>
  <si>
    <t>A-weightings</t>
  </si>
  <si>
    <t>Hz</t>
  </si>
  <si>
    <t>NR75</t>
  </si>
  <si>
    <t>NR70</t>
  </si>
  <si>
    <t>NR65</t>
  </si>
  <si>
    <t>NR60</t>
  </si>
  <si>
    <t>NR55</t>
  </si>
  <si>
    <t>NR50</t>
  </si>
  <si>
    <t>NR45</t>
  </si>
  <si>
    <t>NR40</t>
  </si>
  <si>
    <t>NR35</t>
  </si>
  <si>
    <t>NR30</t>
  </si>
  <si>
    <t>NR25</t>
  </si>
  <si>
    <t>NR20</t>
  </si>
  <si>
    <t>NR15</t>
  </si>
  <si>
    <t>NR10</t>
  </si>
  <si>
    <t>NR5</t>
  </si>
  <si>
    <t>NR0</t>
  </si>
  <si>
    <t xml:space="preserve">NR </t>
  </si>
  <si>
    <t>NR 40</t>
  </si>
  <si>
    <t>NR 30</t>
  </si>
  <si>
    <t>NR 20</t>
  </si>
  <si>
    <t>Guest room at the corner</t>
  </si>
  <si>
    <t>Scenario 2</t>
  </si>
  <si>
    <t>Scenario 1</t>
  </si>
  <si>
    <t>A-weighted sound pressure level / dB</t>
  </si>
  <si>
    <t>Octave bands / Hz</t>
  </si>
  <si>
    <t>* the coresponding NR is shown in sheet NR</t>
  </si>
  <si>
    <t>NR 50</t>
  </si>
  <si>
    <r>
      <t>A-weighted sound level of NR40,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</si>
  <si>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t>Adjusted by measured position and the most exposed position</t>
  </si>
  <si>
    <t>* oringinal measurement</t>
  </si>
  <si>
    <t>* Adjusted values</t>
  </si>
  <si>
    <t>adjust 1 dB to get same value as sum of 6 octave</t>
  </si>
  <si>
    <t>NR 45</t>
  </si>
  <si>
    <t>* update on 7/9/2015</t>
  </si>
  <si>
    <r>
      <t>A-weighted sound level of NR45,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</si>
</sst>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sz val="10"/>
      <name val="Arial"/>
      <family val="2"/>
    </font>
    <font>
      <b/>
      <sz val="10"/>
      <name val="MS Sans Serif"/>
      <family val="2"/>
    </font>
    <font>
      <b/>
      <sz val="10"/>
      <color theme="0"/>
      <name val="Arial"/>
      <family val="2"/>
    </font>
    <font>
      <b/>
      <sz val="9"/>
      <color rgb="FFFFFFFF"/>
      <name val="Arial"/>
      <family val="2"/>
    </font>
    <font>
      <b/>
      <sz val="9"/>
      <color rgb="FF0065A4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i/>
      <sz val="10"/>
      <name val="Arial"/>
      <family val="2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7007E"/>
        <bgColor indexed="64"/>
      </patternFill>
    </fill>
    <fill>
      <patternFill patternType="solid">
        <fgColor rgb="FF00578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F93F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B27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0" fontId="22" fillId="0" borderId="0"/>
    <xf numFmtId="0" fontId="23" fillId="0" borderId="0"/>
    <xf numFmtId="0" fontId="22" fillId="0" borderId="0"/>
    <xf numFmtId="0" fontId="23" fillId="0" borderId="0"/>
    <xf numFmtId="0" fontId="23" fillId="0" borderId="0"/>
  </cellStyleXfs>
  <cellXfs count="143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2" borderId="0" xfId="0" applyFill="1"/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/>
    <xf numFmtId="0" fontId="1" fillId="2" borderId="0" xfId="0" applyFont="1" applyFill="1"/>
    <xf numFmtId="1" fontId="0" fillId="0" borderId="0" xfId="0" applyNumberFormat="1" applyAlignment="1">
      <alignment horizontal="center"/>
    </xf>
    <xf numFmtId="0" fontId="2" fillId="2" borderId="0" xfId="0" applyFont="1" applyFill="1"/>
    <xf numFmtId="0" fontId="8" fillId="0" borderId="0" xfId="1" applyFont="1"/>
    <xf numFmtId="0" fontId="8" fillId="0" borderId="0" xfId="1" applyFont="1" applyProtection="1">
      <protection locked="0"/>
    </xf>
    <xf numFmtId="0" fontId="9" fillId="0" borderId="1" xfId="1" applyFont="1" applyBorder="1"/>
    <xf numFmtId="0" fontId="8" fillId="0" borderId="1" xfId="1" applyFont="1" applyBorder="1"/>
    <xf numFmtId="165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1" applyFont="1" applyFill="1" applyBorder="1"/>
    <xf numFmtId="1" fontId="8" fillId="0" borderId="1" xfId="1" applyNumberFormat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center"/>
    </xf>
    <xf numFmtId="1" fontId="9" fillId="0" borderId="1" xfId="1" applyNumberFormat="1" applyFont="1" applyBorder="1" applyAlignment="1">
      <alignment horizontal="center"/>
    </xf>
    <xf numFmtId="14" fontId="8" fillId="0" borderId="1" xfId="1" applyNumberFormat="1" applyFont="1" applyBorder="1"/>
    <xf numFmtId="1" fontId="8" fillId="0" borderId="2" xfId="1" applyNumberFormat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1" fontId="8" fillId="0" borderId="0" xfId="1" applyNumberFormat="1" applyFont="1" applyBorder="1" applyAlignment="1">
      <alignment horizontal="center"/>
    </xf>
    <xf numFmtId="0" fontId="8" fillId="0" borderId="0" xfId="1" applyFont="1" applyBorder="1"/>
    <xf numFmtId="1" fontId="8" fillId="0" borderId="1" xfId="1" applyNumberFormat="1" applyFont="1" applyFill="1" applyBorder="1" applyAlignment="1">
      <alignment horizontal="center"/>
    </xf>
    <xf numFmtId="165" fontId="8" fillId="0" borderId="0" xfId="1" applyNumberFormat="1" applyFont="1" applyBorder="1"/>
    <xf numFmtId="0" fontId="8" fillId="0" borderId="0" xfId="1" applyFont="1" applyFill="1" applyBorder="1"/>
    <xf numFmtId="0" fontId="9" fillId="0" borderId="0" xfId="1" applyFont="1" applyBorder="1" applyAlignment="1">
      <alignment horizontal="center"/>
    </xf>
    <xf numFmtId="165" fontId="9" fillId="0" borderId="0" xfId="1" applyNumberFormat="1" applyFont="1" applyBorder="1" applyAlignment="1">
      <alignment horizontal="center"/>
    </xf>
    <xf numFmtId="0" fontId="9" fillId="0" borderId="0" xfId="1" applyFont="1" applyBorder="1"/>
    <xf numFmtId="0" fontId="8" fillId="0" borderId="0" xfId="1" quotePrefix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0" xfId="1" quotePrefix="1" applyFont="1" applyBorder="1"/>
    <xf numFmtId="165" fontId="8" fillId="0" borderId="0" xfId="1" applyNumberFormat="1" applyFont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9" fillId="0" borderId="0" xfId="1" applyNumberFormat="1" applyFont="1" applyBorder="1" applyAlignment="1">
      <alignment horizontal="center"/>
    </xf>
    <xf numFmtId="165" fontId="9" fillId="0" borderId="0" xfId="1" applyNumberFormat="1" applyFont="1" applyBorder="1"/>
    <xf numFmtId="0" fontId="8" fillId="0" borderId="0" xfId="1" applyFont="1" applyBorder="1" applyAlignment="1">
      <alignment horizontal="left"/>
    </xf>
    <xf numFmtId="165" fontId="8" fillId="0" borderId="0" xfId="1" quotePrefix="1" applyNumberFormat="1" applyFont="1" applyBorder="1" applyAlignment="1">
      <alignment horizontal="center"/>
    </xf>
    <xf numFmtId="164" fontId="8" fillId="0" borderId="0" xfId="1" applyNumberFormat="1" applyFont="1" applyBorder="1"/>
    <xf numFmtId="1" fontId="8" fillId="0" borderId="0" xfId="1" applyNumberFormat="1" applyFont="1" applyBorder="1"/>
    <xf numFmtId="0" fontId="13" fillId="0" borderId="1" xfId="1" applyFont="1" applyBorder="1"/>
    <xf numFmtId="0" fontId="7" fillId="0" borderId="1" xfId="1" applyBorder="1"/>
    <xf numFmtId="0" fontId="14" fillId="0" borderId="1" xfId="1" applyFont="1" applyBorder="1" applyAlignment="1" applyProtection="1">
      <alignment horizontal="center"/>
      <protection locked="0"/>
    </xf>
    <xf numFmtId="0" fontId="14" fillId="0" borderId="1" xfId="1" applyFont="1" applyBorder="1" applyAlignment="1">
      <alignment horizontal="center"/>
    </xf>
    <xf numFmtId="0" fontId="7" fillId="0" borderId="0" xfId="1"/>
    <xf numFmtId="14" fontId="13" fillId="0" borderId="1" xfId="1" applyNumberFormat="1" applyFont="1" applyBorder="1" applyAlignment="1">
      <alignment horizontal="center"/>
    </xf>
    <xf numFmtId="1" fontId="7" fillId="0" borderId="1" xfId="1" applyNumberFormat="1" applyBorder="1" applyAlignment="1">
      <alignment horizontal="center"/>
    </xf>
    <xf numFmtId="0" fontId="7" fillId="0" borderId="1" xfId="1" applyBorder="1" applyAlignment="1">
      <alignment horizontal="center"/>
    </xf>
    <xf numFmtId="0" fontId="7" fillId="0" borderId="1" xfId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0" xfId="1" applyBorder="1"/>
    <xf numFmtId="1" fontId="7" fillId="0" borderId="1" xfId="1" applyNumberFormat="1" applyFill="1" applyBorder="1" applyAlignment="1">
      <alignment horizontal="center"/>
    </xf>
    <xf numFmtId="0" fontId="13" fillId="0" borderId="0" xfId="1" applyFont="1"/>
    <xf numFmtId="0" fontId="7" fillId="0" borderId="0" xfId="1" applyAlignment="1">
      <alignment horizontal="center"/>
    </xf>
    <xf numFmtId="0" fontId="7" fillId="0" borderId="0" xfId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165" fontId="7" fillId="0" borderId="1" xfId="1" applyNumberFormat="1" applyBorder="1" applyAlignment="1">
      <alignment horizontal="center"/>
    </xf>
    <xf numFmtId="165" fontId="7" fillId="0" borderId="1" xfId="1" applyNumberFormat="1" applyFill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0" xfId="1" applyFont="1" applyBorder="1"/>
    <xf numFmtId="14" fontId="7" fillId="0" borderId="0" xfId="1" applyNumberFormat="1"/>
    <xf numFmtId="0" fontId="13" fillId="0" borderId="1" xfId="1" applyNumberFormat="1" applyFont="1" applyBorder="1" applyAlignment="1">
      <alignment horizontal="center"/>
    </xf>
    <xf numFmtId="1" fontId="8" fillId="0" borderId="0" xfId="1" applyNumberFormat="1" applyFont="1"/>
    <xf numFmtId="0" fontId="9" fillId="0" borderId="0" xfId="1" applyFont="1"/>
    <xf numFmtId="0" fontId="9" fillId="0" borderId="0" xfId="1" applyFont="1" applyProtection="1">
      <protection locked="0"/>
    </xf>
    <xf numFmtId="1" fontId="8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0" fillId="0" borderId="0" xfId="0" applyBorder="1"/>
    <xf numFmtId="0" fontId="7" fillId="0" borderId="0" xfId="2"/>
    <xf numFmtId="0" fontId="15" fillId="0" borderId="0" xfId="2" applyFont="1" applyFill="1" applyBorder="1" applyAlignment="1">
      <alignment wrapText="1"/>
    </xf>
    <xf numFmtId="0" fontId="16" fillId="3" borderId="1" xfId="2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8" fillId="7" borderId="1" xfId="2" applyFont="1" applyFill="1" applyBorder="1" applyAlignment="1">
      <alignment vertical="center" wrapText="1"/>
    </xf>
    <xf numFmtId="0" fontId="18" fillId="7" borderId="1" xfId="2" applyFont="1" applyFill="1" applyBorder="1" applyAlignment="1">
      <alignment horizontal="center" vertical="center" wrapText="1"/>
    </xf>
    <xf numFmtId="0" fontId="19" fillId="3" borderId="1" xfId="2" applyFont="1" applyFill="1" applyBorder="1" applyAlignment="1">
      <alignment horizontal="center" vertical="center" wrapText="1"/>
    </xf>
    <xf numFmtId="0" fontId="18" fillId="8" borderId="1" xfId="2" applyFont="1" applyFill="1" applyBorder="1" applyAlignment="1">
      <alignment horizontal="center" vertical="center" wrapText="1"/>
    </xf>
    <xf numFmtId="0" fontId="20" fillId="7" borderId="1" xfId="3" applyFill="1" applyBorder="1" applyAlignment="1">
      <alignment vertical="center" wrapText="1"/>
    </xf>
    <xf numFmtId="0" fontId="18" fillId="9" borderId="1" xfId="2" applyFont="1" applyFill="1" applyBorder="1" applyAlignment="1">
      <alignment vertical="center" wrapText="1"/>
    </xf>
    <xf numFmtId="0" fontId="18" fillId="9" borderId="1" xfId="2" applyFont="1" applyFill="1" applyBorder="1" applyAlignment="1">
      <alignment horizontal="center" vertical="center" wrapText="1"/>
    </xf>
    <xf numFmtId="0" fontId="19" fillId="10" borderId="1" xfId="2" applyFont="1" applyFill="1" applyBorder="1" applyAlignment="1">
      <alignment horizontal="center" vertical="center" wrapText="1"/>
    </xf>
    <xf numFmtId="0" fontId="18" fillId="5" borderId="1" xfId="2" applyFont="1" applyFill="1" applyBorder="1" applyAlignment="1">
      <alignment horizontal="center" vertical="center" wrapText="1"/>
    </xf>
    <xf numFmtId="0" fontId="20" fillId="9" borderId="1" xfId="3" applyFill="1" applyBorder="1" applyAlignment="1">
      <alignment vertical="center" wrapText="1"/>
    </xf>
    <xf numFmtId="0" fontId="21" fillId="0" borderId="0" xfId="2" applyFont="1"/>
    <xf numFmtId="0" fontId="18" fillId="11" borderId="1" xfId="2" applyFont="1" applyFill="1" applyBorder="1" applyAlignment="1">
      <alignment vertical="center" wrapText="1"/>
    </xf>
    <xf numFmtId="0" fontId="18" fillId="11" borderId="1" xfId="2" applyFont="1" applyFill="1" applyBorder="1" applyAlignment="1">
      <alignment horizontal="center" vertical="center" wrapText="1"/>
    </xf>
    <xf numFmtId="0" fontId="19" fillId="11" borderId="1" xfId="2" applyFont="1" applyFill="1" applyBorder="1" applyAlignment="1">
      <alignment horizontal="center" vertical="center" wrapText="1"/>
    </xf>
    <xf numFmtId="0" fontId="20" fillId="11" borderId="1" xfId="3" applyFill="1" applyBorder="1" applyAlignment="1">
      <alignment vertical="center" wrapText="1"/>
    </xf>
    <xf numFmtId="0" fontId="7" fillId="11" borderId="0" xfId="2" applyFill="1"/>
    <xf numFmtId="0" fontId="18" fillId="12" borderId="1" xfId="2" applyFont="1" applyFill="1" applyBorder="1" applyAlignment="1">
      <alignment vertical="center" wrapText="1"/>
    </xf>
    <xf numFmtId="0" fontId="18" fillId="12" borderId="1" xfId="2" applyFont="1" applyFill="1" applyBorder="1" applyAlignment="1">
      <alignment horizontal="center" vertical="center" wrapText="1"/>
    </xf>
    <xf numFmtId="0" fontId="19" fillId="12" borderId="1" xfId="2" applyFont="1" applyFill="1" applyBorder="1" applyAlignment="1">
      <alignment horizontal="center" vertical="center" wrapText="1"/>
    </xf>
    <xf numFmtId="0" fontId="20" fillId="12" borderId="1" xfId="3" applyFill="1" applyBorder="1" applyAlignment="1">
      <alignment vertical="center" wrapText="1"/>
    </xf>
    <xf numFmtId="0" fontId="7" fillId="12" borderId="0" xfId="2" applyFill="1"/>
    <xf numFmtId="0" fontId="1" fillId="0" borderId="0" xfId="4" applyFont="1"/>
    <xf numFmtId="0" fontId="22" fillId="0" borderId="0" xfId="4"/>
    <xf numFmtId="0" fontId="24" fillId="0" borderId="1" xfId="5" applyFont="1" applyBorder="1" applyAlignment="1">
      <alignment horizontal="left" vertical="center" wrapText="1"/>
    </xf>
    <xf numFmtId="0" fontId="24" fillId="0" borderId="1" xfId="5" applyFont="1" applyBorder="1" applyAlignment="1">
      <alignment horizontal="center" vertical="center" wrapText="1"/>
    </xf>
    <xf numFmtId="1" fontId="1" fillId="0" borderId="0" xfId="4" applyNumberFormat="1" applyFont="1"/>
    <xf numFmtId="165" fontId="22" fillId="0" borderId="0" xfId="4" applyNumberFormat="1"/>
    <xf numFmtId="164" fontId="22" fillId="0" borderId="0" xfId="4" applyNumberFormat="1"/>
    <xf numFmtId="0" fontId="22" fillId="0" borderId="0" xfId="4" applyAlignment="1">
      <alignment horizontal="center"/>
    </xf>
    <xf numFmtId="1" fontId="22" fillId="0" borderId="0" xfId="4" applyNumberFormat="1"/>
    <xf numFmtId="0" fontId="22" fillId="0" borderId="0" xfId="6"/>
    <xf numFmtId="1" fontId="1" fillId="0" borderId="0" xfId="6" applyNumberFormat="1" applyFont="1"/>
    <xf numFmtId="1" fontId="22" fillId="0" borderId="0" xfId="6" applyNumberFormat="1"/>
    <xf numFmtId="49" fontId="13" fillId="0" borderId="0" xfId="5" applyNumberFormat="1" applyFont="1"/>
    <xf numFmtId="0" fontId="23" fillId="0" borderId="0" xfId="5"/>
    <xf numFmtId="0" fontId="23" fillId="0" borderId="0" xfId="5" applyBorder="1" applyAlignment="1">
      <alignment horizontal="center"/>
    </xf>
    <xf numFmtId="1" fontId="23" fillId="0" borderId="0" xfId="5" applyNumberFormat="1" applyBorder="1" applyAlignment="1">
      <alignment horizontal="center"/>
    </xf>
    <xf numFmtId="0" fontId="23" fillId="0" borderId="0" xfId="5" applyBorder="1" applyAlignment="1" applyProtection="1">
      <alignment horizontal="center"/>
      <protection locked="0"/>
    </xf>
    <xf numFmtId="0" fontId="23" fillId="0" borderId="0" xfId="5" applyAlignment="1">
      <alignment horizontal="center"/>
    </xf>
    <xf numFmtId="0" fontId="13" fillId="0" borderId="0" xfId="5" applyFont="1"/>
    <xf numFmtId="0" fontId="23" fillId="0" borderId="0" xfId="5" applyAlignment="1" applyProtection="1">
      <alignment horizontal="center"/>
      <protection locked="0"/>
    </xf>
    <xf numFmtId="0" fontId="13" fillId="0" borderId="0" xfId="5" applyFont="1" applyAlignment="1">
      <alignment horizontal="center"/>
    </xf>
    <xf numFmtId="0" fontId="13" fillId="0" borderId="0" xfId="7" applyFont="1"/>
    <xf numFmtId="0" fontId="23" fillId="0" borderId="0" xfId="7"/>
    <xf numFmtId="0" fontId="13" fillId="0" borderId="0" xfId="7" applyFont="1" applyAlignment="1">
      <alignment horizontal="right"/>
    </xf>
    <xf numFmtId="1" fontId="23" fillId="0" borderId="0" xfId="7" applyNumberFormat="1"/>
    <xf numFmtId="1" fontId="14" fillId="0" borderId="0" xfId="8" applyNumberFormat="1" applyFont="1" applyBorder="1" applyAlignment="1">
      <alignment horizontal="center"/>
    </xf>
    <xf numFmtId="1" fontId="23" fillId="0" borderId="0" xfId="5" applyNumberFormat="1"/>
    <xf numFmtId="165" fontId="14" fillId="0" borderId="0" xfId="8" applyNumberFormat="1" applyFont="1" applyBorder="1" applyAlignment="1">
      <alignment horizontal="center"/>
    </xf>
    <xf numFmtId="0" fontId="25" fillId="0" borderId="0" xfId="5" applyFont="1"/>
    <xf numFmtId="0" fontId="0" fillId="0" borderId="0" xfId="6" applyFont="1"/>
    <xf numFmtId="0" fontId="26" fillId="0" borderId="0" xfId="1" applyFont="1" applyBorder="1"/>
    <xf numFmtId="1" fontId="8" fillId="0" borderId="1" xfId="1" applyNumberFormat="1" applyFont="1" applyBorder="1"/>
    <xf numFmtId="1" fontId="5" fillId="0" borderId="0" xfId="0" applyNumberFormat="1" applyFont="1" applyAlignment="1">
      <alignment horizontal="center"/>
    </xf>
    <xf numFmtId="0" fontId="22" fillId="0" borderId="0" xfId="4" applyAlignment="1"/>
    <xf numFmtId="0" fontId="22" fillId="0" borderId="0" xfId="4" applyAlignment="1">
      <alignment horizontal="left"/>
    </xf>
    <xf numFmtId="0" fontId="17" fillId="5" borderId="1" xfId="2" applyFont="1" applyFill="1" applyBorder="1" applyAlignment="1">
      <alignment horizontal="center" vertical="center" wrapText="1"/>
    </xf>
    <xf numFmtId="0" fontId="16" fillId="3" borderId="1" xfId="2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</cellXfs>
  <cellStyles count="9">
    <cellStyle name="Hyperlink" xfId="3" builtinId="8"/>
    <cellStyle name="Normal" xfId="0" builtinId="0"/>
    <cellStyle name="Normal 2" xfId="1"/>
    <cellStyle name="Normal 2 2" xfId="2"/>
    <cellStyle name="Normal 3" xfId="5"/>
    <cellStyle name="Normal 6" xfId="6"/>
    <cellStyle name="Normal 7" xfId="4"/>
    <cellStyle name="Normal_Noise Rating curves" xfId="7"/>
    <cellStyle name="Normal_Window calcs" xfId="8"/>
  </cellStyles>
  <dxfs count="16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'LAeq1hr-night'!$C$1</c:f>
              <c:strCache>
                <c:ptCount val="1"/>
                <c:pt idx="0">
                  <c:v>2300-2400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'LAeq1hr-night'!$B$6:$B$14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'LAeq1hr-night'!$C$6:$C$14</c:f>
              <c:numCache>
                <c:formatCode>0</c:formatCode>
                <c:ptCount val="9"/>
                <c:pt idx="0">
                  <c:v>15.9</c:v>
                </c:pt>
                <c:pt idx="1">
                  <c:v>27.6</c:v>
                </c:pt>
                <c:pt idx="2">
                  <c:v>31</c:v>
                </c:pt>
                <c:pt idx="3">
                  <c:v>38.200000000000003</c:v>
                </c:pt>
                <c:pt idx="4">
                  <c:v>44</c:v>
                </c:pt>
                <c:pt idx="5">
                  <c:v>46.5</c:v>
                </c:pt>
                <c:pt idx="6">
                  <c:v>43.2</c:v>
                </c:pt>
                <c:pt idx="7">
                  <c:v>35.700000000000003</c:v>
                </c:pt>
                <c:pt idx="8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7-4C0C-B6B8-96B3409C6489}"/>
            </c:ext>
          </c:extLst>
        </c:ser>
        <c:ser>
          <c:idx val="1"/>
          <c:order val="1"/>
          <c:tx>
            <c:strRef>
              <c:f>'LAeq1hr-night'!$F$1</c:f>
              <c:strCache>
                <c:ptCount val="1"/>
                <c:pt idx="0">
                  <c:v>2400-0100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val>
            <c:numRef>
              <c:f>'LAeq1hr-night'!$F$6:$F$14</c:f>
              <c:numCache>
                <c:formatCode>0</c:formatCode>
                <c:ptCount val="9"/>
                <c:pt idx="0">
                  <c:v>12.9</c:v>
                </c:pt>
                <c:pt idx="1">
                  <c:v>25.5</c:v>
                </c:pt>
                <c:pt idx="2">
                  <c:v>31.6</c:v>
                </c:pt>
                <c:pt idx="3">
                  <c:v>38.799999999999997</c:v>
                </c:pt>
                <c:pt idx="4">
                  <c:v>42.7</c:v>
                </c:pt>
                <c:pt idx="5">
                  <c:v>44</c:v>
                </c:pt>
                <c:pt idx="6">
                  <c:v>39.200000000000003</c:v>
                </c:pt>
                <c:pt idx="7">
                  <c:v>31.1</c:v>
                </c:pt>
                <c:pt idx="8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7-4C0C-B6B8-96B3409C6489}"/>
            </c:ext>
          </c:extLst>
        </c:ser>
        <c:ser>
          <c:idx val="2"/>
          <c:order val="2"/>
          <c:tx>
            <c:strRef>
              <c:f>'LAeq1hr-night'!$I$1</c:f>
              <c:strCache>
                <c:ptCount val="1"/>
                <c:pt idx="0">
                  <c:v>0100-0200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val>
            <c:numRef>
              <c:f>'LAeq1hr-night'!$I$6:$I$14</c:f>
              <c:numCache>
                <c:formatCode>0</c:formatCode>
                <c:ptCount val="9"/>
                <c:pt idx="0">
                  <c:v>13.2</c:v>
                </c:pt>
                <c:pt idx="1">
                  <c:v>26</c:v>
                </c:pt>
                <c:pt idx="2">
                  <c:v>32.200000000000003</c:v>
                </c:pt>
                <c:pt idx="3">
                  <c:v>39.4</c:v>
                </c:pt>
                <c:pt idx="4">
                  <c:v>43.2</c:v>
                </c:pt>
                <c:pt idx="5">
                  <c:v>44.4</c:v>
                </c:pt>
                <c:pt idx="6">
                  <c:v>40.4</c:v>
                </c:pt>
                <c:pt idx="7">
                  <c:v>32.299999999999997</c:v>
                </c:pt>
                <c:pt idx="8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7-4C0C-B6B8-96B3409C6489}"/>
            </c:ext>
          </c:extLst>
        </c:ser>
        <c:ser>
          <c:idx val="3"/>
          <c:order val="3"/>
          <c:tx>
            <c:strRef>
              <c:f>'LAeq1hr-night'!$L$1</c:f>
              <c:strCache>
                <c:ptCount val="1"/>
                <c:pt idx="0">
                  <c:v>0200-0300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"/>
              </a:ln>
              <a:effectLst/>
            </c:spPr>
          </c:marker>
          <c:val>
            <c:numRef>
              <c:f>'LAeq1hr-night'!$L$6:$L$14</c:f>
              <c:numCache>
                <c:formatCode>0</c:formatCode>
                <c:ptCount val="9"/>
                <c:pt idx="0">
                  <c:v>15.8</c:v>
                </c:pt>
                <c:pt idx="1">
                  <c:v>26.6</c:v>
                </c:pt>
                <c:pt idx="2">
                  <c:v>34.299999999999997</c:v>
                </c:pt>
                <c:pt idx="3">
                  <c:v>39.700000000000003</c:v>
                </c:pt>
                <c:pt idx="4">
                  <c:v>44</c:v>
                </c:pt>
                <c:pt idx="5">
                  <c:v>45.3</c:v>
                </c:pt>
                <c:pt idx="6">
                  <c:v>41.9</c:v>
                </c:pt>
                <c:pt idx="7">
                  <c:v>34.1</c:v>
                </c:pt>
                <c:pt idx="8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7-4C0C-B6B8-96B3409C6489}"/>
            </c:ext>
          </c:extLst>
        </c:ser>
        <c:ser>
          <c:idx val="4"/>
          <c:order val="4"/>
          <c:tx>
            <c:strRef>
              <c:f>'LAeq1hr-night'!$O$1</c:f>
              <c:strCache>
                <c:ptCount val="1"/>
                <c:pt idx="0">
                  <c:v>0300-0400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val>
            <c:numRef>
              <c:f>'LAeq1hr-night'!$O$6:$O$14</c:f>
              <c:numCache>
                <c:formatCode>0</c:formatCode>
                <c:ptCount val="9"/>
                <c:pt idx="0">
                  <c:v>14.9</c:v>
                </c:pt>
                <c:pt idx="1">
                  <c:v>27.8</c:v>
                </c:pt>
                <c:pt idx="2">
                  <c:v>33.6</c:v>
                </c:pt>
                <c:pt idx="3">
                  <c:v>38.299999999999997</c:v>
                </c:pt>
                <c:pt idx="4">
                  <c:v>42.3</c:v>
                </c:pt>
                <c:pt idx="5">
                  <c:v>43.7</c:v>
                </c:pt>
                <c:pt idx="6">
                  <c:v>40.5</c:v>
                </c:pt>
                <c:pt idx="7">
                  <c:v>37</c:v>
                </c:pt>
                <c:pt idx="8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A7-4C0C-B6B8-96B3409C6489}"/>
            </c:ext>
          </c:extLst>
        </c:ser>
        <c:ser>
          <c:idx val="5"/>
          <c:order val="5"/>
          <c:tx>
            <c:strRef>
              <c:f>'LAeq1hr-night'!$R$1</c:f>
              <c:strCache>
                <c:ptCount val="1"/>
                <c:pt idx="0">
                  <c:v>0400-0500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val>
            <c:numRef>
              <c:f>'LAeq1hr-night'!$R$6:$R$14</c:f>
              <c:numCache>
                <c:formatCode>0</c:formatCode>
                <c:ptCount val="9"/>
                <c:pt idx="0">
                  <c:v>15.8</c:v>
                </c:pt>
                <c:pt idx="1">
                  <c:v>28.3</c:v>
                </c:pt>
                <c:pt idx="2">
                  <c:v>33.700000000000003</c:v>
                </c:pt>
                <c:pt idx="3">
                  <c:v>38.1</c:v>
                </c:pt>
                <c:pt idx="4">
                  <c:v>41.4</c:v>
                </c:pt>
                <c:pt idx="5">
                  <c:v>45.7</c:v>
                </c:pt>
                <c:pt idx="6">
                  <c:v>42</c:v>
                </c:pt>
                <c:pt idx="7">
                  <c:v>37.700000000000003</c:v>
                </c:pt>
                <c:pt idx="8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A7-4C0C-B6B8-96B3409C6489}"/>
            </c:ext>
          </c:extLst>
        </c:ser>
        <c:ser>
          <c:idx val="6"/>
          <c:order val="6"/>
          <c:tx>
            <c:strRef>
              <c:f>'LAeq1hr-night'!$U$1</c:f>
              <c:strCache>
                <c:ptCount val="1"/>
                <c:pt idx="0">
                  <c:v>0500-0600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'LAeq1hr-night'!$U$6:$U$14</c:f>
              <c:numCache>
                <c:formatCode>0</c:formatCode>
                <c:ptCount val="9"/>
                <c:pt idx="0">
                  <c:v>15.1</c:v>
                </c:pt>
                <c:pt idx="1">
                  <c:v>29.1</c:v>
                </c:pt>
                <c:pt idx="2">
                  <c:v>34</c:v>
                </c:pt>
                <c:pt idx="3">
                  <c:v>40.299999999999997</c:v>
                </c:pt>
                <c:pt idx="4">
                  <c:v>44.2</c:v>
                </c:pt>
                <c:pt idx="5">
                  <c:v>46.8</c:v>
                </c:pt>
                <c:pt idx="6">
                  <c:v>44.2</c:v>
                </c:pt>
                <c:pt idx="7">
                  <c:v>38.700000000000003</c:v>
                </c:pt>
                <c:pt idx="8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A7-4C0C-B6B8-96B3409C6489}"/>
            </c:ext>
          </c:extLst>
        </c:ser>
        <c:ser>
          <c:idx val="7"/>
          <c:order val="7"/>
          <c:tx>
            <c:strRef>
              <c:f>'LAeq1hr-night'!$W$1</c:f>
              <c:strCache>
                <c:ptCount val="1"/>
                <c:pt idx="0">
                  <c:v>0600-0700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'LAeq1hr-night'!$X$6:$X$14</c:f>
              <c:numCache>
                <c:formatCode>0</c:formatCode>
                <c:ptCount val="9"/>
                <c:pt idx="0">
                  <c:v>18.8</c:v>
                </c:pt>
                <c:pt idx="1">
                  <c:v>30.4</c:v>
                </c:pt>
                <c:pt idx="2">
                  <c:v>34.9</c:v>
                </c:pt>
                <c:pt idx="3">
                  <c:v>40.700000000000003</c:v>
                </c:pt>
                <c:pt idx="4">
                  <c:v>44.1</c:v>
                </c:pt>
                <c:pt idx="5">
                  <c:v>45.6</c:v>
                </c:pt>
                <c:pt idx="6">
                  <c:v>42</c:v>
                </c:pt>
                <c:pt idx="7">
                  <c:v>37</c:v>
                </c:pt>
                <c:pt idx="8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A7-4C0C-B6B8-96B3409C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96752"/>
        <c:axId val="484016160"/>
      </c:lineChart>
      <c:catAx>
        <c:axId val="38709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Hz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16160"/>
        <c:crosses val="autoZero"/>
        <c:auto val="1"/>
        <c:lblAlgn val="ctr"/>
        <c:lblOffset val="100"/>
        <c:noMultiLvlLbl val="0"/>
      </c:catAx>
      <c:valAx>
        <c:axId val="48401616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dB(A)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48601860681439E-2"/>
          <c:y val="2.9112081513828238E-2"/>
          <c:w val="0.74801053468165979"/>
          <c:h val="0.83870944079588305"/>
        </c:manualLayout>
      </c:layout>
      <c:lineChart>
        <c:grouping val="standard"/>
        <c:varyColors val="0"/>
        <c:ser>
          <c:idx val="0"/>
          <c:order val="0"/>
          <c:tx>
            <c:strRef>
              <c:f>'LAeq1hr-night'!$C$1</c:f>
              <c:strCache>
                <c:ptCount val="1"/>
                <c:pt idx="0">
                  <c:v>2300-2400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Dot"/>
              </a:ln>
              <a:effectLst/>
            </c:spPr>
          </c:marker>
          <c:cat>
            <c:numRef>
              <c:f>'LAeq1hr-night'!$B$6:$B$14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'LAeq1hr-night'!$C$6:$C$14</c:f>
              <c:numCache>
                <c:formatCode>0</c:formatCode>
                <c:ptCount val="9"/>
                <c:pt idx="0">
                  <c:v>15.9</c:v>
                </c:pt>
                <c:pt idx="1">
                  <c:v>27.6</c:v>
                </c:pt>
                <c:pt idx="2">
                  <c:v>31</c:v>
                </c:pt>
                <c:pt idx="3">
                  <c:v>38.200000000000003</c:v>
                </c:pt>
                <c:pt idx="4">
                  <c:v>44</c:v>
                </c:pt>
                <c:pt idx="5">
                  <c:v>46.5</c:v>
                </c:pt>
                <c:pt idx="6">
                  <c:v>43.2</c:v>
                </c:pt>
                <c:pt idx="7">
                  <c:v>35.700000000000003</c:v>
                </c:pt>
                <c:pt idx="8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2-41C5-B216-A655CCE59D3B}"/>
            </c:ext>
          </c:extLst>
        </c:ser>
        <c:ser>
          <c:idx val="6"/>
          <c:order val="1"/>
          <c:tx>
            <c:strRef>
              <c:f>'LAeq1hr-night'!$U$1</c:f>
              <c:strCache>
                <c:ptCount val="1"/>
                <c:pt idx="0">
                  <c:v>0500-0600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val>
            <c:numRef>
              <c:f>'LAeq1hr-night'!$U$6:$U$14</c:f>
              <c:numCache>
                <c:formatCode>0</c:formatCode>
                <c:ptCount val="9"/>
                <c:pt idx="0">
                  <c:v>15.1</c:v>
                </c:pt>
                <c:pt idx="1">
                  <c:v>29.1</c:v>
                </c:pt>
                <c:pt idx="2">
                  <c:v>34</c:v>
                </c:pt>
                <c:pt idx="3">
                  <c:v>40.299999999999997</c:v>
                </c:pt>
                <c:pt idx="4">
                  <c:v>44.2</c:v>
                </c:pt>
                <c:pt idx="5">
                  <c:v>46.8</c:v>
                </c:pt>
                <c:pt idx="6">
                  <c:v>44.2</c:v>
                </c:pt>
                <c:pt idx="7">
                  <c:v>38.700000000000003</c:v>
                </c:pt>
                <c:pt idx="8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2-41C5-B216-A655CCE59D3B}"/>
            </c:ext>
          </c:extLst>
        </c:ser>
        <c:ser>
          <c:idx val="7"/>
          <c:order val="2"/>
          <c:tx>
            <c:strRef>
              <c:f>'LAeq1hr-night'!$W$1</c:f>
              <c:strCache>
                <c:ptCount val="1"/>
                <c:pt idx="0">
                  <c:v>0600-0700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'LAeq1hr-night'!$X$6:$X$14</c:f>
              <c:numCache>
                <c:formatCode>0</c:formatCode>
                <c:ptCount val="9"/>
                <c:pt idx="0">
                  <c:v>18.8</c:v>
                </c:pt>
                <c:pt idx="1">
                  <c:v>30.4</c:v>
                </c:pt>
                <c:pt idx="2">
                  <c:v>34.9</c:v>
                </c:pt>
                <c:pt idx="3">
                  <c:v>40.700000000000003</c:v>
                </c:pt>
                <c:pt idx="4">
                  <c:v>44.1</c:v>
                </c:pt>
                <c:pt idx="5">
                  <c:v>45.6</c:v>
                </c:pt>
                <c:pt idx="6">
                  <c:v>42</c:v>
                </c:pt>
                <c:pt idx="7">
                  <c:v>37</c:v>
                </c:pt>
                <c:pt idx="8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2-41C5-B216-A655CCE5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16944"/>
        <c:axId val="484017336"/>
      </c:lineChart>
      <c:catAx>
        <c:axId val="4840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Hz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17336"/>
        <c:crosses val="autoZero"/>
        <c:auto val="1"/>
        <c:lblAlgn val="ctr"/>
        <c:lblOffset val="100"/>
        <c:noMultiLvlLbl val="0"/>
      </c:catAx>
      <c:valAx>
        <c:axId val="48401733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dB(A)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Sound power level of seagulls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'SWL-seagulls'!$E$16:$M$16</c:f>
              <c:numCache>
                <c:formatCode>General</c:formatCode>
                <c:ptCount val="9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cat>
          <c:val>
            <c:numRef>
              <c:f>'SWL-seagulls'!$E$17:$M$17</c:f>
              <c:numCache>
                <c:formatCode>0</c:formatCode>
                <c:ptCount val="9"/>
                <c:pt idx="0">
                  <c:v>61.641825181113624</c:v>
                </c:pt>
                <c:pt idx="1">
                  <c:v>70.921825181113618</c:v>
                </c:pt>
                <c:pt idx="2">
                  <c:v>77.641825181113617</c:v>
                </c:pt>
                <c:pt idx="3">
                  <c:v>79.101825181113625</c:v>
                </c:pt>
                <c:pt idx="4">
                  <c:v>84.281825181113632</c:v>
                </c:pt>
                <c:pt idx="5">
                  <c:v>105.70182518111363</c:v>
                </c:pt>
                <c:pt idx="6">
                  <c:v>99.181825181113624</c:v>
                </c:pt>
                <c:pt idx="7">
                  <c:v>93.801825181113628</c:v>
                </c:pt>
                <c:pt idx="8">
                  <c:v>80.921825181113633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439B-BF4D-29A4DA2B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49800"/>
        <c:axId val="379550192"/>
      </c:lineChart>
      <c:catAx>
        <c:axId val="37954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0192"/>
        <c:crosses val="autoZero"/>
        <c:auto val="1"/>
        <c:lblAlgn val="ctr"/>
        <c:lblOffset val="100"/>
        <c:noMultiLvlLbl val="0"/>
      </c:catAx>
      <c:valAx>
        <c:axId val="37955019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dB(A)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498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Pilkintons Double Glazing Sound Reduction</a:t>
            </a:r>
          </a:p>
        </c:rich>
      </c:tx>
      <c:layout>
        <c:manualLayout>
          <c:xMode val="edge"/>
          <c:yMode val="edge"/>
          <c:x val="0.27536282602355888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36041503185268E-2"/>
          <c:y val="0.12000039062627157"/>
          <c:w val="0.72946974617197902"/>
          <c:h val="0.71666899957356811"/>
        </c:manualLayout>
      </c:layout>
      <c:lineChart>
        <c:grouping val="standard"/>
        <c:varyColors val="0"/>
        <c:ser>
          <c:idx val="0"/>
          <c:order val="0"/>
          <c:tx>
            <c:strRef>
              <c:f>Double!$B$4</c:f>
              <c:strCache>
                <c:ptCount val="1"/>
                <c:pt idx="0">
                  <c:v>4-16-4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Double!$D$4:$K$4</c:f>
              <c:numCache>
                <c:formatCode>0</c:formatCode>
                <c:ptCount val="8"/>
                <c:pt idx="0">
                  <c:v>20</c:v>
                </c:pt>
                <c:pt idx="1">
                  <c:v>24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38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E-4A14-80C7-F92FDB7BE993}"/>
            </c:ext>
          </c:extLst>
        </c:ser>
        <c:ser>
          <c:idx val="1"/>
          <c:order val="1"/>
          <c:tx>
            <c:strRef>
              <c:f>Double!$B$5</c:f>
              <c:strCache>
                <c:ptCount val="1"/>
                <c:pt idx="0">
                  <c:v>6-16-6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Double!$D$5:$K$5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19</c:v>
                </c:pt>
                <c:pt idx="3">
                  <c:v>29</c:v>
                </c:pt>
                <c:pt idx="4">
                  <c:v>38</c:v>
                </c:pt>
                <c:pt idx="5">
                  <c:v>36</c:v>
                </c:pt>
                <c:pt idx="6">
                  <c:v>45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E-4A14-80C7-F92FDB7BE993}"/>
            </c:ext>
          </c:extLst>
        </c:ser>
        <c:ser>
          <c:idx val="2"/>
          <c:order val="2"/>
          <c:tx>
            <c:strRef>
              <c:f>Double!$B$6</c:f>
              <c:strCache>
                <c:ptCount val="1"/>
                <c:pt idx="0">
                  <c:v>6-16-6.4PVB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Double!$D$6:$K$6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20</c:v>
                </c:pt>
                <c:pt idx="3">
                  <c:v>31</c:v>
                </c:pt>
                <c:pt idx="4">
                  <c:v>39</c:v>
                </c:pt>
                <c:pt idx="5">
                  <c:v>37</c:v>
                </c:pt>
                <c:pt idx="6">
                  <c:v>47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E-4A14-80C7-F92FDB7BE993}"/>
            </c:ext>
          </c:extLst>
        </c:ser>
        <c:ser>
          <c:idx val="3"/>
          <c:order val="3"/>
          <c:tx>
            <c:strRef>
              <c:f>Double!$B$7</c:f>
              <c:strCache>
                <c:ptCount val="1"/>
                <c:pt idx="0">
                  <c:v>10-16-4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Double!$D$7:$K$7</c:f>
              <c:numCache>
                <c:formatCode>General</c:formatCode>
                <c:ptCount val="8"/>
                <c:pt idx="0">
                  <c:v>21</c:v>
                </c:pt>
                <c:pt idx="1">
                  <c:v>25</c:v>
                </c:pt>
                <c:pt idx="2">
                  <c:v>22</c:v>
                </c:pt>
                <c:pt idx="3">
                  <c:v>33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E-4A14-80C7-F92FDB7BE993}"/>
            </c:ext>
          </c:extLst>
        </c:ser>
        <c:ser>
          <c:idx val="4"/>
          <c:order val="4"/>
          <c:tx>
            <c:strRef>
              <c:f>Double!$B$8</c:f>
              <c:strCache>
                <c:ptCount val="1"/>
                <c:pt idx="0">
                  <c:v>10-16-6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Double!$D$8:$K$8</c:f>
              <c:numCache>
                <c:formatCode>General</c:formatCode>
                <c:ptCount val="8"/>
                <c:pt idx="0">
                  <c:v>22</c:v>
                </c:pt>
                <c:pt idx="1">
                  <c:v>26</c:v>
                </c:pt>
                <c:pt idx="2">
                  <c:v>27</c:v>
                </c:pt>
                <c:pt idx="3">
                  <c:v>34</c:v>
                </c:pt>
                <c:pt idx="4">
                  <c:v>40</c:v>
                </c:pt>
                <c:pt idx="5">
                  <c:v>38</c:v>
                </c:pt>
                <c:pt idx="6">
                  <c:v>46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E-4A14-80C7-F92FDB7BE993}"/>
            </c:ext>
          </c:extLst>
        </c:ser>
        <c:ser>
          <c:idx val="5"/>
          <c:order val="5"/>
          <c:tx>
            <c:strRef>
              <c:f>Double!$B$9</c:f>
              <c:strCache>
                <c:ptCount val="1"/>
                <c:pt idx="0">
                  <c:v>10-16-6.4PVB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Double!$D$9:$K$9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29</c:v>
                </c:pt>
                <c:pt idx="3">
                  <c:v>36</c:v>
                </c:pt>
                <c:pt idx="4">
                  <c:v>41</c:v>
                </c:pt>
                <c:pt idx="5">
                  <c:v>42</c:v>
                </c:pt>
                <c:pt idx="6">
                  <c:v>52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E-4A14-80C7-F92FDB7B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50976"/>
        <c:axId val="379551368"/>
      </c:lineChart>
      <c:catAx>
        <c:axId val="3795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Ocrtave Bandwidths</a:t>
                </a:r>
              </a:p>
            </c:rich>
          </c:tx>
          <c:layout>
            <c:manualLayout>
              <c:xMode val="edge"/>
              <c:yMode val="edge"/>
              <c:x val="0.35265751201389678"/>
              <c:y val="0.91333613298337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55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955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dB(A) Level</a:t>
                </a:r>
              </a:p>
            </c:rich>
          </c:tx>
          <c:layout>
            <c:manualLayout>
              <c:xMode val="edge"/>
              <c:yMode val="edge"/>
              <c:x val="8.0515297906602248E-3"/>
              <c:y val="0.363334383202100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550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25739113528651"/>
          <c:y val="0.30000104986876641"/>
          <c:w val="0.16586185180958668"/>
          <c:h val="0.38333473315835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Pilkintons Double Glazing Sound Reduction</a:t>
            </a:r>
          </a:p>
        </c:rich>
      </c:tx>
      <c:layout>
        <c:manualLayout>
          <c:xMode val="edge"/>
          <c:yMode val="edge"/>
          <c:x val="0.27680016797900436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00065000051199E-2"/>
          <c:y val="0.12000039062627157"/>
          <c:w val="0.73120057125044624"/>
          <c:h val="0.71666899957356811"/>
        </c:manualLayout>
      </c:layout>
      <c:lineChart>
        <c:grouping val="standard"/>
        <c:varyColors val="0"/>
        <c:ser>
          <c:idx val="0"/>
          <c:order val="0"/>
          <c:tx>
            <c:strRef>
              <c:f>Acoustic!$B$4</c:f>
              <c:strCache>
                <c:ptCount val="1"/>
                <c:pt idx="0">
                  <c:v>6.8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Acoustic!$C$4:$H$4</c:f>
              <c:numCache>
                <c:formatCode>0</c:formatCode>
                <c:ptCount val="6"/>
                <c:pt idx="0">
                  <c:v>26</c:v>
                </c:pt>
                <c:pt idx="1">
                  <c:v>27</c:v>
                </c:pt>
                <c:pt idx="2">
                  <c:v>31</c:v>
                </c:pt>
                <c:pt idx="3">
                  <c:v>36</c:v>
                </c:pt>
                <c:pt idx="4">
                  <c:v>40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F-400A-8D71-210D0C2EC32B}"/>
            </c:ext>
          </c:extLst>
        </c:ser>
        <c:ser>
          <c:idx val="1"/>
          <c:order val="1"/>
          <c:tx>
            <c:strRef>
              <c:f>Acoustic!$B$5</c:f>
              <c:strCache>
                <c:ptCount val="1"/>
                <c:pt idx="0">
                  <c:v>8.8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Acoustic!$C$5:$H$5</c:f>
              <c:numCache>
                <c:formatCode>General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34</c:v>
                </c:pt>
                <c:pt idx="3">
                  <c:v>38</c:v>
                </c:pt>
                <c:pt idx="4">
                  <c:v>37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F-400A-8D71-210D0C2EC32B}"/>
            </c:ext>
          </c:extLst>
        </c:ser>
        <c:ser>
          <c:idx val="2"/>
          <c:order val="2"/>
          <c:tx>
            <c:strRef>
              <c:f>Acoustic!$B$6</c:f>
              <c:strCache>
                <c:ptCount val="1"/>
                <c:pt idx="0">
                  <c:v>9.1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Acoustic!$C$6:$H$6</c:f>
              <c:numCache>
                <c:formatCode>General</c:formatCode>
                <c:ptCount val="6"/>
                <c:pt idx="0">
                  <c:v>26</c:v>
                </c:pt>
                <c:pt idx="1">
                  <c:v>29</c:v>
                </c:pt>
                <c:pt idx="2">
                  <c:v>34</c:v>
                </c:pt>
                <c:pt idx="3">
                  <c:v>38</c:v>
                </c:pt>
                <c:pt idx="4">
                  <c:v>38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F-400A-8D71-210D0C2EC32B}"/>
            </c:ext>
          </c:extLst>
        </c:ser>
        <c:ser>
          <c:idx val="3"/>
          <c:order val="3"/>
          <c:tx>
            <c:strRef>
              <c:f>Acoustic!$B$7</c:f>
              <c:strCache>
                <c:ptCount val="1"/>
                <c:pt idx="0">
                  <c:v>12.8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Acoustic!$C$7:$H$7</c:f>
              <c:numCache>
                <c:formatCode>General</c:formatCode>
                <c:ptCount val="6"/>
                <c:pt idx="0">
                  <c:v>30</c:v>
                </c:pt>
                <c:pt idx="1">
                  <c:v>32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F-400A-8D71-210D0C2EC32B}"/>
            </c:ext>
          </c:extLst>
        </c:ser>
        <c:ser>
          <c:idx val="4"/>
          <c:order val="4"/>
          <c:tx>
            <c:strRef>
              <c:f>Acoustic!$B$8</c:f>
              <c:strCache>
                <c:ptCount val="1"/>
                <c:pt idx="0">
                  <c:v>13.1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Acoustic!$C$8:$H$8</c:f>
              <c:numCache>
                <c:formatCode>General</c:formatCode>
                <c:ptCount val="6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40</c:v>
                </c:pt>
                <c:pt idx="4">
                  <c:v>41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F-400A-8D71-210D0C2EC32B}"/>
            </c:ext>
          </c:extLst>
        </c:ser>
        <c:ser>
          <c:idx val="5"/>
          <c:order val="5"/>
          <c:tx>
            <c:strRef>
              <c:f>Acoustic!$B$9</c:f>
              <c:strCache>
                <c:ptCount val="1"/>
                <c:pt idx="0">
                  <c:v>6/16/6.8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Acoustic!$C$9:$H$9</c:f>
              <c:numCache>
                <c:formatCode>General</c:formatCode>
                <c:ptCount val="6"/>
                <c:pt idx="0">
                  <c:v>22</c:v>
                </c:pt>
                <c:pt idx="1">
                  <c:v>27</c:v>
                </c:pt>
                <c:pt idx="2">
                  <c:v>35</c:v>
                </c:pt>
                <c:pt idx="3">
                  <c:v>42</c:v>
                </c:pt>
                <c:pt idx="4">
                  <c:v>41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F-400A-8D71-210D0C2EC32B}"/>
            </c:ext>
          </c:extLst>
        </c:ser>
        <c:ser>
          <c:idx val="6"/>
          <c:order val="6"/>
          <c:tx>
            <c:strRef>
              <c:f>Acoustic!$B$10</c:f>
              <c:strCache>
                <c:ptCount val="1"/>
                <c:pt idx="0">
                  <c:v>6/16/8.8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Acoustic!$C$10:$H$10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40</c:v>
                </c:pt>
                <c:pt idx="3">
                  <c:v>48</c:v>
                </c:pt>
                <c:pt idx="4">
                  <c:v>46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EF-400A-8D71-210D0C2EC32B}"/>
            </c:ext>
          </c:extLst>
        </c:ser>
        <c:ser>
          <c:idx val="7"/>
          <c:order val="7"/>
          <c:tx>
            <c:strRef>
              <c:f>Acoustic!$B$11</c:f>
              <c:strCache>
                <c:ptCount val="1"/>
                <c:pt idx="0">
                  <c:v>8/16/9.1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Acoustic!$C$11:$H$11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41</c:v>
                </c:pt>
                <c:pt idx="3">
                  <c:v>47</c:v>
                </c:pt>
                <c:pt idx="4">
                  <c:v>47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EF-400A-8D71-210D0C2EC32B}"/>
            </c:ext>
          </c:extLst>
        </c:ser>
        <c:ser>
          <c:idx val="8"/>
          <c:order val="8"/>
          <c:tx>
            <c:strRef>
              <c:f>Acoustic!$B$12</c:f>
              <c:strCache>
                <c:ptCount val="1"/>
                <c:pt idx="0">
                  <c:v>10/16/9.1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Acoustic!$C$12:$H$12</c:f>
              <c:numCache>
                <c:formatCode>0</c:formatCode>
                <c:ptCount val="6"/>
                <c:pt idx="0">
                  <c:v>29</c:v>
                </c:pt>
                <c:pt idx="1">
                  <c:v>33</c:v>
                </c:pt>
                <c:pt idx="2">
                  <c:v>44</c:v>
                </c:pt>
                <c:pt idx="3">
                  <c:v>46</c:v>
                </c:pt>
                <c:pt idx="4">
                  <c:v>49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EF-400A-8D71-210D0C2EC32B}"/>
            </c:ext>
          </c:extLst>
        </c:ser>
        <c:ser>
          <c:idx val="9"/>
          <c:order val="9"/>
          <c:tx>
            <c:strRef>
              <c:f>Acoustic!$B$13</c:f>
              <c:strCache>
                <c:ptCount val="1"/>
                <c:pt idx="0">
                  <c:v>8.8/16/12.8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Acoustic!$C$13:$H$13</c:f>
              <c:numCache>
                <c:formatCode>General</c:formatCode>
                <c:ptCount val="6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50</c:v>
                </c:pt>
                <c:pt idx="4">
                  <c:v>52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EF-400A-8D71-210D0C2EC32B}"/>
            </c:ext>
          </c:extLst>
        </c:ser>
        <c:ser>
          <c:idx val="10"/>
          <c:order val="10"/>
          <c:tx>
            <c:strRef>
              <c:f>Acoustic!$B$14</c:f>
              <c:strCache>
                <c:ptCount val="1"/>
                <c:pt idx="0">
                  <c:v>9.1/20/13.1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numRef>
              <c:f>Acoustic!$C$3:$H$3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Acoustic!$C$15:$H$15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EF-400A-8D71-210D0C2E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76560"/>
        <c:axId val="409676952"/>
      </c:lineChart>
      <c:catAx>
        <c:axId val="4096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Octave Bandwidths</a:t>
                </a:r>
              </a:p>
            </c:rich>
          </c:tx>
          <c:layout>
            <c:manualLayout>
              <c:xMode val="edge"/>
              <c:yMode val="edge"/>
              <c:x val="0.35360033595800588"/>
              <c:y val="0.91333613298337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67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967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dB(A) Level</a:t>
                </a:r>
              </a:p>
            </c:rich>
          </c:tx>
          <c:layout>
            <c:manualLayout>
              <c:xMode val="edge"/>
              <c:yMode val="edge"/>
              <c:x val="8.0000000000000227E-3"/>
              <c:y val="0.363334383202100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67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20067191601044"/>
          <c:y val="0.14333368328958868"/>
          <c:w val="0.15200016797900262"/>
          <c:h val="0.700002449693788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NR curve</a:t>
            </a:r>
          </a:p>
        </c:rich>
      </c:tx>
      <c:layout>
        <c:manualLayout>
          <c:xMode val="edge"/>
          <c:yMode val="edge"/>
          <c:x val="0.4385120063875510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7815972984888"/>
          <c:y val="0.21543408360128619"/>
          <c:w val="0.74110149471185827"/>
          <c:h val="0.56270096463022512"/>
        </c:manualLayout>
      </c:layout>
      <c:lineChart>
        <c:grouping val="standard"/>
        <c:varyColors val="0"/>
        <c:ser>
          <c:idx val="0"/>
          <c:order val="0"/>
          <c:tx>
            <c:strRef>
              <c:f>'NR - dB(A)'!$A$29</c:f>
              <c:strCache>
                <c:ptCount val="1"/>
                <c:pt idx="0">
                  <c:v>NR 40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'NR - dB(A)'!$C$4:$J$4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'NR - dB(A)'!$C$27:$J$27</c:f>
              <c:numCache>
                <c:formatCode>0</c:formatCode>
                <c:ptCount val="8"/>
                <c:pt idx="0">
                  <c:v>24.8</c:v>
                </c:pt>
                <c:pt idx="1">
                  <c:v>22.9</c:v>
                </c:pt>
                <c:pt idx="2">
                  <c:v>22.4</c:v>
                </c:pt>
                <c:pt idx="3">
                  <c:v>20.8</c:v>
                </c:pt>
                <c:pt idx="4">
                  <c:v>20</c:v>
                </c:pt>
                <c:pt idx="5">
                  <c:v>18.2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C-484C-9643-EACFBCF38006}"/>
            </c:ext>
          </c:extLst>
        </c:ser>
        <c:ser>
          <c:idx val="1"/>
          <c:order val="1"/>
          <c:tx>
            <c:strRef>
              <c:f>'NR - dB(A)'!$A$23:$A$24</c:f>
              <c:strCache>
                <c:ptCount val="1"/>
                <c:pt idx="0">
                  <c:v>NR  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'NR - dB(A)'!$C$4:$J$4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'NR - dB(A)'!$C$25:$J$25</c:f>
              <c:numCache>
                <c:formatCode>0</c:formatCode>
                <c:ptCount val="8"/>
                <c:pt idx="0">
                  <c:v>59.1</c:v>
                </c:pt>
                <c:pt idx="1">
                  <c:v>48.1</c:v>
                </c:pt>
                <c:pt idx="2">
                  <c:v>39.900000000000006</c:v>
                </c:pt>
                <c:pt idx="3">
                  <c:v>33.6</c:v>
                </c:pt>
                <c:pt idx="4">
                  <c:v>30</c:v>
                </c:pt>
                <c:pt idx="5">
                  <c:v>26.949999999999996</c:v>
                </c:pt>
                <c:pt idx="6">
                  <c:v>24.65</c:v>
                </c:pt>
                <c:pt idx="7">
                  <c:v>22.900000000000002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C-484C-9643-EACFBCF3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67584"/>
        <c:axId val="406867976"/>
      </c:lineChart>
      <c:catAx>
        <c:axId val="4068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Octave band</a:t>
                </a:r>
              </a:p>
            </c:rich>
          </c:tx>
          <c:layout>
            <c:manualLayout>
              <c:xMode val="edge"/>
              <c:yMode val="edge"/>
              <c:x val="0.40776766981797175"/>
              <c:y val="0.87781350482315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86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686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dB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463022508038585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8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07902895633182"/>
          <c:y val="0.42765273311897106"/>
          <c:w val="0.12297751615999453"/>
          <c:h val="0.13826366559485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0</xdr:row>
      <xdr:rowOff>95250</xdr:rowOff>
    </xdr:from>
    <xdr:to>
      <xdr:col>18</xdr:col>
      <xdr:colOff>208823</xdr:colOff>
      <xdr:row>43</xdr:row>
      <xdr:rowOff>84683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95250"/>
          <a:ext cx="5819048" cy="8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3</xdr:row>
      <xdr:rowOff>180975</xdr:rowOff>
    </xdr:from>
    <xdr:to>
      <xdr:col>11</xdr:col>
      <xdr:colOff>580418</xdr:colOff>
      <xdr:row>40</xdr:row>
      <xdr:rowOff>84856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752475"/>
          <a:ext cx="4857143" cy="6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16</xdr:row>
      <xdr:rowOff>161925</xdr:rowOff>
    </xdr:from>
    <xdr:to>
      <xdr:col>12</xdr:col>
      <xdr:colOff>352425</xdr:colOff>
      <xdr:row>39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17</xdr:row>
      <xdr:rowOff>38100</xdr:rowOff>
    </xdr:from>
    <xdr:to>
      <xdr:col>24</xdr:col>
      <xdr:colOff>304800</xdr:colOff>
      <xdr:row>40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133351</xdr:colOff>
      <xdr:row>5</xdr:row>
      <xdr:rowOff>142874</xdr:rowOff>
    </xdr:from>
    <xdr:to>
      <xdr:col>13</xdr:col>
      <xdr:colOff>533401</xdr:colOff>
      <xdr:row>7</xdr:row>
      <xdr:rowOff>95249</xdr:rowOff>
    </xdr:to>
    <xdr:sp macro="" textlink="">
      <xdr:nvSpPr>
        <xdr:cNvPr id="2" name="Right Arrow 1"/>
        <xdr:cNvSpPr/>
      </xdr:nvSpPr>
      <xdr:spPr>
        <a:xfrm>
          <a:off x="9505951" y="2000249"/>
          <a:ext cx="400050" cy="33337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566738</xdr:colOff>
      <xdr:row>9</xdr:row>
      <xdr:rowOff>176213</xdr:rowOff>
    </xdr:from>
    <xdr:to>
      <xdr:col>9</xdr:col>
      <xdr:colOff>266700</xdr:colOff>
      <xdr:row>11</xdr:row>
      <xdr:rowOff>180978</xdr:rowOff>
    </xdr:to>
    <xdr:sp macro="" textlink="">
      <xdr:nvSpPr>
        <xdr:cNvPr id="3" name="Right Arrow 2"/>
        <xdr:cNvSpPr/>
      </xdr:nvSpPr>
      <xdr:spPr>
        <a:xfrm rot="5400000">
          <a:off x="6853236" y="2833690"/>
          <a:ext cx="385765" cy="309562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95250</xdr:colOff>
      <xdr:row>18</xdr:row>
      <xdr:rowOff>180974</xdr:rowOff>
    </xdr:from>
    <xdr:to>
      <xdr:col>12</xdr:col>
      <xdr:colOff>419100</xdr:colOff>
      <xdr:row>36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104775</xdr:rowOff>
    </xdr:from>
    <xdr:to>
      <xdr:col>22</xdr:col>
      <xdr:colOff>542925</xdr:colOff>
      <xdr:row>19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762000</xdr:colOff>
          <xdr:row>36</xdr:row>
          <xdr:rowOff>142875</xdr:rowOff>
        </xdr:from>
        <xdr:to>
          <xdr:col>18</xdr:col>
          <xdr:colOff>561975</xdr:colOff>
          <xdr:row>67</xdr:row>
          <xdr:rowOff>38100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15</xdr:row>
      <xdr:rowOff>123825</xdr:rowOff>
    </xdr:from>
    <xdr:to>
      <xdr:col>10</xdr:col>
      <xdr:colOff>504824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180975</xdr:colOff>
      <xdr:row>0</xdr:row>
      <xdr:rowOff>152400</xdr:rowOff>
    </xdr:from>
    <xdr:to>
      <xdr:col>25</xdr:col>
      <xdr:colOff>284747</xdr:colOff>
      <xdr:row>38</xdr:row>
      <xdr:rowOff>123060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0" y="152400"/>
          <a:ext cx="8028572" cy="6123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17</xdr:row>
      <xdr:rowOff>85725</xdr:rowOff>
    </xdr:from>
    <xdr:to>
      <xdr:col>22</xdr:col>
      <xdr:colOff>104775</xdr:colOff>
      <xdr:row>35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secure.guardianglass.co.uk/44-32%20triple.pdf" TargetMode="External"/><Relationship Id="rId13" Type="http://schemas.openxmlformats.org/officeDocument/2006/relationships/hyperlink" Target="http://secure.guardianglass.co.uk/47-43%20triple.pdf" TargetMode="External"/><Relationship Id="rId18" Type="http://schemas.openxmlformats.org/officeDocument/2006/relationships/hyperlink" Target="http://secure.guardianglass.co.uk/46-43%20triple.pdf" TargetMode="External"/><Relationship Id="rId3" Type="http://schemas.openxmlformats.org/officeDocument/2006/relationships/hyperlink" Target="http://secure.guardianglass.co.uk/36-33%20triple.pdf" TargetMode="External"/><Relationship Id="rId21" Type="http://schemas.openxmlformats.org/officeDocument/2006/relationships/hyperlink" Target="http://secure.guardianglass.co.uk/48-46%20triple.pdf" TargetMode="External"/><Relationship Id="rId7" Type="http://schemas.openxmlformats.org/officeDocument/2006/relationships/hyperlink" Target="http://secure.guardianglass.co.uk/40-31%20triple.pdf" TargetMode="External"/><Relationship Id="rId12" Type="http://schemas.openxmlformats.org/officeDocument/2006/relationships/hyperlink" Target="http://secure.guardianglass.co.uk/43-41%20sc%20kr%20triple.pdf" TargetMode="External"/><Relationship Id="rId17" Type="http://schemas.openxmlformats.org/officeDocument/2006/relationships/hyperlink" Target="http://secure.guardianglass.co.uk/45-41%20sc%20kr%20triple.pdf" TargetMode="External"/><Relationship Id="rId2" Type="http://schemas.openxmlformats.org/officeDocument/2006/relationships/hyperlink" Target="http://secure.guardianglass.co.uk/36-31%20triple.pdf" TargetMode="External"/><Relationship Id="rId16" Type="http://schemas.openxmlformats.org/officeDocument/2006/relationships/hyperlink" Target="http://secure.guardianglass.co.uk/45-42b%20triple.pdf" TargetMode="External"/><Relationship Id="rId20" Type="http://schemas.openxmlformats.org/officeDocument/2006/relationships/hyperlink" Target="http://secure.guardianglass.co.uk/48-47%20triple.pdf" TargetMode="External"/><Relationship Id="rId1" Type="http://schemas.openxmlformats.org/officeDocument/2006/relationships/hyperlink" Target="http://secure.guardianglass.co.uk/34-34%20triple.pdf" TargetMode="External"/><Relationship Id="rId6" Type="http://schemas.openxmlformats.org/officeDocument/2006/relationships/hyperlink" Target="http://secure.guardianglass.co.uk/40-36%20triple.pdf" TargetMode="External"/><Relationship Id="rId11" Type="http://schemas.openxmlformats.org/officeDocument/2006/relationships/hyperlink" Target="http://secure.guardianglass.co.uk/43-41%20triple.pdf" TargetMode="External"/><Relationship Id="rId24" Type="http://schemas.openxmlformats.org/officeDocument/2006/relationships/hyperlink" Target="http://secure.guardianglass.co.uk/soundcontrolperformances_20140905075734749_22do2ixu15r.pdf" TargetMode="External"/><Relationship Id="rId5" Type="http://schemas.openxmlformats.org/officeDocument/2006/relationships/hyperlink" Target="http://secure.guardianglass.co.uk/38-36%20kr%20triple.pdf" TargetMode="External"/><Relationship Id="rId15" Type="http://schemas.openxmlformats.org/officeDocument/2006/relationships/hyperlink" Target="http://secure.guardianglass.co.uk/45-42a%20triple.pdf" TargetMode="External"/><Relationship Id="rId23" Type="http://schemas.openxmlformats.org/officeDocument/2006/relationships/hyperlink" Target="http://secure.guardianglass.co.uk/50-47%20sc%20kr%20triple.pdf" TargetMode="External"/><Relationship Id="rId10" Type="http://schemas.openxmlformats.org/officeDocument/2006/relationships/hyperlink" Target="http://secure.guardianglass.co.uk/42-38%20kr%20triple.pdf" TargetMode="External"/><Relationship Id="rId19" Type="http://schemas.openxmlformats.org/officeDocument/2006/relationships/hyperlink" Target="http://secure.guardianglass.co.uk/47-44%20triple.pdf" TargetMode="External"/><Relationship Id="rId4" Type="http://schemas.openxmlformats.org/officeDocument/2006/relationships/hyperlink" Target="http://secure.guardianglass.co.uk/38-35%20triple.pdf" TargetMode="External"/><Relationship Id="rId9" Type="http://schemas.openxmlformats.org/officeDocument/2006/relationships/hyperlink" Target="http://secure.guardianglass.co.uk/42-38%20triple.pdf" TargetMode="External"/><Relationship Id="rId14" Type="http://schemas.openxmlformats.org/officeDocument/2006/relationships/hyperlink" Target="http://secure.guardianglass.co.uk/48-37%20triple.pdf" TargetMode="External"/><Relationship Id="rId22" Type="http://schemas.openxmlformats.org/officeDocument/2006/relationships/hyperlink" Target="http://secure.guardianglass.co.uk/50-47%20sc%20ar%20triple.pdf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C35" sqref="C34:C35"/>
    </sheetView>
  </sheetViews>
  <sheetFormatPr defaultRowHeight="15" x14ac:dyDescent="0.25"/>
  <cols>
    <col min="1" max="1" width="21" customWidth="1"/>
    <col min="11" max="11" width="23.5703125" bestFit="1" customWidth="1"/>
  </cols>
  <sheetData>
    <row r="1" spans="1:14" s="8" customFormat="1" x14ac:dyDescent="0.25">
      <c r="A1" s="8" t="s">
        <v>94</v>
      </c>
      <c r="B1" s="8">
        <v>3</v>
      </c>
      <c r="C1" s="8" t="s">
        <v>93</v>
      </c>
    </row>
    <row r="2" spans="1:14" x14ac:dyDescent="0.25">
      <c r="E2" t="s">
        <v>21</v>
      </c>
      <c r="L2" t="s">
        <v>20</v>
      </c>
    </row>
    <row r="3" spans="1:14" x14ac:dyDescent="0.25">
      <c r="E3" t="s">
        <v>4</v>
      </c>
    </row>
    <row r="4" spans="1:14" x14ac:dyDescent="0.25">
      <c r="A4" s="12" t="s">
        <v>32</v>
      </c>
      <c r="B4" s="2">
        <v>31.5</v>
      </c>
      <c r="C4" s="2">
        <v>63</v>
      </c>
      <c r="D4" s="2">
        <v>125</v>
      </c>
      <c r="E4" s="2">
        <v>250</v>
      </c>
      <c r="F4" s="2">
        <v>500</v>
      </c>
      <c r="G4" s="2">
        <v>1000</v>
      </c>
      <c r="H4" s="2">
        <v>2000</v>
      </c>
      <c r="I4" s="2">
        <v>4000</v>
      </c>
      <c r="J4" s="2">
        <v>8000</v>
      </c>
    </row>
    <row r="5" spans="1:14" x14ac:dyDescent="0.25">
      <c r="A5" s="17">
        <f>'SWL-seagulls'!D17-11-20*LOG10($B$1)</f>
        <v>86.559400086720373</v>
      </c>
      <c r="B5" s="1">
        <f>'SWL-seagulls'!E17-11-20*LOG10($B$1)</f>
        <v>41.099400086720379</v>
      </c>
      <c r="C5" s="1">
        <f>'SWL-seagulls'!F17-11-20*LOG10($B$1)</f>
        <v>50.379400086720366</v>
      </c>
      <c r="D5" s="1">
        <f>'SWL-seagulls'!G17-11-20*LOG10($B$1)</f>
        <v>57.099400086720365</v>
      </c>
      <c r="E5" s="1">
        <f>'SWL-seagulls'!H17-11-20*LOG10($B$1)</f>
        <v>58.559400086720373</v>
      </c>
      <c r="F5" s="1">
        <f>'SWL-seagulls'!I17-11-20*LOG10($B$1)</f>
        <v>63.73940008672038</v>
      </c>
      <c r="G5" s="1">
        <f>'SWL-seagulls'!J17-11-20*LOG10($B$1)</f>
        <v>85.159400086720382</v>
      </c>
      <c r="H5" s="1">
        <f>'SWL-seagulls'!K17-11-20*LOG10($B$1)</f>
        <v>78.639400086720372</v>
      </c>
      <c r="I5" s="1">
        <f>'SWL-seagulls'!L17-11-20*LOG10($B$1)</f>
        <v>73.259400086720376</v>
      </c>
      <c r="J5" s="1">
        <f>'SWL-seagulls'!M17-11-20*LOG10($B$1)</f>
        <v>60.379400086720381</v>
      </c>
      <c r="L5">
        <v>42</v>
      </c>
    </row>
    <row r="7" spans="1:14" s="8" customFormat="1" x14ac:dyDescent="0.25">
      <c r="A7" s="8" t="s">
        <v>33</v>
      </c>
    </row>
    <row r="8" spans="1:14" x14ac:dyDescent="0.25">
      <c r="E8" t="s">
        <v>21</v>
      </c>
    </row>
    <row r="9" spans="1:14" x14ac:dyDescent="0.25">
      <c r="E9" t="s">
        <v>4</v>
      </c>
    </row>
    <row r="10" spans="1:14" x14ac:dyDescent="0.25">
      <c r="A10" s="12" t="s">
        <v>32</v>
      </c>
      <c r="B10" s="2">
        <v>31.5</v>
      </c>
      <c r="C10" s="2">
        <v>63</v>
      </c>
      <c r="D10" s="2">
        <v>125</v>
      </c>
      <c r="E10" s="2">
        <v>250</v>
      </c>
      <c r="F10" s="2">
        <v>500</v>
      </c>
      <c r="G10" s="2">
        <v>1000</v>
      </c>
      <c r="H10" s="2">
        <v>2000</v>
      </c>
      <c r="I10" s="2">
        <v>4000</v>
      </c>
      <c r="J10" s="2">
        <v>8000</v>
      </c>
      <c r="L10" s="4"/>
      <c r="M10" s="4"/>
    </row>
    <row r="11" spans="1:14" x14ac:dyDescent="0.25">
      <c r="A11" s="17">
        <f>'Speech spec'!C4 - 20*LOG10(3)-11</f>
        <v>70.457574905606748</v>
      </c>
      <c r="C11" s="1">
        <f>'Speech spec'!D4-20*LOG10(3)-11</f>
        <v>31.457574905606748</v>
      </c>
      <c r="D11" s="1">
        <f>'Speech spec'!E4-20*LOG10(3)-11</f>
        <v>42.457574905606748</v>
      </c>
      <c r="E11" s="1">
        <f>'Speech spec'!F4-20*LOG10(3)-11</f>
        <v>52.457574905606748</v>
      </c>
      <c r="F11" s="1">
        <f>'Speech spec'!G4-20*LOG10(3)-11</f>
        <v>63.457574905606748</v>
      </c>
      <c r="G11" s="1">
        <f>'Speech spec'!H4-20*LOG10(3)-11</f>
        <v>68.757574905606745</v>
      </c>
      <c r="H11" s="1">
        <f>'Speech spec'!I4-20*LOG10(3)-11</f>
        <v>61.857574905606754</v>
      </c>
      <c r="I11" s="1">
        <f>'Speech spec'!J4-20*LOG10(3)-11</f>
        <v>54.357574905606754</v>
      </c>
      <c r="J11" s="1">
        <f>'Speech spec'!K4-20*LOG10(3)-11</f>
        <v>43.557574905606742</v>
      </c>
      <c r="L11" s="11">
        <v>42</v>
      </c>
      <c r="M11" s="4"/>
    </row>
    <row r="13" spans="1:14" s="8" customFormat="1" x14ac:dyDescent="0.25">
      <c r="A13" s="18" t="s">
        <v>17</v>
      </c>
    </row>
    <row r="14" spans="1:14" x14ac:dyDescent="0.25">
      <c r="A14" s="9"/>
      <c r="B14" s="9"/>
      <c r="C14" s="9"/>
      <c r="E14" s="9" t="s">
        <v>2</v>
      </c>
      <c r="F14" s="9"/>
      <c r="G14" s="9"/>
      <c r="H14" s="9"/>
      <c r="I14" s="9"/>
      <c r="J14" s="9"/>
    </row>
    <row r="15" spans="1:14" x14ac:dyDescent="0.25">
      <c r="A15" s="9"/>
      <c r="B15" s="9"/>
      <c r="C15" s="9"/>
      <c r="E15" s="9" t="s">
        <v>4</v>
      </c>
      <c r="F15" s="9"/>
      <c r="G15" s="9"/>
      <c r="H15" s="9"/>
      <c r="I15" s="9"/>
      <c r="J15" s="9"/>
    </row>
    <row r="16" spans="1:14" x14ac:dyDescent="0.25">
      <c r="A16" s="13" t="s">
        <v>19</v>
      </c>
      <c r="B16" s="9">
        <v>31.5</v>
      </c>
      <c r="C16" s="9">
        <v>63</v>
      </c>
      <c r="D16" s="9">
        <v>125</v>
      </c>
      <c r="E16" s="9">
        <v>250</v>
      </c>
      <c r="F16" s="9">
        <v>500</v>
      </c>
      <c r="G16" s="9">
        <v>1000</v>
      </c>
      <c r="H16" s="9">
        <v>2000</v>
      </c>
      <c r="I16" s="9">
        <v>4000</v>
      </c>
      <c r="J16" s="9">
        <v>8000</v>
      </c>
      <c r="N16" t="s">
        <v>199</v>
      </c>
    </row>
    <row r="17" spans="1:14" x14ac:dyDescent="0.25">
      <c r="A17" s="14">
        <f>A18+$N$17</f>
        <v>57.6</v>
      </c>
      <c r="B17" s="14">
        <f t="shared" ref="B17:J17" si="0">B18+$N$17</f>
        <v>28.3</v>
      </c>
      <c r="C17" s="14">
        <f t="shared" si="0"/>
        <v>37</v>
      </c>
      <c r="D17" s="14">
        <f t="shared" si="0"/>
        <v>41.8</v>
      </c>
      <c r="E17" s="14">
        <f t="shared" si="0"/>
        <v>46.4</v>
      </c>
      <c r="F17" s="14">
        <f t="shared" si="0"/>
        <v>50.5</v>
      </c>
      <c r="G17" s="14">
        <f t="shared" si="0"/>
        <v>53.6</v>
      </c>
      <c r="H17" s="14">
        <f t="shared" si="0"/>
        <v>51.4</v>
      </c>
      <c r="I17" s="14">
        <f t="shared" si="0"/>
        <v>45.6</v>
      </c>
      <c r="J17" s="14">
        <f t="shared" si="0"/>
        <v>33.299999999999997</v>
      </c>
      <c r="K17" t="s">
        <v>201</v>
      </c>
      <c r="L17" s="11">
        <v>35</v>
      </c>
      <c r="N17" s="11">
        <v>1</v>
      </c>
    </row>
    <row r="18" spans="1:14" x14ac:dyDescent="0.25">
      <c r="A18" s="14">
        <v>56.6</v>
      </c>
      <c r="B18" s="11">
        <v>27.3</v>
      </c>
      <c r="C18" s="11">
        <v>36</v>
      </c>
      <c r="D18" s="11">
        <v>40.799999999999997</v>
      </c>
      <c r="E18" s="11">
        <v>45.4</v>
      </c>
      <c r="F18" s="11">
        <v>49.5</v>
      </c>
      <c r="G18" s="11">
        <v>52.6</v>
      </c>
      <c r="H18" s="11">
        <v>50.4</v>
      </c>
      <c r="I18" s="11">
        <v>44.6</v>
      </c>
      <c r="J18" s="11">
        <v>32.299999999999997</v>
      </c>
      <c r="K18" t="s">
        <v>200</v>
      </c>
    </row>
    <row r="19" spans="1:14" s="8" customFormat="1" x14ac:dyDescent="0.25">
      <c r="A19" s="18" t="s">
        <v>18</v>
      </c>
    </row>
    <row r="20" spans="1:14" x14ac:dyDescent="0.25">
      <c r="E20" s="9" t="s">
        <v>2</v>
      </c>
      <c r="F20" s="9"/>
      <c r="G20" s="9"/>
      <c r="H20" s="9"/>
    </row>
    <row r="21" spans="1:14" x14ac:dyDescent="0.25">
      <c r="E21" s="9" t="s">
        <v>4</v>
      </c>
      <c r="F21" s="9"/>
      <c r="G21" s="9"/>
      <c r="H21" s="9"/>
    </row>
    <row r="22" spans="1:14" x14ac:dyDescent="0.25">
      <c r="A22" s="14" t="s">
        <v>19</v>
      </c>
      <c r="B22" s="15">
        <v>31.5</v>
      </c>
      <c r="C22" s="10">
        <v>63</v>
      </c>
      <c r="D22" s="10">
        <v>125</v>
      </c>
      <c r="E22" s="10">
        <v>250</v>
      </c>
      <c r="F22" s="10">
        <v>500</v>
      </c>
      <c r="G22" s="10">
        <v>1000</v>
      </c>
      <c r="H22" s="10">
        <v>2000</v>
      </c>
      <c r="I22" s="10">
        <v>4000</v>
      </c>
      <c r="J22" s="10">
        <v>8000</v>
      </c>
      <c r="K22" s="4"/>
    </row>
    <row r="23" spans="1:14" x14ac:dyDescent="0.25">
      <c r="A23" s="137">
        <f>A24 + $N$17</f>
        <v>51</v>
      </c>
      <c r="B23" s="11">
        <f>B24 + $N$17</f>
        <v>19.8</v>
      </c>
      <c r="C23" s="11">
        <f t="shared" ref="C23:I23" si="1">C24 + $N$17</f>
        <v>31.4</v>
      </c>
      <c r="D23" s="11">
        <f t="shared" si="1"/>
        <v>35.9</v>
      </c>
      <c r="E23" s="11">
        <f t="shared" si="1"/>
        <v>41.7</v>
      </c>
      <c r="F23" s="11">
        <f t="shared" si="1"/>
        <v>45.1</v>
      </c>
      <c r="G23" s="11">
        <f t="shared" si="1"/>
        <v>46.6</v>
      </c>
      <c r="H23" s="11">
        <f t="shared" si="1"/>
        <v>43</v>
      </c>
      <c r="I23" s="11">
        <f t="shared" si="1"/>
        <v>38</v>
      </c>
      <c r="J23" s="11">
        <f>J24 + $N$17</f>
        <v>26.9</v>
      </c>
      <c r="K23" t="s">
        <v>201</v>
      </c>
      <c r="L23" s="11">
        <v>30</v>
      </c>
    </row>
    <row r="24" spans="1:14" x14ac:dyDescent="0.25">
      <c r="A24" s="14">
        <v>50</v>
      </c>
      <c r="B24" s="11">
        <v>18.8</v>
      </c>
      <c r="C24" s="11">
        <v>30.4</v>
      </c>
      <c r="D24" s="11">
        <v>34.9</v>
      </c>
      <c r="E24" s="11">
        <v>40.700000000000003</v>
      </c>
      <c r="F24" s="11">
        <v>44.1</v>
      </c>
      <c r="G24" s="11">
        <v>45.6</v>
      </c>
      <c r="H24" s="11">
        <v>42</v>
      </c>
      <c r="I24" s="11">
        <v>37</v>
      </c>
      <c r="J24" s="11">
        <v>25.9</v>
      </c>
      <c r="K24" t="s">
        <v>200</v>
      </c>
    </row>
    <row r="31" spans="1:14" x14ac:dyDescent="0.25">
      <c r="L31" s="4"/>
      <c r="M31" s="4"/>
    </row>
    <row r="32" spans="1:14" x14ac:dyDescent="0.25">
      <c r="L32" s="4"/>
      <c r="M32" s="4"/>
    </row>
    <row r="33" spans="12:13" x14ac:dyDescent="0.25">
      <c r="L33" s="4"/>
      <c r="M3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B1" workbookViewId="0">
      <selection activeCell="I41" sqref="I41"/>
    </sheetView>
  </sheetViews>
  <sheetFormatPr defaultRowHeight="15" x14ac:dyDescent="0.25"/>
  <cols>
    <col min="9" max="9" width="9.7109375" bestFit="1" customWidth="1"/>
  </cols>
  <sheetData>
    <row r="1" spans="1:24" x14ac:dyDescent="0.25">
      <c r="C1" t="s">
        <v>7</v>
      </c>
      <c r="F1" t="s">
        <v>8</v>
      </c>
      <c r="I1" t="s">
        <v>9</v>
      </c>
      <c r="L1" t="s">
        <v>10</v>
      </c>
      <c r="O1" t="s">
        <v>11</v>
      </c>
      <c r="R1" t="s">
        <v>12</v>
      </c>
      <c r="U1" t="s">
        <v>13</v>
      </c>
      <c r="W1" s="3" t="s">
        <v>14</v>
      </c>
      <c r="X1" s="3"/>
    </row>
    <row r="2" spans="1:24" x14ac:dyDescent="0.25">
      <c r="B2" t="s">
        <v>6</v>
      </c>
      <c r="E2" t="s">
        <v>6</v>
      </c>
      <c r="H2" t="s">
        <v>6</v>
      </c>
      <c r="K2" t="s">
        <v>6</v>
      </c>
      <c r="N2" t="s">
        <v>6</v>
      </c>
      <c r="Q2" t="s">
        <v>6</v>
      </c>
      <c r="T2" t="s">
        <v>6</v>
      </c>
      <c r="W2" s="3" t="s">
        <v>6</v>
      </c>
      <c r="X2" s="3"/>
    </row>
    <row r="3" spans="1:24" x14ac:dyDescent="0.25">
      <c r="B3" t="s">
        <v>0</v>
      </c>
      <c r="C3" t="s">
        <v>1</v>
      </c>
      <c r="E3" t="s">
        <v>0</v>
      </c>
      <c r="F3" t="s">
        <v>1</v>
      </c>
      <c r="H3" t="s">
        <v>0</v>
      </c>
      <c r="I3" t="s">
        <v>1</v>
      </c>
      <c r="K3" t="s">
        <v>0</v>
      </c>
      <c r="L3" t="s">
        <v>1</v>
      </c>
      <c r="N3" t="s">
        <v>0</v>
      </c>
      <c r="O3" t="s">
        <v>1</v>
      </c>
      <c r="Q3" t="s">
        <v>0</v>
      </c>
      <c r="R3" t="s">
        <v>1</v>
      </c>
      <c r="T3" t="s">
        <v>0</v>
      </c>
      <c r="U3" t="s">
        <v>1</v>
      </c>
      <c r="W3" s="3" t="s">
        <v>0</v>
      </c>
      <c r="X3" s="3" t="s">
        <v>1</v>
      </c>
    </row>
    <row r="4" spans="1:2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4"/>
      <c r="X4" s="4"/>
    </row>
    <row r="5" spans="1:24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4"/>
      <c r="X5" s="4"/>
    </row>
    <row r="6" spans="1:24" x14ac:dyDescent="0.25">
      <c r="B6">
        <v>31.5</v>
      </c>
      <c r="C6" s="1">
        <v>15.9</v>
      </c>
      <c r="D6" s="1"/>
      <c r="E6" s="1">
        <v>31.5</v>
      </c>
      <c r="F6" s="1">
        <v>12.9</v>
      </c>
      <c r="G6" s="1"/>
      <c r="H6" s="1">
        <v>31.5</v>
      </c>
      <c r="I6" s="1">
        <v>13.2</v>
      </c>
      <c r="J6" s="1"/>
      <c r="K6" s="1">
        <v>31.5</v>
      </c>
      <c r="L6" s="1">
        <v>15.8</v>
      </c>
      <c r="M6" s="1"/>
      <c r="N6" s="1">
        <v>31.5</v>
      </c>
      <c r="O6" s="1">
        <v>14.9</v>
      </c>
      <c r="P6" s="1"/>
      <c r="Q6" s="1">
        <v>31.5</v>
      </c>
      <c r="R6" s="1">
        <v>15.8</v>
      </c>
      <c r="S6" s="1"/>
      <c r="T6" s="1">
        <v>31.5</v>
      </c>
      <c r="U6" s="1">
        <v>15.1</v>
      </c>
      <c r="V6" s="1"/>
      <c r="W6" s="4">
        <v>31.5</v>
      </c>
      <c r="X6" s="4">
        <v>18.8</v>
      </c>
    </row>
    <row r="7" spans="1:24" x14ac:dyDescent="0.25">
      <c r="B7">
        <v>63</v>
      </c>
      <c r="C7" s="1">
        <v>27.6</v>
      </c>
      <c r="D7" s="1"/>
      <c r="E7" s="1">
        <v>63</v>
      </c>
      <c r="F7" s="1">
        <v>25.5</v>
      </c>
      <c r="G7" s="1"/>
      <c r="H7" s="1">
        <v>63</v>
      </c>
      <c r="I7" s="1">
        <v>26</v>
      </c>
      <c r="J7" s="1"/>
      <c r="K7" s="1">
        <v>63</v>
      </c>
      <c r="L7" s="1">
        <v>26.6</v>
      </c>
      <c r="M7" s="1"/>
      <c r="N7" s="1">
        <v>63</v>
      </c>
      <c r="O7" s="1">
        <v>27.8</v>
      </c>
      <c r="P7" s="1"/>
      <c r="Q7" s="1">
        <v>63</v>
      </c>
      <c r="R7" s="1">
        <v>28.3</v>
      </c>
      <c r="S7" s="1"/>
      <c r="T7" s="1">
        <v>63</v>
      </c>
      <c r="U7" s="1">
        <v>29.1</v>
      </c>
      <c r="V7" s="1"/>
      <c r="W7" s="4">
        <v>63</v>
      </c>
      <c r="X7" s="4">
        <v>30.4</v>
      </c>
    </row>
    <row r="8" spans="1:24" x14ac:dyDescent="0.25">
      <c r="B8">
        <v>125</v>
      </c>
      <c r="C8" s="1">
        <v>31</v>
      </c>
      <c r="D8" s="1"/>
      <c r="E8" s="1">
        <v>125</v>
      </c>
      <c r="F8" s="1">
        <v>31.6</v>
      </c>
      <c r="G8" s="1"/>
      <c r="H8" s="1">
        <v>125</v>
      </c>
      <c r="I8" s="1">
        <v>32.200000000000003</v>
      </c>
      <c r="J8" s="1"/>
      <c r="K8" s="1">
        <v>125</v>
      </c>
      <c r="L8" s="1">
        <v>34.299999999999997</v>
      </c>
      <c r="M8" s="1"/>
      <c r="N8" s="1">
        <v>125</v>
      </c>
      <c r="O8" s="1">
        <v>33.6</v>
      </c>
      <c r="P8" s="1"/>
      <c r="Q8" s="1">
        <v>125</v>
      </c>
      <c r="R8" s="1">
        <v>33.700000000000003</v>
      </c>
      <c r="S8" s="1"/>
      <c r="T8" s="1">
        <v>125</v>
      </c>
      <c r="U8" s="1">
        <v>34</v>
      </c>
      <c r="V8" s="1"/>
      <c r="W8" s="4">
        <v>125</v>
      </c>
      <c r="X8" s="4">
        <v>34.9</v>
      </c>
    </row>
    <row r="9" spans="1:24" x14ac:dyDescent="0.25">
      <c r="B9">
        <v>250</v>
      </c>
      <c r="C9" s="1">
        <v>38.200000000000003</v>
      </c>
      <c r="D9" s="1"/>
      <c r="E9" s="1">
        <v>250</v>
      </c>
      <c r="F9" s="1">
        <v>38.799999999999997</v>
      </c>
      <c r="G9" s="1"/>
      <c r="H9" s="1">
        <v>250</v>
      </c>
      <c r="I9" s="1">
        <v>39.4</v>
      </c>
      <c r="J9" s="1"/>
      <c r="K9" s="1">
        <v>250</v>
      </c>
      <c r="L9" s="1">
        <v>39.700000000000003</v>
      </c>
      <c r="M9" s="1"/>
      <c r="N9" s="1">
        <v>250</v>
      </c>
      <c r="O9" s="1">
        <v>38.299999999999997</v>
      </c>
      <c r="P9" s="1"/>
      <c r="Q9" s="1">
        <v>250</v>
      </c>
      <c r="R9" s="1">
        <v>38.1</v>
      </c>
      <c r="S9" s="1"/>
      <c r="T9" s="1">
        <v>250</v>
      </c>
      <c r="U9" s="1">
        <v>40.299999999999997</v>
      </c>
      <c r="V9" s="1"/>
      <c r="W9" s="4">
        <v>250</v>
      </c>
      <c r="X9" s="4">
        <v>40.700000000000003</v>
      </c>
    </row>
    <row r="10" spans="1:24" x14ac:dyDescent="0.25">
      <c r="B10">
        <v>500</v>
      </c>
      <c r="C10" s="1">
        <v>44</v>
      </c>
      <c r="D10" s="1"/>
      <c r="E10" s="1">
        <v>500</v>
      </c>
      <c r="F10" s="1">
        <v>42.7</v>
      </c>
      <c r="G10" s="1"/>
      <c r="H10" s="1">
        <v>500</v>
      </c>
      <c r="I10" s="1">
        <v>43.2</v>
      </c>
      <c r="J10" s="1"/>
      <c r="K10" s="1">
        <v>500</v>
      </c>
      <c r="L10" s="1">
        <v>44</v>
      </c>
      <c r="M10" s="1"/>
      <c r="N10" s="1">
        <v>500</v>
      </c>
      <c r="O10" s="1">
        <v>42.3</v>
      </c>
      <c r="P10" s="1"/>
      <c r="Q10" s="1">
        <v>500</v>
      </c>
      <c r="R10" s="1">
        <v>41.4</v>
      </c>
      <c r="S10" s="1"/>
      <c r="T10" s="1">
        <v>500</v>
      </c>
      <c r="U10" s="1">
        <v>44.2</v>
      </c>
      <c r="V10" s="1"/>
      <c r="W10" s="4">
        <v>500</v>
      </c>
      <c r="X10" s="4">
        <v>44.1</v>
      </c>
    </row>
    <row r="11" spans="1:24" x14ac:dyDescent="0.25">
      <c r="B11">
        <v>1000</v>
      </c>
      <c r="C11" s="1">
        <v>46.5</v>
      </c>
      <c r="D11" s="1"/>
      <c r="E11" s="1">
        <v>1000</v>
      </c>
      <c r="F11" s="1">
        <v>44</v>
      </c>
      <c r="G11" s="1"/>
      <c r="H11" s="1">
        <v>1000</v>
      </c>
      <c r="I11" s="1">
        <v>44.4</v>
      </c>
      <c r="J11" s="1"/>
      <c r="K11" s="1">
        <v>1000</v>
      </c>
      <c r="L11" s="1">
        <v>45.3</v>
      </c>
      <c r="M11" s="1"/>
      <c r="N11" s="1">
        <v>1000</v>
      </c>
      <c r="O11" s="1">
        <v>43.7</v>
      </c>
      <c r="P11" s="1"/>
      <c r="Q11" s="1">
        <v>1000</v>
      </c>
      <c r="R11" s="1">
        <v>45.7</v>
      </c>
      <c r="S11" s="1"/>
      <c r="T11" s="1">
        <v>1000</v>
      </c>
      <c r="U11" s="1">
        <v>46.8</v>
      </c>
      <c r="V11" s="1"/>
      <c r="W11" s="4">
        <v>1000</v>
      </c>
      <c r="X11" s="4">
        <v>45.6</v>
      </c>
    </row>
    <row r="12" spans="1:24" x14ac:dyDescent="0.25">
      <c r="B12">
        <v>2000</v>
      </c>
      <c r="C12" s="1">
        <v>43.2</v>
      </c>
      <c r="D12" s="1"/>
      <c r="E12" s="1">
        <v>2000</v>
      </c>
      <c r="F12" s="1">
        <v>39.200000000000003</v>
      </c>
      <c r="G12" s="1"/>
      <c r="H12" s="1">
        <v>2000</v>
      </c>
      <c r="I12" s="1">
        <v>40.4</v>
      </c>
      <c r="J12" s="1"/>
      <c r="K12" s="1">
        <v>2000</v>
      </c>
      <c r="L12" s="1">
        <v>41.9</v>
      </c>
      <c r="M12" s="1"/>
      <c r="N12" s="1">
        <v>2000</v>
      </c>
      <c r="O12" s="1">
        <v>40.5</v>
      </c>
      <c r="P12" s="1"/>
      <c r="Q12" s="1">
        <v>2000</v>
      </c>
      <c r="R12" s="1">
        <v>42</v>
      </c>
      <c r="S12" s="1"/>
      <c r="T12" s="1">
        <v>2000</v>
      </c>
      <c r="U12" s="1">
        <v>44.2</v>
      </c>
      <c r="V12" s="1"/>
      <c r="W12" s="4">
        <v>2000</v>
      </c>
      <c r="X12" s="4">
        <v>42</v>
      </c>
    </row>
    <row r="13" spans="1:24" x14ac:dyDescent="0.25">
      <c r="B13">
        <v>4000</v>
      </c>
      <c r="C13" s="1">
        <v>35.700000000000003</v>
      </c>
      <c r="D13" s="1"/>
      <c r="E13" s="1">
        <v>4000</v>
      </c>
      <c r="F13" s="1">
        <v>31.1</v>
      </c>
      <c r="G13" s="1"/>
      <c r="H13" s="1">
        <v>4000</v>
      </c>
      <c r="I13" s="1">
        <v>32.299999999999997</v>
      </c>
      <c r="J13" s="1"/>
      <c r="K13" s="1">
        <v>4000</v>
      </c>
      <c r="L13" s="1">
        <v>34.1</v>
      </c>
      <c r="M13" s="1"/>
      <c r="N13" s="1">
        <v>4000</v>
      </c>
      <c r="O13" s="1">
        <v>37</v>
      </c>
      <c r="P13" s="1"/>
      <c r="Q13" s="1">
        <v>4000</v>
      </c>
      <c r="R13" s="1">
        <v>37.700000000000003</v>
      </c>
      <c r="S13" s="1"/>
      <c r="T13" s="1">
        <v>4000</v>
      </c>
      <c r="U13" s="1">
        <v>38.700000000000003</v>
      </c>
      <c r="V13" s="1"/>
      <c r="W13" s="4">
        <v>4000</v>
      </c>
      <c r="X13" s="4">
        <v>37</v>
      </c>
    </row>
    <row r="14" spans="1:24" x14ac:dyDescent="0.25">
      <c r="B14">
        <v>8000</v>
      </c>
      <c r="C14" s="1">
        <v>20.6</v>
      </c>
      <c r="D14" s="1"/>
      <c r="E14" s="1">
        <v>8000</v>
      </c>
      <c r="F14" s="1">
        <v>16.5</v>
      </c>
      <c r="G14" s="1"/>
      <c r="H14" s="1">
        <v>8000</v>
      </c>
      <c r="I14" s="1">
        <v>17.2</v>
      </c>
      <c r="J14" s="1"/>
      <c r="K14" s="1">
        <v>8000</v>
      </c>
      <c r="L14" s="1">
        <v>18.899999999999999</v>
      </c>
      <c r="M14" s="1"/>
      <c r="N14" s="1">
        <v>8000</v>
      </c>
      <c r="O14" s="1">
        <v>21.5</v>
      </c>
      <c r="P14" s="1"/>
      <c r="Q14" s="1">
        <v>8000</v>
      </c>
      <c r="R14" s="1">
        <v>22.8</v>
      </c>
      <c r="S14" s="1"/>
      <c r="T14" s="1">
        <v>8000</v>
      </c>
      <c r="U14" s="1">
        <v>22.9</v>
      </c>
      <c r="V14" s="1"/>
      <c r="W14" s="4">
        <v>8000</v>
      </c>
      <c r="X14" s="4">
        <v>25.9</v>
      </c>
    </row>
    <row r="15" spans="1:2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</row>
    <row r="16" spans="1:24" x14ac:dyDescent="0.25">
      <c r="A16" t="s">
        <v>5</v>
      </c>
      <c r="C16" s="1">
        <v>50.1</v>
      </c>
      <c r="D16" s="1"/>
      <c r="E16" s="1"/>
      <c r="F16" s="1">
        <v>48</v>
      </c>
      <c r="G16" s="1"/>
      <c r="H16" s="1"/>
      <c r="I16" s="1">
        <v>48.6</v>
      </c>
      <c r="J16" s="1"/>
      <c r="K16" s="1"/>
      <c r="L16" s="1">
        <v>49.5</v>
      </c>
      <c r="M16" s="1"/>
      <c r="N16" s="1"/>
      <c r="O16" s="1">
        <v>48.2</v>
      </c>
      <c r="P16" s="1"/>
      <c r="Q16" s="1"/>
      <c r="R16" s="1">
        <v>49.2</v>
      </c>
      <c r="S16" s="1"/>
      <c r="T16" s="1"/>
      <c r="U16" s="1">
        <v>50.8</v>
      </c>
      <c r="V16" s="1"/>
      <c r="W16" s="4"/>
      <c r="X16" s="4">
        <v>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Q31" sqref="Q31"/>
    </sheetView>
  </sheetViews>
  <sheetFormatPr defaultRowHeight="15" x14ac:dyDescent="0.25"/>
  <cols>
    <col min="1" max="1" width="14.7109375" bestFit="1" customWidth="1"/>
    <col min="2" max="2" width="14.42578125" bestFit="1" customWidth="1"/>
    <col min="3" max="3" width="18.42578125" customWidth="1"/>
    <col min="4" max="4" width="10.7109375" bestFit="1" customWidth="1"/>
    <col min="15" max="15" width="15.85546875" bestFit="1" customWidth="1"/>
    <col min="16" max="16" width="10.7109375" bestFit="1" customWidth="1"/>
  </cols>
  <sheetData>
    <row r="1" spans="1:25" s="8" customFormat="1" ht="21.75" customHeight="1" x14ac:dyDescent="0.25">
      <c r="A1" s="8" t="s">
        <v>96</v>
      </c>
      <c r="I1" s="16"/>
      <c r="U1" s="16"/>
    </row>
    <row r="2" spans="1:25" x14ac:dyDescent="0.25">
      <c r="I2" s="2" t="s">
        <v>23</v>
      </c>
      <c r="J2" s="2"/>
      <c r="U2" s="2" t="s">
        <v>24</v>
      </c>
    </row>
    <row r="3" spans="1:25" x14ac:dyDescent="0.25">
      <c r="I3" s="2" t="s">
        <v>4</v>
      </c>
      <c r="J3" s="2"/>
      <c r="U3" s="2" t="s">
        <v>4</v>
      </c>
    </row>
    <row r="4" spans="1:25" x14ac:dyDescent="0.25">
      <c r="C4" s="2" t="s">
        <v>25</v>
      </c>
      <c r="D4" s="2" t="s">
        <v>22</v>
      </c>
      <c r="E4" s="2">
        <v>31.5</v>
      </c>
      <c r="F4" s="2">
        <v>63</v>
      </c>
      <c r="G4" s="2">
        <v>125</v>
      </c>
      <c r="H4" s="2">
        <v>250</v>
      </c>
      <c r="I4" s="2">
        <v>500</v>
      </c>
      <c r="J4" s="2">
        <v>1000</v>
      </c>
      <c r="K4" s="2">
        <v>2000</v>
      </c>
      <c r="L4" s="2">
        <v>4000</v>
      </c>
      <c r="M4" s="2">
        <v>8000</v>
      </c>
      <c r="P4" t="s">
        <v>25</v>
      </c>
      <c r="Q4" s="2">
        <v>31.5</v>
      </c>
      <c r="R4" s="2">
        <v>63</v>
      </c>
      <c r="S4" s="2">
        <v>125</v>
      </c>
      <c r="T4" s="2">
        <v>250</v>
      </c>
      <c r="U4" s="2">
        <v>500</v>
      </c>
      <c r="V4" s="2">
        <v>1000</v>
      </c>
      <c r="W4" s="2">
        <v>2000</v>
      </c>
      <c r="X4" s="2">
        <v>4000</v>
      </c>
      <c r="Y4" s="2">
        <v>8000</v>
      </c>
    </row>
    <row r="5" spans="1:25" x14ac:dyDescent="0.25">
      <c r="C5">
        <v>71.8</v>
      </c>
      <c r="D5">
        <v>68.599999999999994</v>
      </c>
      <c r="E5">
        <v>23.4</v>
      </c>
      <c r="F5">
        <v>31.3</v>
      </c>
      <c r="G5">
        <v>39.299999999999997</v>
      </c>
      <c r="H5">
        <v>42.5</v>
      </c>
      <c r="I5">
        <v>45.5</v>
      </c>
      <c r="J5">
        <v>66.7</v>
      </c>
      <c r="K5">
        <v>62.4</v>
      </c>
      <c r="L5">
        <v>53.3</v>
      </c>
      <c r="M5">
        <v>39.700000000000003</v>
      </c>
      <c r="P5">
        <f>C5</f>
        <v>71.8</v>
      </c>
      <c r="Q5">
        <f t="shared" ref="Q5:Y5" si="0">E5+($C$5-$D$5)</f>
        <v>26.6</v>
      </c>
      <c r="R5">
        <f t="shared" si="0"/>
        <v>34.5</v>
      </c>
      <c r="S5">
        <f t="shared" si="0"/>
        <v>42.5</v>
      </c>
      <c r="T5">
        <f t="shared" si="0"/>
        <v>45.7</v>
      </c>
      <c r="U5">
        <f t="shared" si="0"/>
        <v>48.7</v>
      </c>
      <c r="V5">
        <f t="shared" si="0"/>
        <v>69.900000000000006</v>
      </c>
      <c r="W5">
        <f t="shared" si="0"/>
        <v>65.599999999999994</v>
      </c>
      <c r="X5">
        <f t="shared" si="0"/>
        <v>56.5</v>
      </c>
      <c r="Y5">
        <f t="shared" si="0"/>
        <v>42.900000000000006</v>
      </c>
    </row>
    <row r="6" spans="1:25" x14ac:dyDescent="0.25">
      <c r="C6">
        <v>73.2</v>
      </c>
      <c r="D6">
        <v>69.2</v>
      </c>
      <c r="E6">
        <v>24</v>
      </c>
      <c r="F6">
        <v>32.4</v>
      </c>
      <c r="G6">
        <v>39</v>
      </c>
      <c r="H6">
        <v>39.799999999999997</v>
      </c>
      <c r="I6">
        <v>46.4</v>
      </c>
      <c r="J6">
        <v>68.599999999999994</v>
      </c>
      <c r="K6">
        <v>58.1</v>
      </c>
      <c r="L6">
        <v>52.9</v>
      </c>
      <c r="M6">
        <v>42.8</v>
      </c>
      <c r="P6">
        <f>C6</f>
        <v>73.2</v>
      </c>
      <c r="Q6">
        <f t="shared" ref="Q6:Y6" si="1">E6+($C$6-$D$6)</f>
        <v>28</v>
      </c>
      <c r="R6">
        <f t="shared" si="1"/>
        <v>36.4</v>
      </c>
      <c r="S6">
        <f t="shared" si="1"/>
        <v>43</v>
      </c>
      <c r="T6">
        <f t="shared" si="1"/>
        <v>43.8</v>
      </c>
      <c r="U6">
        <f t="shared" si="1"/>
        <v>50.4</v>
      </c>
      <c r="V6">
        <f t="shared" si="1"/>
        <v>72.599999999999994</v>
      </c>
      <c r="W6">
        <f t="shared" si="1"/>
        <v>62.1</v>
      </c>
      <c r="X6">
        <f t="shared" si="1"/>
        <v>56.9</v>
      </c>
      <c r="Y6">
        <f t="shared" si="1"/>
        <v>46.8</v>
      </c>
    </row>
    <row r="7" spans="1:25" x14ac:dyDescent="0.25">
      <c r="C7">
        <v>72.8</v>
      </c>
      <c r="D7">
        <v>68.3</v>
      </c>
      <c r="E7">
        <v>20.8</v>
      </c>
      <c r="F7">
        <v>32.6</v>
      </c>
      <c r="G7">
        <v>40</v>
      </c>
      <c r="H7">
        <v>40.9</v>
      </c>
      <c r="I7">
        <v>45.2</v>
      </c>
      <c r="J7">
        <v>66.8</v>
      </c>
      <c r="K7">
        <v>62</v>
      </c>
      <c r="L7">
        <v>55</v>
      </c>
      <c r="M7">
        <v>40.5</v>
      </c>
      <c r="P7">
        <f>C7</f>
        <v>72.8</v>
      </c>
      <c r="Q7">
        <f t="shared" ref="Q7:Y7" si="2">E7+($C$7-$D$7)</f>
        <v>25.3</v>
      </c>
      <c r="R7">
        <f t="shared" si="2"/>
        <v>37.1</v>
      </c>
      <c r="S7">
        <f t="shared" si="2"/>
        <v>44.5</v>
      </c>
      <c r="T7">
        <f t="shared" si="2"/>
        <v>45.4</v>
      </c>
      <c r="U7">
        <f t="shared" si="2"/>
        <v>49.7</v>
      </c>
      <c r="V7">
        <f t="shared" si="2"/>
        <v>71.3</v>
      </c>
      <c r="W7">
        <f t="shared" si="2"/>
        <v>66.5</v>
      </c>
      <c r="X7">
        <f t="shared" si="2"/>
        <v>59.5</v>
      </c>
      <c r="Y7">
        <f t="shared" si="2"/>
        <v>45</v>
      </c>
    </row>
    <row r="8" spans="1:25" x14ac:dyDescent="0.25">
      <c r="C8">
        <v>73</v>
      </c>
      <c r="D8">
        <v>66.900000000000006</v>
      </c>
      <c r="E8">
        <v>20.399999999999999</v>
      </c>
      <c r="F8">
        <v>34.799999999999997</v>
      </c>
      <c r="G8">
        <v>38.6</v>
      </c>
      <c r="H8">
        <v>38.5</v>
      </c>
      <c r="I8">
        <v>44.6</v>
      </c>
      <c r="J8">
        <v>64.7</v>
      </c>
      <c r="K8">
        <v>61.3</v>
      </c>
      <c r="L8">
        <v>57.5</v>
      </c>
      <c r="M8">
        <v>42.9</v>
      </c>
      <c r="P8">
        <f>C8</f>
        <v>73</v>
      </c>
      <c r="Q8">
        <f t="shared" ref="Q8:Y8" si="3">E8+($C$8-$D$8)</f>
        <v>26.499999999999993</v>
      </c>
      <c r="R8">
        <f t="shared" si="3"/>
        <v>40.899999999999991</v>
      </c>
      <c r="S8">
        <f t="shared" si="3"/>
        <v>44.699999999999996</v>
      </c>
      <c r="T8">
        <f t="shared" si="3"/>
        <v>44.599999999999994</v>
      </c>
      <c r="U8">
        <f t="shared" si="3"/>
        <v>50.699999999999996</v>
      </c>
      <c r="V8">
        <f t="shared" si="3"/>
        <v>70.8</v>
      </c>
      <c r="W8">
        <f t="shared" si="3"/>
        <v>67.399999999999991</v>
      </c>
      <c r="X8">
        <f t="shared" si="3"/>
        <v>63.599999999999994</v>
      </c>
      <c r="Y8">
        <f t="shared" si="3"/>
        <v>48.999999999999993</v>
      </c>
    </row>
    <row r="9" spans="1:25" x14ac:dyDescent="0.25">
      <c r="C9">
        <v>72.099999999999994</v>
      </c>
      <c r="D9">
        <v>69</v>
      </c>
      <c r="E9">
        <v>26.1</v>
      </c>
      <c r="F9">
        <v>30</v>
      </c>
      <c r="G9">
        <v>37.799999999999997</v>
      </c>
      <c r="H9">
        <v>40.299999999999997</v>
      </c>
      <c r="I9">
        <v>46.2</v>
      </c>
      <c r="J9">
        <v>68.2</v>
      </c>
      <c r="K9">
        <v>58.6</v>
      </c>
      <c r="L9">
        <v>56.8</v>
      </c>
      <c r="M9">
        <v>45.2</v>
      </c>
      <c r="P9">
        <f>C9</f>
        <v>72.099999999999994</v>
      </c>
      <c r="Q9">
        <f t="shared" ref="Q9:Y9" si="4">E9+($C$9-$D$9)</f>
        <v>29.199999999999996</v>
      </c>
      <c r="R9">
        <f t="shared" si="4"/>
        <v>33.099999999999994</v>
      </c>
      <c r="S9">
        <f t="shared" si="4"/>
        <v>40.899999999999991</v>
      </c>
      <c r="T9">
        <f t="shared" si="4"/>
        <v>43.399999999999991</v>
      </c>
      <c r="U9">
        <f t="shared" si="4"/>
        <v>49.3</v>
      </c>
      <c r="V9">
        <f t="shared" si="4"/>
        <v>71.3</v>
      </c>
      <c r="W9">
        <f t="shared" si="4"/>
        <v>61.699999999999996</v>
      </c>
      <c r="X9">
        <f t="shared" si="4"/>
        <v>59.899999999999991</v>
      </c>
      <c r="Y9">
        <f t="shared" si="4"/>
        <v>48.3</v>
      </c>
    </row>
    <row r="10" spans="1:25" x14ac:dyDescent="0.25">
      <c r="B10" s="3" t="s">
        <v>26</v>
      </c>
      <c r="D10" s="4">
        <f>AVERAGE(D5:D9)</f>
        <v>68.400000000000006</v>
      </c>
      <c r="E10" s="4">
        <f t="shared" ref="E10:M10" si="5">AVERAGE(E5:E9)</f>
        <v>22.939999999999998</v>
      </c>
      <c r="F10" s="4">
        <f t="shared" si="5"/>
        <v>32.220000000000006</v>
      </c>
      <c r="G10" s="4">
        <f t="shared" si="5"/>
        <v>38.94</v>
      </c>
      <c r="H10" s="4">
        <f t="shared" si="5"/>
        <v>40.4</v>
      </c>
      <c r="I10" s="4">
        <f t="shared" si="5"/>
        <v>45.580000000000005</v>
      </c>
      <c r="J10" s="4">
        <f t="shared" si="5"/>
        <v>67</v>
      </c>
      <c r="K10" s="4">
        <f t="shared" si="5"/>
        <v>60.480000000000004</v>
      </c>
      <c r="L10" s="4">
        <f t="shared" si="5"/>
        <v>55.1</v>
      </c>
      <c r="M10" s="4">
        <f t="shared" si="5"/>
        <v>42.220000000000006</v>
      </c>
      <c r="O10" s="3" t="s">
        <v>26</v>
      </c>
      <c r="P10" s="4">
        <f>AVERAGE(P5:P9)</f>
        <v>72.58</v>
      </c>
      <c r="Q10" s="4">
        <f t="shared" ref="Q10:Y10" si="6">AVERAGE(Q5:Q9)</f>
        <v>27.119999999999997</v>
      </c>
      <c r="R10" s="4">
        <f t="shared" si="6"/>
        <v>36.399999999999991</v>
      </c>
      <c r="S10" s="4">
        <f t="shared" si="6"/>
        <v>43.11999999999999</v>
      </c>
      <c r="T10" s="4">
        <f t="shared" si="6"/>
        <v>44.58</v>
      </c>
      <c r="U10" s="4">
        <f t="shared" si="6"/>
        <v>49.760000000000005</v>
      </c>
      <c r="V10" s="4">
        <f t="shared" si="6"/>
        <v>71.180000000000007</v>
      </c>
      <c r="W10" s="4">
        <f t="shared" si="6"/>
        <v>64.66</v>
      </c>
      <c r="X10" s="4">
        <f t="shared" si="6"/>
        <v>59.279999999999994</v>
      </c>
      <c r="Y10" s="4">
        <f t="shared" si="6"/>
        <v>46.4</v>
      </c>
    </row>
    <row r="13" spans="1:25" s="8" customFormat="1" x14ac:dyDescent="0.25">
      <c r="A13" s="8" t="s">
        <v>27</v>
      </c>
      <c r="B13" s="8" t="s">
        <v>28</v>
      </c>
    </row>
    <row r="14" spans="1:25" x14ac:dyDescent="0.25">
      <c r="D14" s="5"/>
      <c r="E14" s="5"/>
      <c r="F14" s="5"/>
      <c r="G14" s="5"/>
      <c r="H14" s="5"/>
      <c r="I14" s="3" t="s">
        <v>15</v>
      </c>
      <c r="J14" s="5"/>
      <c r="K14" s="5"/>
      <c r="L14" s="5"/>
      <c r="M14" s="5"/>
    </row>
    <row r="15" spans="1:25" x14ac:dyDescent="0.25">
      <c r="D15" s="5"/>
      <c r="E15" s="5"/>
      <c r="F15" s="5"/>
      <c r="G15" s="5"/>
      <c r="H15" s="5"/>
      <c r="I15" s="3" t="s">
        <v>4</v>
      </c>
      <c r="J15" s="5"/>
      <c r="K15" s="5"/>
      <c r="L15" s="5"/>
      <c r="M15" s="5"/>
    </row>
    <row r="16" spans="1:25" x14ac:dyDescent="0.25">
      <c r="D16" s="6" t="s">
        <v>16</v>
      </c>
      <c r="E16" s="3">
        <v>31.5</v>
      </c>
      <c r="F16" s="3">
        <v>63</v>
      </c>
      <c r="G16" s="3">
        <v>125</v>
      </c>
      <c r="H16" s="3">
        <v>250</v>
      </c>
      <c r="I16" s="3">
        <v>500</v>
      </c>
      <c r="J16" s="3">
        <v>1000</v>
      </c>
      <c r="K16" s="3">
        <v>2000</v>
      </c>
      <c r="L16" s="3">
        <v>4000</v>
      </c>
      <c r="M16" s="3">
        <v>8000</v>
      </c>
    </row>
    <row r="17" spans="4:13" x14ac:dyDescent="0.25">
      <c r="D17" s="7">
        <f>P10+20*LOG10(15)+11</f>
        <v>107.10182518111363</v>
      </c>
      <c r="E17" s="7">
        <f>Q10+20*LOG10(15)+11</f>
        <v>61.641825181113624</v>
      </c>
      <c r="F17" s="7">
        <f t="shared" ref="F17:M17" si="7">R10+20*LOG10(15)+11</f>
        <v>70.921825181113618</v>
      </c>
      <c r="G17" s="7">
        <f t="shared" si="7"/>
        <v>77.641825181113617</v>
      </c>
      <c r="H17" s="7">
        <f t="shared" si="7"/>
        <v>79.101825181113625</v>
      </c>
      <c r="I17" s="7">
        <f t="shared" si="7"/>
        <v>84.281825181113632</v>
      </c>
      <c r="J17" s="7">
        <f t="shared" si="7"/>
        <v>105.70182518111363</v>
      </c>
      <c r="K17" s="7">
        <f t="shared" si="7"/>
        <v>99.181825181113624</v>
      </c>
      <c r="L17" s="7">
        <f t="shared" si="7"/>
        <v>93.801825181113628</v>
      </c>
      <c r="M17" s="7">
        <f t="shared" si="7"/>
        <v>80.921825181113633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Z40"/>
  <sheetViews>
    <sheetView workbookViewId="0">
      <selection activeCell="V42" sqref="V42"/>
    </sheetView>
  </sheetViews>
  <sheetFormatPr defaultRowHeight="12.75" x14ac:dyDescent="0.2"/>
  <cols>
    <col min="1" max="1" width="22.5703125" style="56" bestFit="1" customWidth="1"/>
    <col min="2" max="2" width="12.5703125" style="56" bestFit="1" customWidth="1"/>
    <col min="3" max="3" width="7.42578125" style="56" customWidth="1"/>
    <col min="4" max="4" width="4.85546875" style="56" customWidth="1"/>
    <col min="5" max="5" width="4.7109375" style="56" bestFit="1" customWidth="1"/>
    <col min="6" max="6" width="5.5703125" style="56" customWidth="1"/>
    <col min="7" max="7" width="6.28515625" style="56" customWidth="1"/>
    <col min="8" max="11" width="5.85546875" style="56" bestFit="1" customWidth="1"/>
    <col min="12" max="12" width="6.140625" style="56" customWidth="1"/>
    <col min="13" max="13" width="5.28515625" style="56" customWidth="1"/>
    <col min="14" max="16384" width="9.140625" style="56"/>
  </cols>
  <sheetData>
    <row r="3" spans="1:11" x14ac:dyDescent="0.2">
      <c r="A3" s="52" t="s">
        <v>55</v>
      </c>
      <c r="B3" s="53"/>
      <c r="C3" s="53"/>
      <c r="D3" s="54">
        <v>63</v>
      </c>
      <c r="E3" s="55">
        <v>125</v>
      </c>
      <c r="F3" s="55">
        <v>250</v>
      </c>
      <c r="G3" s="55">
        <v>500</v>
      </c>
      <c r="H3" s="55">
        <v>1000</v>
      </c>
      <c r="I3" s="55">
        <v>2000</v>
      </c>
      <c r="J3" s="55">
        <v>4000</v>
      </c>
      <c r="K3" s="55">
        <v>8000</v>
      </c>
    </row>
    <row r="4" spans="1:11" x14ac:dyDescent="0.2">
      <c r="A4" s="52" t="s">
        <v>56</v>
      </c>
      <c r="B4" s="57" t="s">
        <v>57</v>
      </c>
      <c r="C4" s="53"/>
      <c r="D4" s="58">
        <v>20</v>
      </c>
      <c r="E4" s="58">
        <v>24</v>
      </c>
      <c r="F4" s="58">
        <v>20</v>
      </c>
      <c r="G4" s="58">
        <v>25</v>
      </c>
      <c r="H4" s="58">
        <v>35</v>
      </c>
      <c r="I4" s="58">
        <v>38</v>
      </c>
      <c r="J4" s="58">
        <v>35</v>
      </c>
      <c r="K4" s="58">
        <v>40</v>
      </c>
    </row>
    <row r="5" spans="1:11" x14ac:dyDescent="0.2">
      <c r="A5" s="52"/>
      <c r="B5" s="57" t="s">
        <v>58</v>
      </c>
      <c r="C5" s="53"/>
      <c r="D5" s="59">
        <v>18</v>
      </c>
      <c r="E5" s="60">
        <v>20</v>
      </c>
      <c r="F5" s="60">
        <v>19</v>
      </c>
      <c r="G5" s="60">
        <v>29</v>
      </c>
      <c r="H5" s="60">
        <v>38</v>
      </c>
      <c r="I5" s="60">
        <v>36</v>
      </c>
      <c r="J5" s="60">
        <v>45</v>
      </c>
      <c r="K5" s="59">
        <v>45</v>
      </c>
    </row>
    <row r="6" spans="1:11" x14ac:dyDescent="0.2">
      <c r="A6" s="52"/>
      <c r="B6" s="61" t="s">
        <v>59</v>
      </c>
      <c r="C6" s="53"/>
      <c r="D6" s="59">
        <v>19</v>
      </c>
      <c r="E6" s="60">
        <v>21</v>
      </c>
      <c r="F6" s="60">
        <v>20</v>
      </c>
      <c r="G6" s="60">
        <v>31</v>
      </c>
      <c r="H6" s="60">
        <v>39</v>
      </c>
      <c r="I6" s="60">
        <v>37</v>
      </c>
      <c r="J6" s="60">
        <v>47</v>
      </c>
      <c r="K6" s="59">
        <v>47</v>
      </c>
    </row>
    <row r="7" spans="1:11" x14ac:dyDescent="0.2">
      <c r="A7" s="52"/>
      <c r="B7" s="61" t="s">
        <v>60</v>
      </c>
      <c r="C7" s="53"/>
      <c r="D7" s="59">
        <v>21</v>
      </c>
      <c r="E7" s="60">
        <v>25</v>
      </c>
      <c r="F7" s="60">
        <v>22</v>
      </c>
      <c r="G7" s="60">
        <v>33</v>
      </c>
      <c r="H7" s="60">
        <v>40</v>
      </c>
      <c r="I7" s="60">
        <v>43</v>
      </c>
      <c r="J7" s="60">
        <v>44</v>
      </c>
      <c r="K7" s="59">
        <v>44</v>
      </c>
    </row>
    <row r="8" spans="1:11" x14ac:dyDescent="0.2">
      <c r="A8" s="52"/>
      <c r="B8" s="61" t="s">
        <v>61</v>
      </c>
      <c r="C8" s="53"/>
      <c r="D8" s="59">
        <v>22</v>
      </c>
      <c r="E8" s="60">
        <v>26</v>
      </c>
      <c r="F8" s="60">
        <v>27</v>
      </c>
      <c r="G8" s="60">
        <v>34</v>
      </c>
      <c r="H8" s="60">
        <v>40</v>
      </c>
      <c r="I8" s="60">
        <v>38</v>
      </c>
      <c r="J8" s="60">
        <v>46</v>
      </c>
      <c r="K8" s="59">
        <v>46</v>
      </c>
    </row>
    <row r="9" spans="1:11" x14ac:dyDescent="0.2">
      <c r="A9" s="52"/>
      <c r="B9" s="61" t="s">
        <v>62</v>
      </c>
      <c r="C9" s="53"/>
      <c r="D9" s="59">
        <v>23</v>
      </c>
      <c r="E9" s="60">
        <v>27</v>
      </c>
      <c r="F9" s="60">
        <v>29</v>
      </c>
      <c r="G9" s="60">
        <v>36</v>
      </c>
      <c r="H9" s="60">
        <v>41</v>
      </c>
      <c r="I9" s="60">
        <v>42</v>
      </c>
      <c r="J9" s="60">
        <v>52</v>
      </c>
      <c r="K9" s="59">
        <v>52</v>
      </c>
    </row>
    <row r="10" spans="1:11" x14ac:dyDescent="0.2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</row>
    <row r="12" spans="1:11" x14ac:dyDescent="0.2">
      <c r="A12" s="52" t="s">
        <v>63</v>
      </c>
      <c r="B12" s="53"/>
      <c r="C12" s="53"/>
      <c r="D12" s="54">
        <v>63</v>
      </c>
      <c r="E12" s="55">
        <v>125</v>
      </c>
      <c r="F12" s="55">
        <v>250</v>
      </c>
      <c r="G12" s="55">
        <v>500</v>
      </c>
      <c r="H12" s="55">
        <v>1000</v>
      </c>
      <c r="I12" s="55">
        <v>2000</v>
      </c>
      <c r="J12" s="55">
        <v>4000</v>
      </c>
      <c r="K12" s="55">
        <v>8000</v>
      </c>
    </row>
    <row r="13" spans="1:11" x14ac:dyDescent="0.2">
      <c r="A13" s="53"/>
      <c r="B13" s="61" t="s">
        <v>64</v>
      </c>
      <c r="C13" s="53"/>
      <c r="D13" s="59">
        <v>19</v>
      </c>
      <c r="E13" s="63">
        <v>19</v>
      </c>
      <c r="F13" s="63">
        <v>22</v>
      </c>
      <c r="G13" s="63">
        <v>24</v>
      </c>
      <c r="H13" s="63">
        <v>34</v>
      </c>
      <c r="I13" s="63">
        <v>41</v>
      </c>
      <c r="J13" s="63">
        <v>40</v>
      </c>
      <c r="K13" s="63">
        <v>40</v>
      </c>
    </row>
    <row r="16" spans="1:11" x14ac:dyDescent="0.2">
      <c r="A16" s="64" t="s">
        <v>65</v>
      </c>
      <c r="B16" s="65" t="s">
        <v>66</v>
      </c>
      <c r="C16" s="55">
        <v>125</v>
      </c>
      <c r="D16" s="55">
        <v>250</v>
      </c>
      <c r="E16" s="55">
        <v>500</v>
      </c>
      <c r="F16" s="55">
        <v>1000</v>
      </c>
      <c r="G16" s="55">
        <v>2000</v>
      </c>
      <c r="H16" s="55">
        <v>4000</v>
      </c>
      <c r="J16" s="56" t="s">
        <v>67</v>
      </c>
      <c r="K16" s="56" t="s">
        <v>68</v>
      </c>
    </row>
    <row r="17" spans="1:26" x14ac:dyDescent="0.2">
      <c r="A17" s="56" t="s">
        <v>69</v>
      </c>
      <c r="B17" s="65">
        <v>29</v>
      </c>
      <c r="C17" s="59">
        <v>21</v>
      </c>
      <c r="D17" s="59">
        <v>17</v>
      </c>
      <c r="E17" s="59">
        <v>25</v>
      </c>
      <c r="F17" s="59">
        <v>35</v>
      </c>
      <c r="G17" s="59">
        <v>37</v>
      </c>
      <c r="H17" s="59">
        <v>31</v>
      </c>
      <c r="J17" s="56">
        <v>-1</v>
      </c>
      <c r="K17" s="56">
        <v>-4</v>
      </c>
    </row>
    <row r="18" spans="1:26" x14ac:dyDescent="0.2">
      <c r="A18" s="56" t="s">
        <v>70</v>
      </c>
      <c r="B18" s="65">
        <v>32</v>
      </c>
      <c r="C18" s="59">
        <v>21</v>
      </c>
      <c r="D18" s="59">
        <v>20</v>
      </c>
      <c r="E18" s="59">
        <v>26</v>
      </c>
      <c r="F18" s="59">
        <v>38</v>
      </c>
      <c r="G18" s="59">
        <v>37</v>
      </c>
      <c r="H18" s="59">
        <v>39</v>
      </c>
      <c r="J18" s="56">
        <v>-2</v>
      </c>
      <c r="K18" s="56">
        <v>-4</v>
      </c>
    </row>
    <row r="19" spans="1:26" x14ac:dyDescent="0.2">
      <c r="A19" s="56" t="s">
        <v>71</v>
      </c>
      <c r="B19" s="65">
        <v>31</v>
      </c>
      <c r="C19" s="59">
        <v>20</v>
      </c>
      <c r="D19" s="59">
        <v>18</v>
      </c>
      <c r="E19" s="59">
        <v>28</v>
      </c>
      <c r="F19" s="59">
        <v>38</v>
      </c>
      <c r="G19" s="59">
        <v>34</v>
      </c>
      <c r="H19" s="59">
        <v>38</v>
      </c>
      <c r="J19" s="56">
        <v>-1</v>
      </c>
      <c r="K19" s="56">
        <v>-4</v>
      </c>
    </row>
    <row r="20" spans="1:26" x14ac:dyDescent="0.2">
      <c r="A20" s="56" t="s">
        <v>72</v>
      </c>
      <c r="B20" s="65">
        <v>33</v>
      </c>
      <c r="C20" s="59">
        <v>22</v>
      </c>
      <c r="D20" s="59">
        <v>21</v>
      </c>
      <c r="E20" s="59">
        <v>28</v>
      </c>
      <c r="F20" s="59">
        <v>38</v>
      </c>
      <c r="G20" s="59">
        <v>40</v>
      </c>
      <c r="H20" s="59">
        <v>47</v>
      </c>
      <c r="J20" s="56">
        <v>-1</v>
      </c>
      <c r="K20" s="56">
        <v>-4</v>
      </c>
    </row>
    <row r="21" spans="1:26" x14ac:dyDescent="0.2">
      <c r="A21" s="56" t="s">
        <v>73</v>
      </c>
      <c r="B21" s="65">
        <v>35</v>
      </c>
      <c r="C21" s="59">
        <v>20</v>
      </c>
      <c r="D21" s="59">
        <v>21</v>
      </c>
      <c r="E21" s="59">
        <v>33</v>
      </c>
      <c r="F21" s="59">
        <v>40</v>
      </c>
      <c r="G21" s="59">
        <v>36</v>
      </c>
      <c r="H21" s="59">
        <v>48</v>
      </c>
      <c r="J21" s="56">
        <v>-2</v>
      </c>
      <c r="K21" s="56">
        <v>-6</v>
      </c>
    </row>
    <row r="22" spans="1:26" x14ac:dyDescent="0.2">
      <c r="A22" s="56" t="s">
        <v>74</v>
      </c>
      <c r="B22" s="65">
        <v>35</v>
      </c>
      <c r="C22" s="59">
        <v>24</v>
      </c>
      <c r="D22" s="59">
        <v>21</v>
      </c>
      <c r="E22" s="59">
        <v>32</v>
      </c>
      <c r="F22" s="59">
        <v>37</v>
      </c>
      <c r="G22" s="59">
        <v>42</v>
      </c>
      <c r="H22" s="59">
        <v>43</v>
      </c>
      <c r="J22" s="56">
        <v>-2</v>
      </c>
      <c r="K22" s="56">
        <v>-5</v>
      </c>
    </row>
    <row r="23" spans="1:26" x14ac:dyDescent="0.2">
      <c r="A23" s="56" t="s">
        <v>75</v>
      </c>
      <c r="B23" s="65">
        <v>35</v>
      </c>
      <c r="C23" s="59">
        <v>24</v>
      </c>
      <c r="D23" s="59">
        <v>24</v>
      </c>
      <c r="E23" s="59">
        <v>32</v>
      </c>
      <c r="F23" s="59">
        <v>37</v>
      </c>
      <c r="G23" s="59">
        <v>37</v>
      </c>
      <c r="H23" s="59">
        <v>44</v>
      </c>
      <c r="J23" s="56">
        <v>-1</v>
      </c>
      <c r="K23" s="56">
        <v>-3</v>
      </c>
    </row>
    <row r="24" spans="1:26" x14ac:dyDescent="0.2">
      <c r="A24" s="56" t="s">
        <v>76</v>
      </c>
      <c r="B24" s="65">
        <v>33</v>
      </c>
      <c r="C24" s="59">
        <v>20</v>
      </c>
      <c r="D24" s="59">
        <v>19</v>
      </c>
      <c r="E24" s="59">
        <v>30</v>
      </c>
      <c r="F24" s="59">
        <v>39</v>
      </c>
      <c r="G24" s="59">
        <v>37</v>
      </c>
      <c r="H24" s="59">
        <v>46</v>
      </c>
      <c r="J24" s="56">
        <v>-2</v>
      </c>
      <c r="K24" s="56">
        <v>-5</v>
      </c>
    </row>
    <row r="25" spans="1:26" x14ac:dyDescent="0.2">
      <c r="A25" s="56" t="s">
        <v>77</v>
      </c>
      <c r="B25" s="65">
        <v>37</v>
      </c>
      <c r="C25" s="59">
        <v>24</v>
      </c>
      <c r="D25" s="59">
        <v>25</v>
      </c>
      <c r="E25" s="59">
        <v>33</v>
      </c>
      <c r="F25" s="59">
        <v>39</v>
      </c>
      <c r="G25" s="59">
        <v>40</v>
      </c>
      <c r="H25" s="59">
        <v>49</v>
      </c>
      <c r="J25" s="56">
        <v>-1</v>
      </c>
      <c r="K25" s="56">
        <v>-5</v>
      </c>
    </row>
    <row r="30" spans="1:26" x14ac:dyDescent="0.2">
      <c r="A30" s="56" t="s">
        <v>78</v>
      </c>
      <c r="B30" s="56" t="s">
        <v>79</v>
      </c>
      <c r="F30" s="56" t="s">
        <v>80</v>
      </c>
    </row>
    <row r="31" spans="1:26" x14ac:dyDescent="0.2">
      <c r="Y31" s="66"/>
    </row>
    <row r="32" spans="1:26" x14ac:dyDescent="0.2">
      <c r="A32" s="56" t="s">
        <v>81</v>
      </c>
      <c r="C32" s="55">
        <v>50</v>
      </c>
      <c r="D32" s="55">
        <v>63</v>
      </c>
      <c r="E32" s="55">
        <v>80</v>
      </c>
      <c r="F32" s="55">
        <v>100</v>
      </c>
      <c r="G32" s="55">
        <v>125</v>
      </c>
      <c r="H32" s="55">
        <v>160</v>
      </c>
      <c r="I32" s="55">
        <v>200</v>
      </c>
      <c r="J32" s="55">
        <v>250</v>
      </c>
      <c r="K32" s="55">
        <v>315</v>
      </c>
      <c r="L32" s="55">
        <v>400</v>
      </c>
      <c r="M32" s="55">
        <v>500</v>
      </c>
      <c r="N32" s="55">
        <v>630</v>
      </c>
      <c r="O32" s="55">
        <v>800</v>
      </c>
      <c r="P32" s="55">
        <v>1000</v>
      </c>
      <c r="Q32" s="55">
        <v>1250</v>
      </c>
      <c r="R32" s="55">
        <v>1600</v>
      </c>
      <c r="S32" s="55">
        <v>2000</v>
      </c>
      <c r="T32" s="55">
        <v>2500</v>
      </c>
      <c r="U32" s="55">
        <v>3150</v>
      </c>
      <c r="V32" s="55">
        <v>4000</v>
      </c>
      <c r="W32" s="55">
        <v>5000</v>
      </c>
      <c r="X32" s="67">
        <v>6300</v>
      </c>
      <c r="Y32" s="67">
        <v>8000</v>
      </c>
      <c r="Z32" s="67">
        <v>10000</v>
      </c>
    </row>
    <row r="33" spans="1:26" x14ac:dyDescent="0.2">
      <c r="C33" s="68"/>
      <c r="D33" s="68"/>
      <c r="E33" s="68"/>
      <c r="F33" s="68">
        <v>10</v>
      </c>
      <c r="G33" s="68">
        <v>9</v>
      </c>
      <c r="H33" s="68">
        <v>11</v>
      </c>
      <c r="I33" s="68">
        <v>14</v>
      </c>
      <c r="J33" s="68">
        <v>16</v>
      </c>
      <c r="K33" s="68">
        <v>18</v>
      </c>
      <c r="L33" s="68">
        <v>18</v>
      </c>
      <c r="M33" s="68">
        <v>18</v>
      </c>
      <c r="N33" s="68">
        <v>20</v>
      </c>
      <c r="O33" s="68">
        <v>21</v>
      </c>
      <c r="P33" s="68">
        <v>23</v>
      </c>
      <c r="Q33" s="68">
        <v>24</v>
      </c>
      <c r="R33" s="68">
        <v>24</v>
      </c>
      <c r="S33" s="68">
        <v>24</v>
      </c>
      <c r="T33" s="68">
        <v>23</v>
      </c>
      <c r="U33" s="68">
        <v>16</v>
      </c>
      <c r="V33" s="68">
        <v>20</v>
      </c>
      <c r="W33" s="68">
        <v>31</v>
      </c>
      <c r="X33" s="69"/>
      <c r="Y33" s="69"/>
      <c r="Z33" s="69"/>
    </row>
    <row r="34" spans="1:26" x14ac:dyDescent="0.2">
      <c r="F34" s="66"/>
      <c r="G34" s="62"/>
      <c r="H34" s="62"/>
      <c r="I34" s="62"/>
      <c r="J34" s="62"/>
      <c r="K34" s="62"/>
      <c r="L34" s="62"/>
      <c r="M34" s="62"/>
      <c r="N34" s="66"/>
      <c r="O34" s="66"/>
      <c r="P34" s="62"/>
      <c r="Q34" s="66"/>
      <c r="R34" s="66"/>
      <c r="S34" s="62"/>
      <c r="T34" s="66"/>
      <c r="U34" s="66"/>
      <c r="V34" s="62"/>
      <c r="W34" s="66"/>
      <c r="X34" s="62"/>
    </row>
    <row r="35" spans="1:26" x14ac:dyDescent="0.2">
      <c r="A35" s="56" t="s">
        <v>82</v>
      </c>
      <c r="F35" s="61">
        <v>125</v>
      </c>
      <c r="G35" s="61">
        <v>250</v>
      </c>
      <c r="H35" s="61">
        <v>500</v>
      </c>
      <c r="I35" s="61">
        <v>1000</v>
      </c>
      <c r="J35" s="61">
        <v>2000</v>
      </c>
      <c r="K35" s="61">
        <v>4000</v>
      </c>
      <c r="L35" s="61">
        <v>8000</v>
      </c>
      <c r="M35" s="70"/>
      <c r="N35" s="71"/>
      <c r="O35" s="70"/>
      <c r="P35" s="70"/>
      <c r="Q35" s="62"/>
      <c r="R35" s="66"/>
      <c r="S35" s="66"/>
      <c r="T35" s="66"/>
      <c r="U35" s="66"/>
      <c r="V35" s="66"/>
      <c r="W35" s="66"/>
      <c r="X35" s="62"/>
    </row>
    <row r="36" spans="1:26" x14ac:dyDescent="0.2">
      <c r="A36" s="64" t="s">
        <v>83</v>
      </c>
      <c r="F36" s="68">
        <f>-(10*LOG(10^(-F33/10)+10^(-G33/10)+10^(-H33/10)) -10*LOG(3) )</f>
        <v>9.9235837026784743</v>
      </c>
      <c r="G36" s="68">
        <f>-(10*LOG(10^(-I33/10)+10^(-J33/10)+10^(-K33/10))-10*LOG(3))</f>
        <v>15.698253988752294</v>
      </c>
      <c r="H36" s="68">
        <f>-(10*LOG(10^(-L33/10)+10^(-M33/10)+10^(-N33/10))-10*LOG(3))</f>
        <v>18.570074477616856</v>
      </c>
      <c r="I36" s="68">
        <f>-(10*LOG(10^(-O33/10)+10^(-P33/10)+10^(-Q33/10))-10*LOG(3))</f>
        <v>22.483046043907422</v>
      </c>
      <c r="J36" s="68">
        <f>-(10*LOG(10^(-R33/10)+10^(-S33/10)+10^(-T33/10))-10*LOG(3))</f>
        <v>23.640468339958204</v>
      </c>
      <c r="K36" s="68">
        <f>-(10*LOG(10^(-U33/10)+10^(-V33/10)+10^(-W33/10))-10*LOG(3))</f>
        <v>19.218672407063551</v>
      </c>
      <c r="L36" s="68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1:26" x14ac:dyDescent="0.2">
      <c r="A37" s="56" t="s">
        <v>84</v>
      </c>
    </row>
    <row r="38" spans="1:26" x14ac:dyDescent="0.2">
      <c r="A38" s="56" t="s">
        <v>66</v>
      </c>
      <c r="B38" s="56">
        <v>21</v>
      </c>
    </row>
    <row r="40" spans="1:26" x14ac:dyDescent="0.2">
      <c r="A40" s="72"/>
    </row>
  </sheetData>
  <pageMargins left="0.75" right="0.75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Graph.Chart.8" shapeId="6145" r:id="rId4">
          <objectPr defaultSize="0" autoPict="0" r:id="rId5">
            <anchor moveWithCells="1" sizeWithCells="1">
              <from>
                <xdr:col>1</xdr:col>
                <xdr:colOff>762000</xdr:colOff>
                <xdr:row>36</xdr:row>
                <xdr:rowOff>142875</xdr:rowOff>
              </from>
              <to>
                <xdr:col>18</xdr:col>
                <xdr:colOff>561975</xdr:colOff>
                <xdr:row>67</xdr:row>
                <xdr:rowOff>38100</xdr:rowOff>
              </to>
            </anchor>
          </objectPr>
        </oleObject>
      </mc:Choice>
      <mc:Fallback>
        <oleObject progId="MSGraph.Chart.8" shapeId="6145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6"/>
  <sheetViews>
    <sheetView workbookViewId="0">
      <selection activeCell="P42" sqref="P42"/>
    </sheetView>
  </sheetViews>
  <sheetFormatPr defaultRowHeight="12.75" x14ac:dyDescent="0.2"/>
  <cols>
    <col min="1" max="1" width="22.5703125" style="56" bestFit="1" customWidth="1"/>
    <col min="2" max="2" width="12.5703125" style="56" bestFit="1" customWidth="1"/>
    <col min="3" max="3" width="4.5703125" style="56" customWidth="1"/>
    <col min="4" max="5" width="4.7109375" style="56" bestFit="1" customWidth="1"/>
    <col min="6" max="6" width="5.5703125" style="56" customWidth="1"/>
    <col min="7" max="8" width="5.85546875" style="56" bestFit="1" customWidth="1"/>
    <col min="9" max="16384" width="9.140625" style="56"/>
  </cols>
  <sheetData>
    <row r="3" spans="1:8" x14ac:dyDescent="0.2">
      <c r="A3" s="52" t="s">
        <v>55</v>
      </c>
      <c r="B3" s="53"/>
      <c r="C3" s="55">
        <v>125</v>
      </c>
      <c r="D3" s="55">
        <v>250</v>
      </c>
      <c r="E3" s="55">
        <v>500</v>
      </c>
      <c r="F3" s="55">
        <v>1000</v>
      </c>
      <c r="G3" s="55">
        <v>2000</v>
      </c>
      <c r="H3" s="55">
        <v>4000</v>
      </c>
    </row>
    <row r="4" spans="1:8" x14ac:dyDescent="0.2">
      <c r="A4" s="52" t="s">
        <v>86</v>
      </c>
      <c r="B4" s="73">
        <v>6.8</v>
      </c>
      <c r="C4" s="58">
        <v>26</v>
      </c>
      <c r="D4" s="58">
        <v>27</v>
      </c>
      <c r="E4" s="58">
        <v>31</v>
      </c>
      <c r="F4" s="58">
        <v>36</v>
      </c>
      <c r="G4" s="58">
        <v>40</v>
      </c>
      <c r="H4" s="58">
        <v>39</v>
      </c>
    </row>
    <row r="5" spans="1:8" x14ac:dyDescent="0.2">
      <c r="A5" s="52"/>
      <c r="B5" s="73">
        <v>8.8000000000000007</v>
      </c>
      <c r="C5" s="60">
        <v>24</v>
      </c>
      <c r="D5" s="60">
        <v>28</v>
      </c>
      <c r="E5" s="60">
        <v>34</v>
      </c>
      <c r="F5" s="60">
        <v>38</v>
      </c>
      <c r="G5" s="60">
        <v>37</v>
      </c>
      <c r="H5" s="60">
        <v>43</v>
      </c>
    </row>
    <row r="6" spans="1:8" x14ac:dyDescent="0.2">
      <c r="A6" s="52"/>
      <c r="B6" s="73">
        <v>9.1</v>
      </c>
      <c r="C6" s="60">
        <v>26</v>
      </c>
      <c r="D6" s="60">
        <v>29</v>
      </c>
      <c r="E6" s="60">
        <v>34</v>
      </c>
      <c r="F6" s="60">
        <v>38</v>
      </c>
      <c r="G6" s="60">
        <v>38</v>
      </c>
      <c r="H6" s="60">
        <v>43</v>
      </c>
    </row>
    <row r="7" spans="1:8" x14ac:dyDescent="0.2">
      <c r="A7" s="52"/>
      <c r="B7" s="73">
        <v>12.8</v>
      </c>
      <c r="C7" s="60">
        <v>30</v>
      </c>
      <c r="D7" s="60">
        <v>32</v>
      </c>
      <c r="E7" s="60">
        <v>37</v>
      </c>
      <c r="F7" s="60">
        <v>39</v>
      </c>
      <c r="G7" s="60">
        <v>41</v>
      </c>
      <c r="H7" s="60">
        <v>51</v>
      </c>
    </row>
    <row r="8" spans="1:8" x14ac:dyDescent="0.2">
      <c r="A8" s="52"/>
      <c r="B8" s="73">
        <v>13.1</v>
      </c>
      <c r="C8" s="60">
        <v>30</v>
      </c>
      <c r="D8" s="60">
        <v>33</v>
      </c>
      <c r="E8" s="60">
        <v>37</v>
      </c>
      <c r="F8" s="60">
        <v>40</v>
      </c>
      <c r="G8" s="60">
        <v>41</v>
      </c>
      <c r="H8" s="60">
        <v>50</v>
      </c>
    </row>
    <row r="9" spans="1:8" x14ac:dyDescent="0.2">
      <c r="A9" s="52"/>
      <c r="B9" s="73" t="s">
        <v>87</v>
      </c>
      <c r="C9" s="60">
        <v>22</v>
      </c>
      <c r="D9" s="60">
        <v>27</v>
      </c>
      <c r="E9" s="60">
        <v>35</v>
      </c>
      <c r="F9" s="60">
        <v>42</v>
      </c>
      <c r="G9" s="60">
        <v>41</v>
      </c>
      <c r="H9" s="60">
        <v>48</v>
      </c>
    </row>
    <row r="10" spans="1:8" x14ac:dyDescent="0.2">
      <c r="A10" s="52"/>
      <c r="B10" s="73" t="s">
        <v>88</v>
      </c>
      <c r="C10" s="60">
        <v>24</v>
      </c>
      <c r="D10" s="60">
        <v>26</v>
      </c>
      <c r="E10" s="60">
        <v>40</v>
      </c>
      <c r="F10" s="60">
        <v>48</v>
      </c>
      <c r="G10" s="60">
        <v>46</v>
      </c>
      <c r="H10" s="60">
        <v>54</v>
      </c>
    </row>
    <row r="11" spans="1:8" x14ac:dyDescent="0.2">
      <c r="A11" s="52"/>
      <c r="B11" s="73" t="s">
        <v>89</v>
      </c>
      <c r="C11" s="60">
        <v>24</v>
      </c>
      <c r="D11" s="60">
        <v>29</v>
      </c>
      <c r="E11" s="60">
        <v>41</v>
      </c>
      <c r="F11" s="60">
        <v>47</v>
      </c>
      <c r="G11" s="60">
        <v>47</v>
      </c>
      <c r="H11" s="60">
        <v>55</v>
      </c>
    </row>
    <row r="12" spans="1:8" x14ac:dyDescent="0.2">
      <c r="A12" s="52"/>
      <c r="B12" s="61" t="s">
        <v>90</v>
      </c>
      <c r="C12" s="58">
        <v>29</v>
      </c>
      <c r="D12" s="58">
        <v>33</v>
      </c>
      <c r="E12" s="58">
        <v>44</v>
      </c>
      <c r="F12" s="58">
        <v>46</v>
      </c>
      <c r="G12" s="58">
        <v>49</v>
      </c>
      <c r="H12" s="58">
        <v>57</v>
      </c>
    </row>
    <row r="13" spans="1:8" x14ac:dyDescent="0.2">
      <c r="A13" s="52"/>
      <c r="B13" s="73" t="s">
        <v>91</v>
      </c>
      <c r="C13" s="60">
        <v>26</v>
      </c>
      <c r="D13" s="60">
        <v>36</v>
      </c>
      <c r="E13" s="60">
        <v>46</v>
      </c>
      <c r="F13" s="60">
        <v>50</v>
      </c>
      <c r="G13" s="60">
        <v>52</v>
      </c>
      <c r="H13" s="60">
        <v>63</v>
      </c>
    </row>
    <row r="14" spans="1:8" x14ac:dyDescent="0.2">
      <c r="A14" s="52"/>
      <c r="B14" s="73" t="s">
        <v>92</v>
      </c>
      <c r="C14" s="60">
        <v>29</v>
      </c>
      <c r="D14" s="60">
        <v>39</v>
      </c>
      <c r="E14" s="60">
        <v>49</v>
      </c>
      <c r="F14" s="60">
        <v>52</v>
      </c>
      <c r="G14" s="60">
        <v>55</v>
      </c>
      <c r="H14" s="60">
        <v>63</v>
      </c>
    </row>
    <row r="15" spans="1:8" x14ac:dyDescent="0.2">
      <c r="A15" s="52"/>
      <c r="B15" s="61"/>
      <c r="C15" s="59"/>
      <c r="D15" s="60"/>
      <c r="E15" s="60"/>
      <c r="F15" s="60"/>
      <c r="G15" s="60"/>
      <c r="H15" s="60"/>
    </row>
    <row r="16" spans="1:8" x14ac:dyDescent="0.2">
      <c r="A16" s="62"/>
      <c r="B16" s="62"/>
      <c r="C16" s="62"/>
      <c r="D16" s="62"/>
      <c r="E16" s="62"/>
      <c r="F16" s="62"/>
      <c r="G16" s="62"/>
      <c r="H16" s="62"/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workbookViewId="0">
      <selection activeCell="R24" sqref="R24"/>
    </sheetView>
  </sheetViews>
  <sheetFormatPr defaultRowHeight="12.75" x14ac:dyDescent="0.2"/>
  <cols>
    <col min="1" max="2" width="9.140625" style="80"/>
    <col min="3" max="3" width="29" style="80" customWidth="1"/>
    <col min="4" max="4" width="14.7109375" style="80" customWidth="1"/>
    <col min="5" max="5" width="15" style="80" customWidth="1"/>
    <col min="6" max="6" width="14" style="80" customWidth="1"/>
    <col min="7" max="7" width="9.140625" style="80"/>
    <col min="8" max="8" width="11.7109375" style="80" customWidth="1"/>
    <col min="9" max="9" width="14.140625" style="80" customWidth="1"/>
    <col min="10" max="15" width="9.140625" style="80"/>
    <col min="16" max="16" width="16.7109375" style="80" customWidth="1"/>
    <col min="17" max="16384" width="9.140625" style="80"/>
  </cols>
  <sheetData>
    <row r="1" spans="2:16" x14ac:dyDescent="0.2">
      <c r="J1" s="81"/>
      <c r="K1" s="81"/>
      <c r="L1" s="81"/>
      <c r="M1" s="81"/>
      <c r="N1" s="81"/>
      <c r="O1" s="81"/>
    </row>
    <row r="2" spans="2:16" x14ac:dyDescent="0.2">
      <c r="B2" s="141" t="s">
        <v>100</v>
      </c>
      <c r="C2" s="141" t="s">
        <v>101</v>
      </c>
      <c r="D2" s="141" t="s">
        <v>102</v>
      </c>
      <c r="E2" s="82" t="s">
        <v>103</v>
      </c>
      <c r="F2" s="82" t="s">
        <v>104</v>
      </c>
      <c r="G2" s="142" t="s">
        <v>105</v>
      </c>
      <c r="H2" s="142"/>
      <c r="I2" s="142"/>
      <c r="J2" s="142" t="s">
        <v>106</v>
      </c>
      <c r="K2" s="142"/>
      <c r="L2" s="142"/>
      <c r="M2" s="142"/>
      <c r="N2" s="142"/>
      <c r="O2" s="142"/>
      <c r="P2" s="140" t="s">
        <v>107</v>
      </c>
    </row>
    <row r="3" spans="2:16" x14ac:dyDescent="0.2">
      <c r="B3" s="141"/>
      <c r="C3" s="141"/>
      <c r="D3" s="141"/>
      <c r="E3" s="82" t="s">
        <v>108</v>
      </c>
      <c r="F3" s="82" t="s">
        <v>100</v>
      </c>
      <c r="G3" s="82" t="s">
        <v>109</v>
      </c>
      <c r="H3" s="82" t="s">
        <v>110</v>
      </c>
      <c r="I3" s="82" t="s">
        <v>111</v>
      </c>
      <c r="J3" s="83">
        <v>125</v>
      </c>
      <c r="K3" s="83">
        <v>250</v>
      </c>
      <c r="L3" s="83">
        <v>500</v>
      </c>
      <c r="M3" s="83">
        <v>1000</v>
      </c>
      <c r="N3" s="83">
        <v>2000</v>
      </c>
      <c r="O3" s="83">
        <v>4000</v>
      </c>
      <c r="P3" s="140"/>
    </row>
    <row r="4" spans="2:16" x14ac:dyDescent="0.2">
      <c r="B4" s="84" t="s">
        <v>112</v>
      </c>
      <c r="C4" s="84" t="s">
        <v>113</v>
      </c>
      <c r="D4" s="85" t="s">
        <v>114</v>
      </c>
      <c r="E4" s="85">
        <v>34</v>
      </c>
      <c r="F4" s="85" t="s">
        <v>115</v>
      </c>
      <c r="G4" s="86">
        <v>34</v>
      </c>
      <c r="H4" s="85">
        <v>33</v>
      </c>
      <c r="I4" s="85">
        <v>29</v>
      </c>
      <c r="J4" s="87">
        <v>22</v>
      </c>
      <c r="K4" s="87">
        <v>21</v>
      </c>
      <c r="L4" s="87">
        <v>33</v>
      </c>
      <c r="M4" s="87">
        <v>49</v>
      </c>
      <c r="N4" s="87">
        <v>46</v>
      </c>
      <c r="O4" s="87">
        <v>49</v>
      </c>
      <c r="P4" s="88" t="s">
        <v>116</v>
      </c>
    </row>
    <row r="5" spans="2:16" s="104" customFormat="1" x14ac:dyDescent="0.2">
      <c r="B5" s="100" t="s">
        <v>117</v>
      </c>
      <c r="C5" s="100" t="s">
        <v>118</v>
      </c>
      <c r="D5" s="101" t="s">
        <v>114</v>
      </c>
      <c r="E5" s="101">
        <v>36</v>
      </c>
      <c r="F5" s="101" t="s">
        <v>115</v>
      </c>
      <c r="G5" s="102">
        <v>31</v>
      </c>
      <c r="H5" s="101">
        <v>30</v>
      </c>
      <c r="I5" s="101">
        <v>26</v>
      </c>
      <c r="J5" s="101">
        <v>20</v>
      </c>
      <c r="K5" s="101">
        <v>18</v>
      </c>
      <c r="L5" s="101">
        <v>27</v>
      </c>
      <c r="M5" s="101">
        <v>43</v>
      </c>
      <c r="N5" s="101">
        <v>49</v>
      </c>
      <c r="O5" s="101">
        <v>43</v>
      </c>
      <c r="P5" s="103" t="s">
        <v>116</v>
      </c>
    </row>
    <row r="6" spans="2:16" x14ac:dyDescent="0.2">
      <c r="B6" s="84" t="s">
        <v>119</v>
      </c>
      <c r="C6" s="84" t="s">
        <v>118</v>
      </c>
      <c r="D6" s="85" t="s">
        <v>114</v>
      </c>
      <c r="E6" s="85">
        <v>36</v>
      </c>
      <c r="F6" s="85" t="s">
        <v>115</v>
      </c>
      <c r="G6" s="86">
        <v>33</v>
      </c>
      <c r="H6" s="85">
        <v>32</v>
      </c>
      <c r="I6" s="85">
        <v>28</v>
      </c>
      <c r="J6" s="87">
        <v>22</v>
      </c>
      <c r="K6" s="87">
        <v>20</v>
      </c>
      <c r="L6" s="87">
        <v>33</v>
      </c>
      <c r="M6" s="87">
        <v>47</v>
      </c>
      <c r="N6" s="87">
        <v>47</v>
      </c>
      <c r="O6" s="87">
        <v>42</v>
      </c>
      <c r="P6" s="88" t="s">
        <v>116</v>
      </c>
    </row>
    <row r="7" spans="2:16" ht="12" customHeight="1" x14ac:dyDescent="0.2">
      <c r="B7" s="89" t="s">
        <v>120</v>
      </c>
      <c r="C7" s="89" t="s">
        <v>121</v>
      </c>
      <c r="D7" s="90" t="s">
        <v>114</v>
      </c>
      <c r="E7" s="90">
        <v>38</v>
      </c>
      <c r="F7" s="90" t="s">
        <v>115</v>
      </c>
      <c r="G7" s="91">
        <v>35</v>
      </c>
      <c r="H7" s="90">
        <v>34</v>
      </c>
      <c r="I7" s="90">
        <v>30</v>
      </c>
      <c r="J7" s="92">
        <v>22</v>
      </c>
      <c r="K7" s="92">
        <v>24</v>
      </c>
      <c r="L7" s="92">
        <v>32</v>
      </c>
      <c r="M7" s="92">
        <v>46</v>
      </c>
      <c r="N7" s="92">
        <v>47</v>
      </c>
      <c r="O7" s="92">
        <v>47</v>
      </c>
      <c r="P7" s="93" t="s">
        <v>116</v>
      </c>
    </row>
    <row r="8" spans="2:16" x14ac:dyDescent="0.2">
      <c r="B8" s="84" t="s">
        <v>122</v>
      </c>
      <c r="C8" s="84" t="s">
        <v>121</v>
      </c>
      <c r="D8" s="85" t="s">
        <v>114</v>
      </c>
      <c r="E8" s="85">
        <v>38</v>
      </c>
      <c r="F8" s="85" t="s">
        <v>115</v>
      </c>
      <c r="G8" s="86">
        <v>36</v>
      </c>
      <c r="H8" s="85">
        <v>34</v>
      </c>
      <c r="I8" s="85">
        <v>30</v>
      </c>
      <c r="J8" s="87">
        <v>20</v>
      </c>
      <c r="K8" s="87">
        <v>24</v>
      </c>
      <c r="L8" s="87">
        <v>35</v>
      </c>
      <c r="M8" s="87">
        <v>48</v>
      </c>
      <c r="N8" s="87">
        <v>44</v>
      </c>
      <c r="O8" s="87">
        <v>50</v>
      </c>
      <c r="P8" s="88" t="s">
        <v>116</v>
      </c>
    </row>
    <row r="9" spans="2:16" x14ac:dyDescent="0.2">
      <c r="B9" s="89" t="s">
        <v>123</v>
      </c>
      <c r="C9" s="89" t="s">
        <v>124</v>
      </c>
      <c r="D9" s="90" t="s">
        <v>114</v>
      </c>
      <c r="E9" s="90">
        <v>40</v>
      </c>
      <c r="F9" s="90" t="s">
        <v>115</v>
      </c>
      <c r="G9" s="91">
        <v>36</v>
      </c>
      <c r="H9" s="90">
        <v>34</v>
      </c>
      <c r="I9" s="90">
        <v>30</v>
      </c>
      <c r="J9" s="92">
        <v>21</v>
      </c>
      <c r="K9" s="92">
        <v>24</v>
      </c>
      <c r="L9" s="92">
        <v>33</v>
      </c>
      <c r="M9" s="92">
        <v>44</v>
      </c>
      <c r="N9" s="92">
        <v>48</v>
      </c>
      <c r="O9" s="92">
        <v>51</v>
      </c>
      <c r="P9" s="93" t="s">
        <v>116</v>
      </c>
    </row>
    <row r="10" spans="2:16" x14ac:dyDescent="0.2">
      <c r="B10" s="84" t="s">
        <v>125</v>
      </c>
      <c r="C10" s="84" t="s">
        <v>126</v>
      </c>
      <c r="D10" s="85" t="s">
        <v>114</v>
      </c>
      <c r="E10" s="85">
        <v>40</v>
      </c>
      <c r="F10" s="85" t="s">
        <v>115</v>
      </c>
      <c r="G10" s="86">
        <v>31</v>
      </c>
      <c r="H10" s="85">
        <v>30</v>
      </c>
      <c r="I10" s="85">
        <v>26</v>
      </c>
      <c r="J10" s="87">
        <v>20</v>
      </c>
      <c r="K10" s="87">
        <v>19</v>
      </c>
      <c r="L10" s="87">
        <v>28</v>
      </c>
      <c r="M10" s="87">
        <v>42</v>
      </c>
      <c r="N10" s="87">
        <v>48</v>
      </c>
      <c r="O10" s="87">
        <v>42</v>
      </c>
      <c r="P10" s="88" t="s">
        <v>116</v>
      </c>
    </row>
    <row r="11" spans="2:16" x14ac:dyDescent="0.2">
      <c r="B11" s="89" t="s">
        <v>127</v>
      </c>
      <c r="C11" s="89" t="s">
        <v>128</v>
      </c>
      <c r="D11" s="90" t="s">
        <v>114</v>
      </c>
      <c r="E11" s="90">
        <v>44</v>
      </c>
      <c r="F11" s="90" t="s">
        <v>115</v>
      </c>
      <c r="G11" s="91">
        <v>32</v>
      </c>
      <c r="H11" s="90">
        <v>31</v>
      </c>
      <c r="I11" s="90">
        <v>27</v>
      </c>
      <c r="J11" s="92">
        <v>18</v>
      </c>
      <c r="K11" s="92">
        <v>20</v>
      </c>
      <c r="L11" s="92">
        <v>29</v>
      </c>
      <c r="M11" s="92">
        <v>44</v>
      </c>
      <c r="N11" s="92">
        <v>50</v>
      </c>
      <c r="O11" s="92">
        <v>43</v>
      </c>
      <c r="P11" s="93" t="s">
        <v>116</v>
      </c>
    </row>
    <row r="12" spans="2:16" x14ac:dyDescent="0.2">
      <c r="B12" s="84" t="s">
        <v>129</v>
      </c>
      <c r="C12" s="84" t="s">
        <v>130</v>
      </c>
      <c r="D12" s="85" t="s">
        <v>114</v>
      </c>
      <c r="E12" s="85">
        <v>42</v>
      </c>
      <c r="F12" s="85" t="s">
        <v>115</v>
      </c>
      <c r="G12" s="86">
        <v>38</v>
      </c>
      <c r="H12" s="85">
        <v>37</v>
      </c>
      <c r="I12" s="85">
        <v>33</v>
      </c>
      <c r="J12" s="87">
        <v>21</v>
      </c>
      <c r="K12" s="87">
        <v>28</v>
      </c>
      <c r="L12" s="87">
        <v>37</v>
      </c>
      <c r="M12" s="87">
        <v>43</v>
      </c>
      <c r="N12" s="87">
        <v>41</v>
      </c>
      <c r="O12" s="87">
        <v>55</v>
      </c>
      <c r="P12" s="88" t="s">
        <v>116</v>
      </c>
    </row>
    <row r="13" spans="2:16" x14ac:dyDescent="0.2">
      <c r="B13" s="89" t="s">
        <v>131</v>
      </c>
      <c r="C13" s="89" t="s">
        <v>130</v>
      </c>
      <c r="D13" s="90" t="s">
        <v>114</v>
      </c>
      <c r="E13" s="90">
        <v>42</v>
      </c>
      <c r="F13" s="90" t="s">
        <v>115</v>
      </c>
      <c r="G13" s="91">
        <v>38</v>
      </c>
      <c r="H13" s="90">
        <v>36</v>
      </c>
      <c r="I13" s="90">
        <v>33</v>
      </c>
      <c r="J13" s="92">
        <v>21</v>
      </c>
      <c r="K13" s="92">
        <v>28</v>
      </c>
      <c r="L13" s="92">
        <v>39</v>
      </c>
      <c r="M13" s="92">
        <v>45</v>
      </c>
      <c r="N13" s="92">
        <v>39</v>
      </c>
      <c r="O13" s="92">
        <v>54</v>
      </c>
      <c r="P13" s="93" t="s">
        <v>116</v>
      </c>
    </row>
    <row r="14" spans="2:16" s="99" customFormat="1" x14ac:dyDescent="0.2">
      <c r="B14" s="95" t="s">
        <v>132</v>
      </c>
      <c r="C14" s="95" t="s">
        <v>133</v>
      </c>
      <c r="D14" s="96" t="s">
        <v>134</v>
      </c>
      <c r="E14" s="96">
        <v>43</v>
      </c>
      <c r="F14" s="96" t="s">
        <v>115</v>
      </c>
      <c r="G14" s="97">
        <v>41</v>
      </c>
      <c r="H14" s="96">
        <v>39</v>
      </c>
      <c r="I14" s="96">
        <v>35</v>
      </c>
      <c r="J14" s="96">
        <v>23</v>
      </c>
      <c r="K14" s="96">
        <v>31</v>
      </c>
      <c r="L14" s="96">
        <v>39</v>
      </c>
      <c r="M14" s="96">
        <v>49</v>
      </c>
      <c r="N14" s="96">
        <v>48</v>
      </c>
      <c r="O14" s="96">
        <v>59</v>
      </c>
      <c r="P14" s="98" t="s">
        <v>116</v>
      </c>
    </row>
    <row r="15" spans="2:16" x14ac:dyDescent="0.2">
      <c r="B15" s="89" t="s">
        <v>135</v>
      </c>
      <c r="C15" s="89" t="s">
        <v>133</v>
      </c>
      <c r="D15" s="90" t="s">
        <v>134</v>
      </c>
      <c r="E15" s="90">
        <v>43</v>
      </c>
      <c r="F15" s="90" t="s">
        <v>115</v>
      </c>
      <c r="G15" s="91">
        <v>41</v>
      </c>
      <c r="H15" s="90">
        <v>39</v>
      </c>
      <c r="I15" s="90">
        <v>35</v>
      </c>
      <c r="J15" s="92">
        <v>23</v>
      </c>
      <c r="K15" s="92">
        <v>30</v>
      </c>
      <c r="L15" s="92">
        <v>42</v>
      </c>
      <c r="M15" s="92">
        <v>51</v>
      </c>
      <c r="N15" s="92">
        <v>46</v>
      </c>
      <c r="O15" s="92">
        <v>60</v>
      </c>
      <c r="P15" s="93" t="s">
        <v>116</v>
      </c>
    </row>
    <row r="16" spans="2:16" x14ac:dyDescent="0.2">
      <c r="B16" s="84" t="s">
        <v>136</v>
      </c>
      <c r="C16" s="84" t="s">
        <v>137</v>
      </c>
      <c r="D16" s="85" t="s">
        <v>134</v>
      </c>
      <c r="E16" s="85">
        <v>47</v>
      </c>
      <c r="F16" s="85" t="s">
        <v>115</v>
      </c>
      <c r="G16" s="86">
        <v>43</v>
      </c>
      <c r="H16" s="85">
        <v>42</v>
      </c>
      <c r="I16" s="85">
        <v>36</v>
      </c>
      <c r="J16" s="87">
        <v>24</v>
      </c>
      <c r="K16" s="87">
        <v>33</v>
      </c>
      <c r="L16" s="87">
        <v>41</v>
      </c>
      <c r="M16" s="87">
        <v>52</v>
      </c>
      <c r="N16" s="87">
        <v>52</v>
      </c>
      <c r="O16" s="87">
        <v>61</v>
      </c>
      <c r="P16" s="88" t="s">
        <v>116</v>
      </c>
    </row>
    <row r="17" spans="2:16" x14ac:dyDescent="0.2">
      <c r="B17" s="89" t="s">
        <v>138</v>
      </c>
      <c r="C17" s="89" t="s">
        <v>139</v>
      </c>
      <c r="D17" s="90" t="s">
        <v>134</v>
      </c>
      <c r="E17" s="90">
        <v>48</v>
      </c>
      <c r="F17" s="90" t="s">
        <v>115</v>
      </c>
      <c r="G17" s="91">
        <v>37</v>
      </c>
      <c r="H17" s="90">
        <v>35</v>
      </c>
      <c r="I17" s="90">
        <v>32</v>
      </c>
      <c r="J17" s="92">
        <v>21</v>
      </c>
      <c r="K17" s="92">
        <v>26</v>
      </c>
      <c r="L17" s="92">
        <v>37</v>
      </c>
      <c r="M17" s="92">
        <v>44</v>
      </c>
      <c r="N17" s="92">
        <v>37</v>
      </c>
      <c r="O17" s="92">
        <v>49</v>
      </c>
      <c r="P17" s="93" t="s">
        <v>116</v>
      </c>
    </row>
    <row r="18" spans="2:16" x14ac:dyDescent="0.2">
      <c r="B18" s="84" t="s">
        <v>140</v>
      </c>
      <c r="C18" s="84" t="s">
        <v>141</v>
      </c>
      <c r="D18" s="85" t="s">
        <v>134</v>
      </c>
      <c r="E18" s="85">
        <v>45</v>
      </c>
      <c r="F18" s="85" t="s">
        <v>115</v>
      </c>
      <c r="G18" s="86">
        <v>42</v>
      </c>
      <c r="H18" s="85">
        <v>40</v>
      </c>
      <c r="I18" s="85">
        <v>36</v>
      </c>
      <c r="J18" s="87">
        <v>19</v>
      </c>
      <c r="K18" s="87">
        <v>29</v>
      </c>
      <c r="L18" s="87">
        <v>41</v>
      </c>
      <c r="M18" s="87">
        <v>46</v>
      </c>
      <c r="N18" s="87">
        <v>43</v>
      </c>
      <c r="O18" s="87">
        <v>59</v>
      </c>
      <c r="P18" s="88" t="s">
        <v>116</v>
      </c>
    </row>
    <row r="19" spans="2:16" x14ac:dyDescent="0.2">
      <c r="B19" s="89" t="s">
        <v>140</v>
      </c>
      <c r="C19" s="89" t="s">
        <v>141</v>
      </c>
      <c r="D19" s="90" t="s">
        <v>134</v>
      </c>
      <c r="E19" s="90">
        <v>45</v>
      </c>
      <c r="F19" s="90" t="s">
        <v>115</v>
      </c>
      <c r="G19" s="91">
        <v>42</v>
      </c>
      <c r="H19" s="90">
        <v>40</v>
      </c>
      <c r="I19" s="90">
        <v>36</v>
      </c>
      <c r="J19" s="92">
        <v>24</v>
      </c>
      <c r="K19" s="92">
        <v>31</v>
      </c>
      <c r="L19" s="92">
        <v>40</v>
      </c>
      <c r="M19" s="92">
        <v>48</v>
      </c>
      <c r="N19" s="92">
        <v>47</v>
      </c>
      <c r="O19" s="92">
        <v>60</v>
      </c>
      <c r="P19" s="93" t="s">
        <v>116</v>
      </c>
    </row>
    <row r="20" spans="2:16" x14ac:dyDescent="0.2">
      <c r="B20" s="84" t="s">
        <v>142</v>
      </c>
      <c r="C20" s="84" t="s">
        <v>141</v>
      </c>
      <c r="D20" s="85" t="s">
        <v>134</v>
      </c>
      <c r="E20" s="85">
        <v>45</v>
      </c>
      <c r="F20" s="85" t="s">
        <v>115</v>
      </c>
      <c r="G20" s="86">
        <v>41</v>
      </c>
      <c r="H20" s="85">
        <v>39</v>
      </c>
      <c r="I20" s="85">
        <v>35</v>
      </c>
      <c r="J20" s="87">
        <v>24</v>
      </c>
      <c r="K20" s="87">
        <v>30</v>
      </c>
      <c r="L20" s="87">
        <v>42</v>
      </c>
      <c r="M20" s="87">
        <v>49</v>
      </c>
      <c r="N20" s="87">
        <v>46</v>
      </c>
      <c r="O20" s="87">
        <v>62</v>
      </c>
      <c r="P20" s="88" t="s">
        <v>116</v>
      </c>
    </row>
    <row r="21" spans="2:16" x14ac:dyDescent="0.2">
      <c r="B21" s="89" t="s">
        <v>143</v>
      </c>
      <c r="C21" s="89" t="s">
        <v>144</v>
      </c>
      <c r="D21" s="90" t="s">
        <v>134</v>
      </c>
      <c r="E21" s="90">
        <v>46</v>
      </c>
      <c r="F21" s="90" t="s">
        <v>115</v>
      </c>
      <c r="G21" s="91">
        <v>43</v>
      </c>
      <c r="H21" s="90">
        <v>40</v>
      </c>
      <c r="I21" s="90">
        <v>36</v>
      </c>
      <c r="J21" s="92">
        <v>24</v>
      </c>
      <c r="K21" s="92">
        <v>32</v>
      </c>
      <c r="L21" s="92">
        <v>41</v>
      </c>
      <c r="M21" s="92">
        <v>49</v>
      </c>
      <c r="N21" s="92">
        <v>47</v>
      </c>
      <c r="O21" s="92">
        <v>58</v>
      </c>
      <c r="P21" s="93" t="s">
        <v>116</v>
      </c>
    </row>
    <row r="22" spans="2:16" x14ac:dyDescent="0.2">
      <c r="B22" s="84" t="s">
        <v>145</v>
      </c>
      <c r="C22" s="84" t="s">
        <v>146</v>
      </c>
      <c r="D22" s="85" t="s">
        <v>134</v>
      </c>
      <c r="E22" s="85">
        <v>47</v>
      </c>
      <c r="F22" s="85" t="s">
        <v>115</v>
      </c>
      <c r="G22" s="86">
        <v>44</v>
      </c>
      <c r="H22" s="85">
        <v>42</v>
      </c>
      <c r="I22" s="85">
        <v>37</v>
      </c>
      <c r="J22" s="87">
        <v>25</v>
      </c>
      <c r="K22" s="87">
        <v>32</v>
      </c>
      <c r="L22" s="87">
        <v>42</v>
      </c>
      <c r="M22" s="87">
        <v>50</v>
      </c>
      <c r="N22" s="87">
        <v>52</v>
      </c>
      <c r="O22" s="87">
        <v>61</v>
      </c>
      <c r="P22" s="88" t="s">
        <v>116</v>
      </c>
    </row>
    <row r="23" spans="2:16" x14ac:dyDescent="0.2">
      <c r="B23" s="89" t="s">
        <v>147</v>
      </c>
      <c r="C23" s="89" t="s">
        <v>148</v>
      </c>
      <c r="D23" s="90" t="s">
        <v>134</v>
      </c>
      <c r="E23" s="90">
        <v>48</v>
      </c>
      <c r="F23" s="90" t="s">
        <v>115</v>
      </c>
      <c r="G23" s="91">
        <v>47</v>
      </c>
      <c r="H23" s="90">
        <v>45</v>
      </c>
      <c r="I23" s="90">
        <v>40</v>
      </c>
      <c r="J23" s="92">
        <v>29</v>
      </c>
      <c r="K23" s="92">
        <v>35</v>
      </c>
      <c r="L23" s="92">
        <v>48</v>
      </c>
      <c r="M23" s="92">
        <v>50</v>
      </c>
      <c r="N23" s="92">
        <v>52</v>
      </c>
      <c r="O23" s="92">
        <v>59</v>
      </c>
      <c r="P23" s="93" t="s">
        <v>116</v>
      </c>
    </row>
    <row r="24" spans="2:16" x14ac:dyDescent="0.2">
      <c r="B24" s="84" t="s">
        <v>149</v>
      </c>
      <c r="C24" s="84" t="s">
        <v>148</v>
      </c>
      <c r="D24" s="85" t="s">
        <v>134</v>
      </c>
      <c r="E24" s="85">
        <v>48</v>
      </c>
      <c r="F24" s="85" t="s">
        <v>115</v>
      </c>
      <c r="G24" s="86">
        <v>46</v>
      </c>
      <c r="H24" s="85">
        <v>44</v>
      </c>
      <c r="I24" s="85">
        <v>39</v>
      </c>
      <c r="J24" s="87">
        <v>28</v>
      </c>
      <c r="K24" s="87">
        <v>35</v>
      </c>
      <c r="L24" s="87">
        <v>43</v>
      </c>
      <c r="M24" s="87">
        <v>51</v>
      </c>
      <c r="N24" s="87">
        <v>52</v>
      </c>
      <c r="O24" s="87">
        <v>60</v>
      </c>
      <c r="P24" s="88" t="s">
        <v>116</v>
      </c>
    </row>
    <row r="25" spans="2:16" x14ac:dyDescent="0.2">
      <c r="B25" s="89" t="s">
        <v>150</v>
      </c>
      <c r="C25" s="89" t="s">
        <v>151</v>
      </c>
      <c r="D25" s="90" t="s">
        <v>152</v>
      </c>
      <c r="E25" s="90">
        <v>50</v>
      </c>
      <c r="F25" s="90" t="s">
        <v>115</v>
      </c>
      <c r="G25" s="91">
        <v>47</v>
      </c>
      <c r="H25" s="90">
        <v>45</v>
      </c>
      <c r="I25" s="90">
        <v>40</v>
      </c>
      <c r="J25" s="92">
        <v>29</v>
      </c>
      <c r="K25" s="92">
        <v>34</v>
      </c>
      <c r="L25" s="92">
        <v>45</v>
      </c>
      <c r="M25" s="92">
        <v>53</v>
      </c>
      <c r="N25" s="92">
        <v>54</v>
      </c>
      <c r="O25" s="92">
        <v>66</v>
      </c>
      <c r="P25" s="93" t="s">
        <v>116</v>
      </c>
    </row>
    <row r="26" spans="2:16" x14ac:dyDescent="0.2">
      <c r="B26" s="84" t="s">
        <v>153</v>
      </c>
      <c r="C26" s="84" t="s">
        <v>151</v>
      </c>
      <c r="D26" s="85" t="s">
        <v>152</v>
      </c>
      <c r="E26" s="85">
        <v>50</v>
      </c>
      <c r="F26" s="85" t="s">
        <v>115</v>
      </c>
      <c r="G26" s="86">
        <v>47</v>
      </c>
      <c r="H26" s="85">
        <v>44</v>
      </c>
      <c r="I26" s="85">
        <v>40</v>
      </c>
      <c r="J26" s="87">
        <v>28</v>
      </c>
      <c r="K26" s="87">
        <v>34</v>
      </c>
      <c r="L26" s="87">
        <v>48</v>
      </c>
      <c r="M26" s="87">
        <v>55</v>
      </c>
      <c r="N26" s="87">
        <v>53</v>
      </c>
      <c r="O26" s="87">
        <v>69</v>
      </c>
      <c r="P26" s="88" t="s">
        <v>116</v>
      </c>
    </row>
    <row r="27" spans="2:16" x14ac:dyDescent="0.2">
      <c r="B27" s="89" t="s">
        <v>154</v>
      </c>
      <c r="C27" s="89" t="s">
        <v>155</v>
      </c>
      <c r="D27" s="90" t="s">
        <v>152</v>
      </c>
      <c r="E27" s="90">
        <v>66</v>
      </c>
      <c r="F27" s="90" t="s">
        <v>115</v>
      </c>
      <c r="G27" s="91">
        <v>53</v>
      </c>
      <c r="H27" s="90">
        <v>51</v>
      </c>
      <c r="I27" s="90">
        <v>47</v>
      </c>
      <c r="J27" s="92">
        <v>36</v>
      </c>
      <c r="K27" s="92">
        <v>40</v>
      </c>
      <c r="L27" s="92">
        <v>50</v>
      </c>
      <c r="M27" s="92">
        <v>55</v>
      </c>
      <c r="N27" s="92">
        <v>61</v>
      </c>
      <c r="O27" s="92">
        <v>65</v>
      </c>
      <c r="P27" s="93" t="s">
        <v>116</v>
      </c>
    </row>
    <row r="29" spans="2:16" x14ac:dyDescent="0.2">
      <c r="B29" s="94" t="s">
        <v>156</v>
      </c>
    </row>
  </sheetData>
  <mergeCells count="6">
    <mergeCell ref="P2:P3"/>
    <mergeCell ref="B2:B3"/>
    <mergeCell ref="C2:C3"/>
    <mergeCell ref="D2:D3"/>
    <mergeCell ref="G2:I2"/>
    <mergeCell ref="J2:O2"/>
  </mergeCells>
  <hyperlinks>
    <hyperlink ref="P4" r:id="rId1" display="http://secure.guardianglass.co.uk/34-34 triple.pdf"/>
    <hyperlink ref="P5" r:id="rId2" display="http://secure.guardianglass.co.uk/36-31 triple.pdf"/>
    <hyperlink ref="P6" r:id="rId3" display="http://secure.guardianglass.co.uk/36-33 triple.pdf"/>
    <hyperlink ref="P7" r:id="rId4" display="http://secure.guardianglass.co.uk/38-35 triple.pdf"/>
    <hyperlink ref="P8" r:id="rId5" display="http://secure.guardianglass.co.uk/38-36 kr triple.pdf"/>
    <hyperlink ref="P9" r:id="rId6" display="http://secure.guardianglass.co.uk/40-36 triple.pdf"/>
    <hyperlink ref="P10" r:id="rId7" display="http://secure.guardianglass.co.uk/40-31 triple.pdf"/>
    <hyperlink ref="P11" r:id="rId8" display="http://secure.guardianglass.co.uk/44-32 triple.pdf"/>
    <hyperlink ref="P12" r:id="rId9" display="http://secure.guardianglass.co.uk/42-38 triple.pdf"/>
    <hyperlink ref="P13" r:id="rId10" display="http://secure.guardianglass.co.uk/42-38 kr triple.pdf"/>
    <hyperlink ref="P14" r:id="rId11" display="http://secure.guardianglass.co.uk/43-41 triple.pdf"/>
    <hyperlink ref="P15" r:id="rId12" display="http://secure.guardianglass.co.uk/43-41 sc kr triple.pdf"/>
    <hyperlink ref="P16" r:id="rId13" display="http://secure.guardianglass.co.uk/47-43 triple.pdf"/>
    <hyperlink ref="P17" r:id="rId14" display="http://secure.guardianglass.co.uk/48-37 triple.pdf"/>
    <hyperlink ref="P18" r:id="rId15" display="http://secure.guardianglass.co.uk/45-42a triple.pdf"/>
    <hyperlink ref="P19" r:id="rId16" display="http://secure.guardianglass.co.uk/45-42b triple.pdf"/>
    <hyperlink ref="P20" r:id="rId17" display="http://secure.guardianglass.co.uk/45-41 sc kr triple.pdf"/>
    <hyperlink ref="P21" r:id="rId18" display="http://secure.guardianglass.co.uk/46-43 triple.pdf"/>
    <hyperlink ref="P22" r:id="rId19" display="http://secure.guardianglass.co.uk/47-44 triple.pdf"/>
    <hyperlink ref="P23" r:id="rId20" display="http://secure.guardianglass.co.uk/48-47 triple.pdf"/>
    <hyperlink ref="P24" r:id="rId21" display="http://secure.guardianglass.co.uk/48-46 triple.pdf"/>
    <hyperlink ref="P25" r:id="rId22" display="http://secure.guardianglass.co.uk/50-47 sc ar triple.pdf"/>
    <hyperlink ref="P26" r:id="rId23" display="http://secure.guardianglass.co.uk/50-47 sc kr triple.pdf"/>
    <hyperlink ref="P27" r:id="rId24" display="http://secure.guardianglass.co.uk/soundcontrolperformances_20140905075734749_22do2ixu15r.pdf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L31" sqref="L31:L32"/>
    </sheetView>
  </sheetViews>
  <sheetFormatPr defaultColWidth="8.7109375" defaultRowHeight="15" x14ac:dyDescent="0.25"/>
  <cols>
    <col min="1" max="1" width="29.7109375" style="106" customWidth="1"/>
    <col min="2" max="2" width="25" style="106" customWidth="1"/>
    <col min="3" max="3" width="13.85546875" style="106" customWidth="1"/>
    <col min="4" max="4" width="13.28515625" style="106" customWidth="1"/>
    <col min="5" max="14" width="7" style="106" customWidth="1"/>
    <col min="15" max="15" width="7" style="105" customWidth="1"/>
    <col min="16" max="25" width="7" style="106" customWidth="1"/>
    <col min="26" max="16384" width="8.7109375" style="106"/>
  </cols>
  <sheetData>
    <row r="1" spans="1:26" x14ac:dyDescent="0.25">
      <c r="A1" s="105" t="s">
        <v>157</v>
      </c>
    </row>
    <row r="2" spans="1:26" x14ac:dyDescent="0.25">
      <c r="A2" s="106" t="s">
        <v>158</v>
      </c>
    </row>
    <row r="3" spans="1:26" x14ac:dyDescent="0.25">
      <c r="A3" s="106" t="s">
        <v>159</v>
      </c>
    </row>
    <row r="5" spans="1:26" ht="25.5" x14ac:dyDescent="0.25">
      <c r="B5" s="107"/>
      <c r="C5" s="108"/>
      <c r="D5" s="107" t="s">
        <v>160</v>
      </c>
      <c r="E5" s="108">
        <v>-39.4</v>
      </c>
      <c r="F5" s="108">
        <v>-26.2</v>
      </c>
      <c r="G5" s="108">
        <v>-16.100000000000001</v>
      </c>
      <c r="H5" s="108">
        <v>-8.6</v>
      </c>
      <c r="I5" s="108">
        <v>-3.2</v>
      </c>
      <c r="J5" s="108">
        <v>0</v>
      </c>
      <c r="K5" s="108">
        <v>1.2</v>
      </c>
      <c r="L5" s="108">
        <v>1</v>
      </c>
      <c r="M5" s="108">
        <v>-1.1000000000000001</v>
      </c>
      <c r="N5" s="108">
        <v>-6.6</v>
      </c>
    </row>
    <row r="8" spans="1:26" s="105" customFormat="1" x14ac:dyDescent="0.25">
      <c r="A8" s="105" t="s">
        <v>161</v>
      </c>
      <c r="D8" s="105" t="s">
        <v>37</v>
      </c>
      <c r="E8" s="105">
        <v>31.5</v>
      </c>
      <c r="F8" s="105">
        <v>63</v>
      </c>
      <c r="G8" s="105">
        <v>125</v>
      </c>
      <c r="H8" s="105">
        <v>250</v>
      </c>
      <c r="I8" s="105">
        <v>500</v>
      </c>
      <c r="J8" s="105">
        <v>1000</v>
      </c>
      <c r="K8" s="105">
        <v>2000</v>
      </c>
      <c r="L8" s="105">
        <v>4000</v>
      </c>
      <c r="M8" s="105">
        <v>8000</v>
      </c>
      <c r="P8" s="105">
        <v>31.5</v>
      </c>
      <c r="Q8" s="105">
        <v>63</v>
      </c>
      <c r="R8" s="105">
        <v>125</v>
      </c>
      <c r="S8" s="105">
        <v>250</v>
      </c>
      <c r="T8" s="105">
        <v>500</v>
      </c>
      <c r="U8" s="105">
        <v>1000</v>
      </c>
      <c r="V8" s="105">
        <v>2000</v>
      </c>
      <c r="W8" s="105">
        <v>4000</v>
      </c>
      <c r="X8" s="105">
        <v>8000</v>
      </c>
      <c r="Z8" s="109"/>
    </row>
    <row r="9" spans="1:26" x14ac:dyDescent="0.25">
      <c r="A9" s="106" t="s">
        <v>162</v>
      </c>
    </row>
    <row r="10" spans="1:26" x14ac:dyDescent="0.25">
      <c r="A10" s="106" t="s">
        <v>163</v>
      </c>
      <c r="P10" s="110">
        <v>55.4</v>
      </c>
      <c r="Q10" s="110">
        <v>35.4</v>
      </c>
      <c r="R10" s="110">
        <v>22</v>
      </c>
      <c r="S10" s="110">
        <v>12</v>
      </c>
      <c r="T10" s="110">
        <v>4.2</v>
      </c>
      <c r="U10" s="110">
        <v>0</v>
      </c>
      <c r="V10" s="110">
        <v>-3.5</v>
      </c>
      <c r="W10" s="110">
        <v>-6.1</v>
      </c>
      <c r="X10" s="110">
        <v>-8</v>
      </c>
    </row>
    <row r="11" spans="1:26" x14ac:dyDescent="0.25">
      <c r="A11" s="106" t="s">
        <v>164</v>
      </c>
      <c r="P11" s="111">
        <v>0.68100000000000005</v>
      </c>
      <c r="Q11" s="111">
        <v>0.79</v>
      </c>
      <c r="R11" s="111">
        <v>0.87</v>
      </c>
      <c r="S11" s="111">
        <v>0.93</v>
      </c>
      <c r="T11" s="111">
        <v>0.98</v>
      </c>
      <c r="U11" s="111">
        <v>1</v>
      </c>
      <c r="V11" s="111">
        <v>1.0149999999999999</v>
      </c>
      <c r="W11" s="111">
        <v>1.0249999999999999</v>
      </c>
      <c r="X11" s="111">
        <v>1.03</v>
      </c>
    </row>
    <row r="14" spans="1:26" x14ac:dyDescent="0.25">
      <c r="D14" s="106" t="s">
        <v>5</v>
      </c>
      <c r="E14" s="139" t="s">
        <v>165</v>
      </c>
      <c r="F14" s="139"/>
      <c r="G14" s="139"/>
      <c r="H14" s="139"/>
      <c r="I14" s="139"/>
      <c r="J14" s="139"/>
      <c r="K14" s="139"/>
      <c r="L14" s="139"/>
      <c r="M14" s="139"/>
      <c r="O14" s="105" t="s">
        <v>166</v>
      </c>
      <c r="P14" s="139" t="s">
        <v>167</v>
      </c>
      <c r="Q14" s="139"/>
      <c r="R14" s="139"/>
      <c r="S14" s="139"/>
      <c r="T14" s="139"/>
      <c r="U14" s="139"/>
      <c r="V14" s="139"/>
      <c r="W14" s="139"/>
      <c r="X14" s="139"/>
    </row>
    <row r="15" spans="1:26" x14ac:dyDescent="0.25">
      <c r="C15" s="112"/>
      <c r="D15" s="113"/>
      <c r="E15" s="113"/>
      <c r="F15" s="113">
        <v>46.5</v>
      </c>
      <c r="G15" s="113">
        <v>40.4</v>
      </c>
      <c r="H15" s="113">
        <v>32.6</v>
      </c>
      <c r="I15" s="113">
        <v>27.8</v>
      </c>
      <c r="J15" s="113">
        <v>22.6</v>
      </c>
      <c r="K15" s="113">
        <v>17</v>
      </c>
      <c r="L15" s="113">
        <v>12.4</v>
      </c>
      <c r="M15" s="113">
        <v>13.2</v>
      </c>
      <c r="O15" s="109">
        <f>MAX(Q15:X15)</f>
        <v>24.081632653061227</v>
      </c>
      <c r="P15" s="113">
        <f>(E15-P$10)/P$11</f>
        <v>-81.350954478707777</v>
      </c>
      <c r="Q15" s="113">
        <f>(F15-Q$10)/Q$11</f>
        <v>14.050632911392407</v>
      </c>
      <c r="R15" s="113">
        <f>(G15-R$10)/R$11</f>
        <v>21.149425287356319</v>
      </c>
      <c r="S15" s="113">
        <f t="shared" ref="S15:X15" si="0">(H15-S$10)/S$11</f>
        <v>22.150537634408604</v>
      </c>
      <c r="T15" s="113">
        <f t="shared" si="0"/>
        <v>24.081632653061227</v>
      </c>
      <c r="U15" s="113">
        <f t="shared" si="0"/>
        <v>22.6</v>
      </c>
      <c r="V15" s="113">
        <f t="shared" si="0"/>
        <v>20.19704433497537</v>
      </c>
      <c r="W15" s="113">
        <f t="shared" si="0"/>
        <v>18.04878048780488</v>
      </c>
      <c r="X15" s="113">
        <f t="shared" si="0"/>
        <v>20.582524271844658</v>
      </c>
      <c r="Z15" s="113"/>
    </row>
    <row r="16" spans="1:26" x14ac:dyDescent="0.25">
      <c r="C16" s="112"/>
      <c r="O16" s="109"/>
      <c r="P16" s="113"/>
      <c r="Q16" s="113"/>
      <c r="R16" s="113"/>
      <c r="S16" s="113"/>
      <c r="T16" s="113"/>
      <c r="U16" s="113"/>
      <c r="V16" s="113"/>
      <c r="W16" s="113"/>
      <c r="X16" s="113"/>
      <c r="Z16" s="113"/>
    </row>
    <row r="17" spans="2:26" x14ac:dyDescent="0.25">
      <c r="C17" s="112"/>
      <c r="O17" s="109"/>
      <c r="P17" s="113"/>
      <c r="Q17" s="113"/>
      <c r="R17" s="113"/>
      <c r="S17" s="113"/>
      <c r="T17" s="113"/>
      <c r="U17" s="113"/>
      <c r="V17" s="113"/>
      <c r="W17" s="113"/>
      <c r="X17" s="113"/>
      <c r="Z17" s="113"/>
    </row>
    <row r="18" spans="2:26" x14ac:dyDescent="0.25">
      <c r="C18" s="112"/>
      <c r="O18" s="109"/>
      <c r="P18" s="113"/>
      <c r="Q18" s="113"/>
      <c r="R18" s="113"/>
      <c r="S18" s="113"/>
      <c r="T18" s="113"/>
      <c r="U18" s="113"/>
      <c r="V18" s="113"/>
      <c r="W18" s="113"/>
      <c r="X18" s="113"/>
      <c r="Z18" s="113"/>
    </row>
    <row r="19" spans="2:26" x14ac:dyDescent="0.25">
      <c r="B19" s="106" t="s">
        <v>30</v>
      </c>
      <c r="C19" s="112"/>
      <c r="D19" s="134" t="s">
        <v>192</v>
      </c>
      <c r="E19" s="115"/>
      <c r="F19" s="116"/>
      <c r="G19" s="116">
        <v>18.912775668741453</v>
      </c>
      <c r="H19" s="116">
        <v>20.38888490621579</v>
      </c>
      <c r="I19" s="116">
        <v>11.79536030310615</v>
      </c>
      <c r="J19" s="116">
        <v>-4.8845754013133718</v>
      </c>
      <c r="K19" s="116">
        <v>-12.64963834432837</v>
      </c>
      <c r="O19" s="109"/>
      <c r="P19" s="113"/>
      <c r="Q19" s="113"/>
      <c r="R19" s="113"/>
      <c r="S19" s="113"/>
      <c r="T19" s="113"/>
      <c r="U19" s="113"/>
      <c r="V19" s="113"/>
      <c r="W19" s="113"/>
      <c r="X19" s="113"/>
      <c r="Z19" s="113"/>
    </row>
    <row r="20" spans="2:26" x14ac:dyDescent="0.25">
      <c r="C20" s="112"/>
      <c r="D20" s="134" t="s">
        <v>193</v>
      </c>
      <c r="E20" s="115"/>
      <c r="F20" s="116"/>
      <c r="G20" s="116">
        <v>19.148207202570269</v>
      </c>
      <c r="H20" s="116">
        <v>13.901596293530387</v>
      </c>
      <c r="I20" s="116">
        <v>1.5684679203283711</v>
      </c>
      <c r="J20" s="116">
        <v>-1.3724804927083811</v>
      </c>
      <c r="K20" s="116">
        <v>-5.4844356215244163</v>
      </c>
      <c r="O20" s="109"/>
      <c r="P20" s="113"/>
      <c r="Q20" s="113"/>
      <c r="R20" s="113"/>
      <c r="S20" s="113"/>
      <c r="T20" s="113"/>
      <c r="U20" s="113"/>
      <c r="V20" s="113"/>
      <c r="W20" s="113"/>
      <c r="X20" s="113"/>
      <c r="Z20" s="113"/>
    </row>
    <row r="21" spans="2:26" x14ac:dyDescent="0.25">
      <c r="C21" s="112"/>
      <c r="D21" s="134"/>
      <c r="E21" s="115"/>
      <c r="F21" s="115"/>
      <c r="G21" s="116"/>
      <c r="H21" s="116"/>
      <c r="I21" s="116"/>
      <c r="J21" s="116"/>
      <c r="K21" s="116"/>
      <c r="O21" s="109"/>
      <c r="P21" s="113"/>
      <c r="Q21" s="113"/>
      <c r="R21" s="113"/>
      <c r="S21" s="113"/>
      <c r="T21" s="113"/>
      <c r="U21" s="113"/>
      <c r="V21" s="113"/>
      <c r="W21" s="113"/>
      <c r="X21" s="113"/>
      <c r="Z21" s="113"/>
    </row>
    <row r="22" spans="2:26" x14ac:dyDescent="0.25">
      <c r="C22" s="112"/>
      <c r="D22" s="114"/>
      <c r="E22" s="115"/>
      <c r="F22" s="115"/>
      <c r="G22" s="116"/>
      <c r="H22" s="116"/>
      <c r="I22" s="116"/>
      <c r="J22" s="116"/>
      <c r="K22" s="116"/>
      <c r="O22" s="109"/>
      <c r="P22" s="113"/>
      <c r="Q22" s="113"/>
      <c r="R22" s="113"/>
      <c r="S22" s="113"/>
      <c r="T22" s="113"/>
      <c r="U22" s="113"/>
      <c r="V22" s="113"/>
      <c r="W22" s="113"/>
      <c r="X22" s="113"/>
      <c r="Z22" s="113"/>
    </row>
    <row r="23" spans="2:26" x14ac:dyDescent="0.25">
      <c r="C23" s="112"/>
      <c r="O23" s="109"/>
      <c r="P23" s="113"/>
      <c r="Q23" s="113"/>
      <c r="R23" s="113"/>
      <c r="S23" s="113"/>
      <c r="T23" s="113"/>
      <c r="U23" s="113"/>
      <c r="V23" s="113"/>
      <c r="W23" s="113"/>
      <c r="X23" s="113"/>
      <c r="Z23" s="113"/>
    </row>
    <row r="24" spans="2:26" x14ac:dyDescent="0.25">
      <c r="B24" s="106" t="s">
        <v>168</v>
      </c>
      <c r="C24" s="112"/>
      <c r="D24" s="106" t="str">
        <f>D19</f>
        <v>Scenario 2</v>
      </c>
      <c r="G24" s="113">
        <f>G19 - G$5</f>
        <v>35.012775668741455</v>
      </c>
      <c r="H24" s="113">
        <f t="shared" ref="H24:K24" si="1">H19 - H$5</f>
        <v>28.988884906215787</v>
      </c>
      <c r="I24" s="113">
        <f t="shared" si="1"/>
        <v>14.99536030310615</v>
      </c>
      <c r="J24" s="113">
        <f t="shared" si="1"/>
        <v>-4.8845754013133718</v>
      </c>
      <c r="K24" s="113">
        <f t="shared" si="1"/>
        <v>-13.849638344328369</v>
      </c>
      <c r="O24" s="109">
        <f>ROUNDUP(MAX(Q24:X24), 0)</f>
        <v>19</v>
      </c>
      <c r="P24" s="113"/>
      <c r="Q24" s="113"/>
      <c r="R24" s="113">
        <f>(G24-R$10)/R$11</f>
        <v>14.957213412346499</v>
      </c>
      <c r="S24" s="113">
        <f t="shared" ref="S24:V25" si="2">(H24-S$10)/S$11</f>
        <v>18.267618178726654</v>
      </c>
      <c r="T24" s="113">
        <f t="shared" si="2"/>
        <v>11.015673778679746</v>
      </c>
      <c r="U24" s="113">
        <f t="shared" si="2"/>
        <v>-4.8845754013133718</v>
      </c>
      <c r="V24" s="113">
        <f t="shared" si="2"/>
        <v>-10.196688023968838</v>
      </c>
      <c r="W24" s="113"/>
      <c r="X24" s="113"/>
      <c r="Z24" s="113"/>
    </row>
    <row r="25" spans="2:26" x14ac:dyDescent="0.25">
      <c r="C25" s="112"/>
      <c r="D25" s="106" t="str">
        <f t="shared" ref="D25" si="3">D20</f>
        <v>Scenario 1</v>
      </c>
      <c r="G25" s="113">
        <f t="shared" ref="G25:K25" si="4">G20 - G$5</f>
        <v>35.248207202570271</v>
      </c>
      <c r="H25" s="113">
        <f t="shared" si="4"/>
        <v>22.501596293530387</v>
      </c>
      <c r="I25" s="113">
        <f t="shared" si="4"/>
        <v>4.7684679203283711</v>
      </c>
      <c r="J25" s="113">
        <f t="shared" si="4"/>
        <v>-1.3724804927083811</v>
      </c>
      <c r="K25" s="113">
        <f t="shared" si="4"/>
        <v>-6.6844356215244165</v>
      </c>
      <c r="O25" s="109">
        <f>ROUNDUP(MAX(Q25:X25), 0)</f>
        <v>16</v>
      </c>
      <c r="P25" s="113"/>
      <c r="Q25" s="113"/>
      <c r="R25" s="113">
        <f>(G25-R$10)/R$11</f>
        <v>15.227824370770426</v>
      </c>
      <c r="S25" s="113">
        <f t="shared" si="2"/>
        <v>11.29203902530149</v>
      </c>
      <c r="T25" s="113">
        <f t="shared" si="2"/>
        <v>0.58006930645752131</v>
      </c>
      <c r="U25" s="113">
        <f t="shared" si="2"/>
        <v>-1.3724804927083811</v>
      </c>
      <c r="V25" s="113">
        <f t="shared" si="2"/>
        <v>-3.13737499657578</v>
      </c>
      <c r="W25" s="113"/>
      <c r="X25" s="113"/>
      <c r="Z25" s="113"/>
    </row>
    <row r="26" spans="2:26" x14ac:dyDescent="0.25">
      <c r="C26" s="112"/>
      <c r="G26" s="113"/>
      <c r="H26" s="113"/>
      <c r="I26" s="113"/>
      <c r="J26" s="113"/>
      <c r="K26" s="113"/>
      <c r="O26" s="109"/>
      <c r="P26" s="113"/>
      <c r="Q26" s="113"/>
      <c r="R26" s="113"/>
      <c r="S26" s="113"/>
      <c r="T26" s="113"/>
      <c r="U26" s="113"/>
      <c r="V26" s="113"/>
      <c r="W26" s="113"/>
      <c r="X26" s="113"/>
      <c r="Z26" s="113"/>
    </row>
    <row r="27" spans="2:26" x14ac:dyDescent="0.25">
      <c r="C27" s="112"/>
      <c r="G27" s="113"/>
      <c r="H27" s="113"/>
      <c r="I27" s="113"/>
      <c r="J27" s="113"/>
      <c r="K27" s="113"/>
      <c r="O27" s="109"/>
      <c r="P27" s="113"/>
      <c r="Q27" s="113"/>
      <c r="R27" s="113"/>
      <c r="S27" s="113"/>
      <c r="T27" s="113"/>
      <c r="U27" s="113"/>
      <c r="V27" s="113"/>
      <c r="W27" s="113"/>
      <c r="X27" s="113"/>
      <c r="Z27" s="113"/>
    </row>
    <row r="28" spans="2:26" x14ac:dyDescent="0.25">
      <c r="C28" s="112"/>
      <c r="O28" s="109"/>
      <c r="P28" s="113"/>
      <c r="Q28" s="113"/>
      <c r="R28" s="113"/>
      <c r="S28" s="113"/>
      <c r="T28" s="113"/>
      <c r="U28" s="113"/>
      <c r="V28" s="113"/>
      <c r="W28" s="113"/>
      <c r="X28" s="113"/>
      <c r="Z28" s="113"/>
    </row>
    <row r="29" spans="2:26" x14ac:dyDescent="0.25">
      <c r="C29" s="112"/>
      <c r="O29" s="109"/>
      <c r="P29" s="113"/>
      <c r="Q29" s="113"/>
      <c r="R29" s="113"/>
      <c r="S29" s="113"/>
      <c r="T29" s="113"/>
      <c r="U29" s="113"/>
      <c r="V29" s="113"/>
      <c r="W29" s="113"/>
      <c r="X29" s="113"/>
      <c r="Z29" s="113"/>
    </row>
    <row r="30" spans="2:26" x14ac:dyDescent="0.25">
      <c r="C30" s="112"/>
      <c r="O30" s="109"/>
      <c r="P30" s="113"/>
      <c r="Q30" s="113"/>
      <c r="R30" s="113"/>
      <c r="S30" s="113"/>
      <c r="T30" s="113"/>
      <c r="U30" s="113"/>
      <c r="V30" s="113"/>
      <c r="W30" s="113"/>
      <c r="X30" s="113"/>
      <c r="Z30" s="113"/>
    </row>
    <row r="31" spans="2:26" x14ac:dyDescent="0.25">
      <c r="C31" s="112"/>
      <c r="O31" s="109"/>
      <c r="P31" s="113"/>
      <c r="Q31" s="113"/>
      <c r="R31" s="113"/>
      <c r="S31" s="113"/>
      <c r="T31" s="113"/>
      <c r="U31" s="113"/>
      <c r="V31" s="113"/>
      <c r="W31" s="113"/>
      <c r="X31" s="113"/>
      <c r="Z31" s="113"/>
    </row>
    <row r="32" spans="2:26" x14ac:dyDescent="0.25">
      <c r="C32" s="112"/>
      <c r="O32" s="109"/>
      <c r="P32" s="113"/>
      <c r="Q32" s="113"/>
      <c r="R32" s="113"/>
      <c r="S32" s="113"/>
      <c r="T32" s="113"/>
      <c r="U32" s="113"/>
      <c r="V32" s="113"/>
      <c r="W32" s="113"/>
      <c r="X32" s="113"/>
      <c r="Z32" s="113"/>
    </row>
    <row r="33" spans="3:26" x14ac:dyDescent="0.25">
      <c r="C33" s="112"/>
      <c r="O33" s="109"/>
      <c r="P33" s="113"/>
      <c r="Q33" s="113"/>
      <c r="R33" s="113"/>
      <c r="S33" s="113"/>
      <c r="T33" s="113"/>
      <c r="U33" s="113"/>
      <c r="V33" s="113"/>
      <c r="W33" s="113"/>
      <c r="X33" s="113"/>
      <c r="Z33" s="113"/>
    </row>
    <row r="34" spans="3:26" x14ac:dyDescent="0.25">
      <c r="C34" s="112"/>
      <c r="O34" s="109"/>
      <c r="P34" s="113"/>
      <c r="Q34" s="113"/>
      <c r="R34" s="113"/>
      <c r="S34" s="113"/>
      <c r="T34" s="113"/>
      <c r="U34" s="113"/>
      <c r="V34" s="113"/>
      <c r="W34" s="113"/>
      <c r="X34" s="113"/>
      <c r="Z34" s="113"/>
    </row>
    <row r="35" spans="3:26" x14ac:dyDescent="0.25">
      <c r="C35" s="112"/>
      <c r="O35" s="109"/>
      <c r="P35" s="109"/>
      <c r="Q35" s="113"/>
      <c r="R35" s="113"/>
      <c r="S35" s="113"/>
      <c r="T35" s="113"/>
      <c r="U35" s="113"/>
      <c r="V35" s="113"/>
      <c r="W35" s="113"/>
      <c r="X35" s="113"/>
      <c r="Z35" s="113"/>
    </row>
    <row r="36" spans="3:26" x14ac:dyDescent="0.25">
      <c r="C36" s="112"/>
      <c r="O36" s="109"/>
      <c r="P36" s="109"/>
      <c r="Q36" s="113"/>
      <c r="R36" s="113"/>
      <c r="S36" s="113"/>
      <c r="T36" s="113"/>
      <c r="U36" s="113"/>
      <c r="V36" s="113"/>
      <c r="W36" s="113"/>
      <c r="X36" s="113"/>
      <c r="Z36" s="113"/>
    </row>
    <row r="37" spans="3:26" x14ac:dyDescent="0.25">
      <c r="C37" s="112"/>
      <c r="O37" s="109"/>
      <c r="P37" s="109"/>
      <c r="Q37" s="113"/>
      <c r="R37" s="113"/>
      <c r="S37" s="113"/>
      <c r="T37" s="113"/>
      <c r="U37" s="113"/>
      <c r="V37" s="113"/>
      <c r="W37" s="113"/>
      <c r="X37" s="113"/>
      <c r="Z37" s="113"/>
    </row>
    <row r="38" spans="3:26" x14ac:dyDescent="0.25">
      <c r="C38" s="112"/>
      <c r="O38" s="109"/>
      <c r="P38" s="109"/>
      <c r="Q38" s="113"/>
      <c r="R38" s="113"/>
      <c r="S38" s="113"/>
      <c r="T38" s="113"/>
      <c r="U38" s="113"/>
      <c r="V38" s="113"/>
      <c r="W38" s="113"/>
      <c r="X38" s="113"/>
      <c r="Z38" s="113"/>
    </row>
    <row r="39" spans="3:26" x14ac:dyDescent="0.25">
      <c r="C39" s="112"/>
      <c r="O39" s="109"/>
      <c r="P39" s="109"/>
      <c r="Q39" s="113"/>
      <c r="R39" s="113"/>
      <c r="S39" s="113"/>
      <c r="T39" s="113"/>
      <c r="U39" s="113"/>
      <c r="V39" s="113"/>
      <c r="W39" s="113"/>
      <c r="X39" s="113"/>
      <c r="Z39" s="113"/>
    </row>
    <row r="49" spans="2:12" x14ac:dyDescent="0.25">
      <c r="B49" s="105"/>
      <c r="C49" s="109"/>
      <c r="D49" s="113"/>
      <c r="E49" s="113"/>
      <c r="F49" s="113"/>
      <c r="G49" s="113"/>
      <c r="H49" s="113"/>
      <c r="I49" s="113"/>
      <c r="J49" s="113"/>
      <c r="K49" s="113"/>
      <c r="L49" s="113"/>
    </row>
  </sheetData>
  <mergeCells count="2">
    <mergeCell ref="E14:M14"/>
    <mergeCell ref="P14:X14"/>
  </mergeCells>
  <conditionalFormatting sqref="P15:X18 P23:X23 P28:X34">
    <cfRule type="cellIs" dxfId="8" priority="9" operator="equal">
      <formula>$O15</formula>
    </cfRule>
  </conditionalFormatting>
  <conditionalFormatting sqref="P19:X19">
    <cfRule type="cellIs" dxfId="7" priority="8" operator="equal">
      <formula>$O19</formula>
    </cfRule>
  </conditionalFormatting>
  <conditionalFormatting sqref="P20:X20">
    <cfRule type="cellIs" dxfId="6" priority="7" operator="equal">
      <formula>$O20</formula>
    </cfRule>
  </conditionalFormatting>
  <conditionalFormatting sqref="P21:X21">
    <cfRule type="cellIs" dxfId="5" priority="6" operator="equal">
      <formula>$O21</formula>
    </cfRule>
  </conditionalFormatting>
  <conditionalFormatting sqref="P22:X22">
    <cfRule type="cellIs" dxfId="4" priority="5" operator="equal">
      <formula>$O22</formula>
    </cfRule>
  </conditionalFormatting>
  <conditionalFormatting sqref="P24:X24">
    <cfRule type="cellIs" dxfId="3" priority="4" operator="equal">
      <formula>$O24</formula>
    </cfRule>
  </conditionalFormatting>
  <conditionalFormatting sqref="P25:X25">
    <cfRule type="cellIs" dxfId="2" priority="3" operator="equal">
      <formula>$O25</formula>
    </cfRule>
  </conditionalFormatting>
  <conditionalFormatting sqref="P26:X26">
    <cfRule type="cellIs" dxfId="1" priority="2" operator="equal">
      <formula>$O26</formula>
    </cfRule>
  </conditionalFormatting>
  <conditionalFormatting sqref="P27:X27">
    <cfRule type="cellIs" dxfId="0" priority="1" operator="equal">
      <formula>$O27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workbookViewId="0">
      <selection activeCell="K40" sqref="K40"/>
    </sheetView>
  </sheetViews>
  <sheetFormatPr defaultRowHeight="12.75" x14ac:dyDescent="0.2"/>
  <cols>
    <col min="1" max="1" width="9.140625" style="123"/>
    <col min="2" max="16384" width="9.140625" style="118"/>
  </cols>
  <sheetData>
    <row r="1" spans="1:28" x14ac:dyDescent="0.2">
      <c r="A1" s="117" t="s">
        <v>169</v>
      </c>
      <c r="C1" s="119">
        <v>-26.2</v>
      </c>
      <c r="D1" s="120">
        <v>-16.100000000000001</v>
      </c>
      <c r="E1" s="121">
        <v>-8.6</v>
      </c>
      <c r="F1" s="122">
        <v>-3.2</v>
      </c>
      <c r="G1" s="122">
        <v>0</v>
      </c>
      <c r="H1" s="122">
        <v>1.2</v>
      </c>
      <c r="I1" s="122">
        <v>1</v>
      </c>
      <c r="J1" s="122">
        <v>-1.1000000000000001</v>
      </c>
    </row>
    <row r="2" spans="1:28" x14ac:dyDescent="0.2">
      <c r="B2" s="121"/>
      <c r="D2" s="122"/>
      <c r="E2" s="122"/>
      <c r="G2" s="124"/>
      <c r="H2" s="124"/>
      <c r="J2" s="119"/>
      <c r="K2" s="122"/>
      <c r="M2" s="122"/>
      <c r="N2" s="122"/>
      <c r="P2" s="122"/>
      <c r="Q2" s="122"/>
      <c r="S2" s="122"/>
      <c r="T2" s="122"/>
      <c r="V2" s="122"/>
      <c r="W2" s="122"/>
      <c r="Y2" s="122"/>
    </row>
    <row r="4" spans="1:28" s="123" customFormat="1" x14ac:dyDescent="0.2">
      <c r="A4" s="117" t="s">
        <v>170</v>
      </c>
      <c r="B4" s="125">
        <v>31.5</v>
      </c>
      <c r="C4" s="125">
        <v>63</v>
      </c>
      <c r="D4" s="125">
        <v>125</v>
      </c>
      <c r="E4" s="125">
        <v>250</v>
      </c>
      <c r="F4" s="125">
        <v>500</v>
      </c>
      <c r="G4" s="125">
        <v>1000</v>
      </c>
      <c r="H4" s="125">
        <v>2000</v>
      </c>
      <c r="I4" s="125">
        <v>4000</v>
      </c>
      <c r="J4" s="125">
        <v>8000</v>
      </c>
      <c r="L4" s="117" t="s">
        <v>170</v>
      </c>
      <c r="M4" s="117" t="s">
        <v>171</v>
      </c>
      <c r="N4" s="117" t="s">
        <v>172</v>
      </c>
      <c r="O4" s="117" t="s">
        <v>173</v>
      </c>
      <c r="P4" s="117" t="s">
        <v>174</v>
      </c>
      <c r="Q4" s="117" t="s">
        <v>175</v>
      </c>
      <c r="R4" s="117" t="s">
        <v>176</v>
      </c>
      <c r="S4" s="117" t="s">
        <v>177</v>
      </c>
      <c r="T4" s="117" t="s">
        <v>178</v>
      </c>
      <c r="U4" s="117" t="s">
        <v>179</v>
      </c>
      <c r="V4" s="117" t="s">
        <v>180</v>
      </c>
      <c r="W4" s="117" t="s">
        <v>181</v>
      </c>
      <c r="X4" s="117" t="s">
        <v>182</v>
      </c>
      <c r="Y4" s="117" t="s">
        <v>183</v>
      </c>
      <c r="Z4" s="117" t="s">
        <v>184</v>
      </c>
      <c r="AA4" s="117" t="s">
        <v>185</v>
      </c>
      <c r="AB4" s="117" t="s">
        <v>186</v>
      </c>
    </row>
    <row r="5" spans="1:28" x14ac:dyDescent="0.2">
      <c r="A5" s="117" t="s">
        <v>171</v>
      </c>
      <c r="B5" s="122">
        <v>106</v>
      </c>
      <c r="C5" s="122">
        <v>95</v>
      </c>
      <c r="D5" s="122">
        <v>87</v>
      </c>
      <c r="E5" s="122">
        <v>82</v>
      </c>
      <c r="F5" s="122">
        <v>78</v>
      </c>
      <c r="G5" s="122">
        <v>75</v>
      </c>
      <c r="H5" s="122">
        <v>73</v>
      </c>
      <c r="I5" s="122">
        <v>71</v>
      </c>
      <c r="J5" s="122">
        <v>69</v>
      </c>
      <c r="L5" s="125">
        <v>31.5</v>
      </c>
      <c r="M5" s="122">
        <v>106</v>
      </c>
      <c r="N5" s="122">
        <v>103</v>
      </c>
      <c r="O5" s="122">
        <v>100</v>
      </c>
      <c r="P5" s="122">
        <v>96</v>
      </c>
      <c r="Q5" s="122">
        <v>93</v>
      </c>
      <c r="R5" s="122">
        <v>89</v>
      </c>
      <c r="S5" s="122">
        <v>86</v>
      </c>
      <c r="T5" s="122">
        <v>83</v>
      </c>
      <c r="U5" s="122">
        <v>79</v>
      </c>
      <c r="V5" s="122">
        <v>76</v>
      </c>
      <c r="W5" s="122">
        <v>72</v>
      </c>
      <c r="X5" s="122">
        <v>69</v>
      </c>
      <c r="Y5" s="122">
        <v>66</v>
      </c>
      <c r="Z5" s="122">
        <v>62</v>
      </c>
      <c r="AA5" s="122">
        <v>59</v>
      </c>
      <c r="AB5" s="122">
        <v>55</v>
      </c>
    </row>
    <row r="6" spans="1:28" x14ac:dyDescent="0.2">
      <c r="A6" s="117" t="s">
        <v>172</v>
      </c>
      <c r="B6" s="122">
        <v>103</v>
      </c>
      <c r="C6" s="122">
        <v>91</v>
      </c>
      <c r="D6" s="122">
        <v>83</v>
      </c>
      <c r="E6" s="122">
        <v>77</v>
      </c>
      <c r="F6" s="122">
        <v>73</v>
      </c>
      <c r="G6" s="122">
        <v>70</v>
      </c>
      <c r="H6" s="122">
        <v>68</v>
      </c>
      <c r="I6" s="122">
        <v>66</v>
      </c>
      <c r="J6" s="122">
        <v>64</v>
      </c>
      <c r="L6" s="125">
        <v>63</v>
      </c>
      <c r="M6" s="122">
        <v>95</v>
      </c>
      <c r="N6" s="122">
        <v>91</v>
      </c>
      <c r="O6" s="122">
        <v>87</v>
      </c>
      <c r="P6" s="122">
        <v>83</v>
      </c>
      <c r="Q6" s="122">
        <v>79</v>
      </c>
      <c r="R6" s="122">
        <v>75</v>
      </c>
      <c r="S6" s="122">
        <v>71</v>
      </c>
      <c r="T6" s="122">
        <v>67</v>
      </c>
      <c r="U6" s="122">
        <v>63</v>
      </c>
      <c r="V6" s="122">
        <v>59</v>
      </c>
      <c r="W6" s="122">
        <v>55</v>
      </c>
      <c r="X6" s="122">
        <v>51</v>
      </c>
      <c r="Y6" s="122">
        <v>47</v>
      </c>
      <c r="Z6" s="122">
        <v>43</v>
      </c>
      <c r="AA6" s="122">
        <v>39</v>
      </c>
      <c r="AB6" s="122">
        <v>35</v>
      </c>
    </row>
    <row r="7" spans="1:28" x14ac:dyDescent="0.2">
      <c r="A7" s="117" t="s">
        <v>173</v>
      </c>
      <c r="B7" s="122">
        <v>100</v>
      </c>
      <c r="C7" s="122">
        <v>87</v>
      </c>
      <c r="D7" s="122">
        <v>79</v>
      </c>
      <c r="E7" s="122">
        <v>72</v>
      </c>
      <c r="F7" s="122">
        <v>68</v>
      </c>
      <c r="G7" s="122">
        <v>65</v>
      </c>
      <c r="H7" s="122">
        <v>62</v>
      </c>
      <c r="I7" s="122">
        <v>61</v>
      </c>
      <c r="J7" s="122">
        <v>59</v>
      </c>
      <c r="L7" s="125">
        <v>125</v>
      </c>
      <c r="M7" s="122">
        <v>87</v>
      </c>
      <c r="N7" s="122">
        <v>83</v>
      </c>
      <c r="O7" s="122">
        <v>79</v>
      </c>
      <c r="P7" s="122">
        <v>74</v>
      </c>
      <c r="Q7" s="122">
        <v>70</v>
      </c>
      <c r="R7" s="122">
        <v>66</v>
      </c>
      <c r="S7" s="122">
        <v>61</v>
      </c>
      <c r="T7" s="122">
        <v>57</v>
      </c>
      <c r="U7" s="122">
        <v>52</v>
      </c>
      <c r="V7" s="122">
        <v>48</v>
      </c>
      <c r="W7" s="122">
        <v>44</v>
      </c>
      <c r="X7" s="122">
        <v>39</v>
      </c>
      <c r="Y7" s="122">
        <v>35</v>
      </c>
      <c r="Z7" s="122">
        <v>31</v>
      </c>
      <c r="AA7" s="122">
        <v>26</v>
      </c>
      <c r="AB7" s="122">
        <v>22</v>
      </c>
    </row>
    <row r="8" spans="1:28" x14ac:dyDescent="0.2">
      <c r="A8" s="117" t="s">
        <v>174</v>
      </c>
      <c r="B8" s="122">
        <v>96</v>
      </c>
      <c r="C8" s="122">
        <v>83</v>
      </c>
      <c r="D8" s="122">
        <v>74</v>
      </c>
      <c r="E8" s="122">
        <v>68</v>
      </c>
      <c r="F8" s="122">
        <v>63</v>
      </c>
      <c r="G8" s="122">
        <v>60</v>
      </c>
      <c r="H8" s="122">
        <v>57</v>
      </c>
      <c r="I8" s="122">
        <v>55</v>
      </c>
      <c r="J8" s="122">
        <v>54</v>
      </c>
      <c r="L8" s="125">
        <v>250</v>
      </c>
      <c r="M8" s="122">
        <v>82</v>
      </c>
      <c r="N8" s="122">
        <v>77</v>
      </c>
      <c r="O8" s="122">
        <v>72</v>
      </c>
      <c r="P8" s="122">
        <v>68</v>
      </c>
      <c r="Q8" s="122">
        <v>63</v>
      </c>
      <c r="R8" s="122">
        <v>59</v>
      </c>
      <c r="S8" s="122">
        <v>54</v>
      </c>
      <c r="T8" s="122">
        <v>49</v>
      </c>
      <c r="U8" s="122">
        <v>45</v>
      </c>
      <c r="V8" s="122">
        <v>40</v>
      </c>
      <c r="W8" s="122">
        <v>35</v>
      </c>
      <c r="X8" s="122">
        <v>31</v>
      </c>
      <c r="Y8" s="122">
        <v>26</v>
      </c>
      <c r="Z8" s="122">
        <v>21</v>
      </c>
      <c r="AA8" s="122">
        <v>17</v>
      </c>
      <c r="AB8" s="122">
        <v>12</v>
      </c>
    </row>
    <row r="9" spans="1:28" x14ac:dyDescent="0.2">
      <c r="A9" s="117" t="s">
        <v>175</v>
      </c>
      <c r="B9" s="122">
        <v>93</v>
      </c>
      <c r="C9" s="122">
        <v>79</v>
      </c>
      <c r="D9" s="122">
        <v>70</v>
      </c>
      <c r="E9" s="122">
        <v>63</v>
      </c>
      <c r="F9" s="122">
        <v>58</v>
      </c>
      <c r="G9" s="122">
        <v>55</v>
      </c>
      <c r="H9" s="122">
        <v>52</v>
      </c>
      <c r="I9" s="122">
        <v>50</v>
      </c>
      <c r="J9" s="122">
        <v>49</v>
      </c>
      <c r="L9" s="125">
        <v>500</v>
      </c>
      <c r="M9" s="122">
        <v>78</v>
      </c>
      <c r="N9" s="122">
        <v>73</v>
      </c>
      <c r="O9" s="122">
        <v>68</v>
      </c>
      <c r="P9" s="122">
        <v>63</v>
      </c>
      <c r="Q9" s="122">
        <v>58</v>
      </c>
      <c r="R9" s="122">
        <v>53</v>
      </c>
      <c r="S9" s="122">
        <v>48</v>
      </c>
      <c r="T9" s="122">
        <v>44</v>
      </c>
      <c r="U9" s="122">
        <v>39</v>
      </c>
      <c r="V9" s="122">
        <v>34</v>
      </c>
      <c r="W9" s="122">
        <v>29</v>
      </c>
      <c r="X9" s="122">
        <v>24</v>
      </c>
      <c r="Y9" s="122">
        <v>19</v>
      </c>
      <c r="Z9" s="122">
        <v>15</v>
      </c>
      <c r="AA9" s="122">
        <v>10</v>
      </c>
      <c r="AB9" s="122">
        <v>5</v>
      </c>
    </row>
    <row r="10" spans="1:28" x14ac:dyDescent="0.2">
      <c r="A10" s="117" t="s">
        <v>176</v>
      </c>
      <c r="B10" s="122">
        <v>89</v>
      </c>
      <c r="C10" s="122">
        <v>75</v>
      </c>
      <c r="D10" s="122">
        <v>66</v>
      </c>
      <c r="E10" s="122">
        <v>59</v>
      </c>
      <c r="F10" s="122">
        <v>53</v>
      </c>
      <c r="G10" s="122">
        <v>50</v>
      </c>
      <c r="H10" s="122">
        <v>47</v>
      </c>
      <c r="I10" s="122">
        <v>45</v>
      </c>
      <c r="J10" s="122">
        <v>43</v>
      </c>
      <c r="L10" s="125">
        <v>1000</v>
      </c>
      <c r="M10" s="122">
        <v>75</v>
      </c>
      <c r="N10" s="122">
        <v>70</v>
      </c>
      <c r="O10" s="122">
        <v>65</v>
      </c>
      <c r="P10" s="122">
        <v>60</v>
      </c>
      <c r="Q10" s="122">
        <v>55</v>
      </c>
      <c r="R10" s="122">
        <v>50</v>
      </c>
      <c r="S10" s="122">
        <v>45</v>
      </c>
      <c r="T10" s="122">
        <v>40</v>
      </c>
      <c r="U10" s="122">
        <v>35</v>
      </c>
      <c r="V10" s="122">
        <v>30</v>
      </c>
      <c r="W10" s="122">
        <v>25</v>
      </c>
      <c r="X10" s="122">
        <v>20</v>
      </c>
      <c r="Y10" s="122">
        <v>15</v>
      </c>
      <c r="Z10" s="122">
        <v>10</v>
      </c>
      <c r="AA10" s="122">
        <v>5</v>
      </c>
      <c r="AB10" s="122">
        <v>0</v>
      </c>
    </row>
    <row r="11" spans="1:28" x14ac:dyDescent="0.2">
      <c r="A11" s="117" t="s">
        <v>177</v>
      </c>
      <c r="B11" s="122">
        <v>86</v>
      </c>
      <c r="C11" s="122">
        <v>71</v>
      </c>
      <c r="D11" s="122">
        <v>61</v>
      </c>
      <c r="E11" s="122">
        <v>54</v>
      </c>
      <c r="F11" s="122">
        <v>48</v>
      </c>
      <c r="G11" s="122">
        <v>45</v>
      </c>
      <c r="H11" s="122">
        <v>42</v>
      </c>
      <c r="I11" s="122">
        <v>40</v>
      </c>
      <c r="J11" s="122">
        <v>38</v>
      </c>
      <c r="L11" s="125">
        <v>2000</v>
      </c>
      <c r="M11" s="122">
        <v>73</v>
      </c>
      <c r="N11" s="122">
        <v>68</v>
      </c>
      <c r="O11" s="122">
        <v>62</v>
      </c>
      <c r="P11" s="122">
        <v>57</v>
      </c>
      <c r="Q11" s="122">
        <v>52</v>
      </c>
      <c r="R11" s="122">
        <v>47</v>
      </c>
      <c r="S11" s="122">
        <v>42</v>
      </c>
      <c r="T11" s="122">
        <v>37</v>
      </c>
      <c r="U11" s="122">
        <v>32</v>
      </c>
      <c r="V11" s="122">
        <v>27</v>
      </c>
      <c r="W11" s="122">
        <v>22</v>
      </c>
      <c r="X11" s="122">
        <v>17</v>
      </c>
      <c r="Y11" s="122">
        <v>12</v>
      </c>
      <c r="Z11" s="122">
        <v>7</v>
      </c>
      <c r="AA11" s="122">
        <v>2</v>
      </c>
      <c r="AB11" s="122">
        <v>24</v>
      </c>
    </row>
    <row r="12" spans="1:28" x14ac:dyDescent="0.2">
      <c r="A12" s="117" t="s">
        <v>178</v>
      </c>
      <c r="B12" s="122">
        <v>83</v>
      </c>
      <c r="C12" s="122">
        <v>67</v>
      </c>
      <c r="D12" s="122">
        <v>57</v>
      </c>
      <c r="E12" s="122">
        <v>49</v>
      </c>
      <c r="F12" s="122">
        <v>44</v>
      </c>
      <c r="G12" s="122">
        <v>40</v>
      </c>
      <c r="H12" s="122">
        <v>37</v>
      </c>
      <c r="I12" s="122">
        <v>35</v>
      </c>
      <c r="J12" s="122">
        <v>33</v>
      </c>
      <c r="L12" s="125">
        <v>4000</v>
      </c>
      <c r="M12" s="122">
        <v>71</v>
      </c>
      <c r="N12" s="122">
        <v>66</v>
      </c>
      <c r="O12" s="122">
        <v>61</v>
      </c>
      <c r="P12" s="122">
        <v>55</v>
      </c>
      <c r="Q12" s="122">
        <v>50</v>
      </c>
      <c r="R12" s="122">
        <v>45</v>
      </c>
      <c r="S12" s="122">
        <v>40</v>
      </c>
      <c r="T12" s="122">
        <v>35</v>
      </c>
      <c r="U12" s="122">
        <v>30</v>
      </c>
      <c r="V12" s="122">
        <v>25</v>
      </c>
      <c r="W12" s="122">
        <v>20</v>
      </c>
      <c r="X12" s="122">
        <v>14</v>
      </c>
      <c r="Y12" s="122">
        <v>9</v>
      </c>
      <c r="Z12" s="122">
        <v>4</v>
      </c>
      <c r="AA12" s="122">
        <v>21</v>
      </c>
      <c r="AB12" s="122">
        <v>26</v>
      </c>
    </row>
    <row r="13" spans="1:28" x14ac:dyDescent="0.2">
      <c r="A13" s="117" t="s">
        <v>179</v>
      </c>
      <c r="B13" s="122">
        <v>79</v>
      </c>
      <c r="C13" s="122">
        <v>63</v>
      </c>
      <c r="D13" s="122">
        <v>52</v>
      </c>
      <c r="E13" s="122">
        <v>45</v>
      </c>
      <c r="F13" s="122">
        <v>39</v>
      </c>
      <c r="G13" s="122">
        <v>35</v>
      </c>
      <c r="H13" s="122">
        <v>32</v>
      </c>
      <c r="I13" s="122">
        <v>30</v>
      </c>
      <c r="J13" s="122">
        <v>28</v>
      </c>
      <c r="L13" s="125">
        <v>8000</v>
      </c>
      <c r="M13" s="122">
        <v>69</v>
      </c>
      <c r="N13" s="122">
        <v>64</v>
      </c>
      <c r="O13" s="122">
        <v>59</v>
      </c>
      <c r="P13" s="122">
        <v>54</v>
      </c>
      <c r="Q13" s="122">
        <v>49</v>
      </c>
      <c r="R13" s="122">
        <v>43</v>
      </c>
      <c r="S13" s="122">
        <v>38</v>
      </c>
      <c r="T13" s="122">
        <v>33</v>
      </c>
      <c r="U13" s="122">
        <v>28</v>
      </c>
      <c r="V13" s="122">
        <v>23</v>
      </c>
      <c r="W13" s="122">
        <v>18</v>
      </c>
      <c r="X13" s="122">
        <v>13</v>
      </c>
      <c r="Y13" s="122">
        <v>7</v>
      </c>
      <c r="Z13" s="122">
        <v>2</v>
      </c>
      <c r="AA13" s="122">
        <v>23</v>
      </c>
      <c r="AB13" s="122">
        <v>28</v>
      </c>
    </row>
    <row r="14" spans="1:28" x14ac:dyDescent="0.2">
      <c r="A14" s="117" t="s">
        <v>180</v>
      </c>
      <c r="B14" s="122">
        <v>76</v>
      </c>
      <c r="C14" s="122">
        <v>59</v>
      </c>
      <c r="D14" s="122">
        <v>48</v>
      </c>
      <c r="E14" s="122">
        <v>40</v>
      </c>
      <c r="F14" s="122">
        <v>34</v>
      </c>
      <c r="G14" s="122">
        <v>30</v>
      </c>
      <c r="H14" s="122">
        <v>27</v>
      </c>
      <c r="I14" s="122">
        <v>25</v>
      </c>
      <c r="J14" s="122">
        <v>23</v>
      </c>
    </row>
    <row r="15" spans="1:28" x14ac:dyDescent="0.2">
      <c r="A15" s="117" t="s">
        <v>181</v>
      </c>
      <c r="B15" s="122">
        <v>72</v>
      </c>
      <c r="C15" s="122">
        <v>55</v>
      </c>
      <c r="D15" s="122">
        <v>44</v>
      </c>
      <c r="E15" s="122">
        <v>35</v>
      </c>
      <c r="F15" s="122">
        <v>29</v>
      </c>
      <c r="G15" s="122">
        <v>25</v>
      </c>
      <c r="H15" s="122">
        <v>22</v>
      </c>
      <c r="I15" s="122">
        <v>20</v>
      </c>
      <c r="J15" s="122">
        <v>18</v>
      </c>
    </row>
    <row r="16" spans="1:28" x14ac:dyDescent="0.2">
      <c r="A16" s="117" t="s">
        <v>182</v>
      </c>
      <c r="B16" s="122">
        <v>69</v>
      </c>
      <c r="C16" s="122">
        <v>51</v>
      </c>
      <c r="D16" s="122">
        <v>39</v>
      </c>
      <c r="E16" s="122">
        <v>31</v>
      </c>
      <c r="F16" s="122">
        <v>24</v>
      </c>
      <c r="G16" s="122">
        <v>20</v>
      </c>
      <c r="H16" s="122">
        <v>17</v>
      </c>
      <c r="I16" s="122">
        <v>14</v>
      </c>
      <c r="J16" s="122">
        <v>13</v>
      </c>
    </row>
    <row r="17" spans="1:11" x14ac:dyDescent="0.2">
      <c r="A17" s="117" t="s">
        <v>183</v>
      </c>
      <c r="B17" s="122">
        <v>66</v>
      </c>
      <c r="C17" s="122">
        <v>47</v>
      </c>
      <c r="D17" s="122">
        <v>35</v>
      </c>
      <c r="E17" s="122">
        <v>26</v>
      </c>
      <c r="F17" s="122">
        <v>19</v>
      </c>
      <c r="G17" s="122">
        <v>15</v>
      </c>
      <c r="H17" s="122">
        <v>12</v>
      </c>
      <c r="I17" s="122">
        <v>9</v>
      </c>
      <c r="J17" s="122">
        <v>7</v>
      </c>
    </row>
    <row r="18" spans="1:11" x14ac:dyDescent="0.2">
      <c r="A18" s="117" t="s">
        <v>184</v>
      </c>
      <c r="B18" s="122">
        <v>62</v>
      </c>
      <c r="C18" s="122">
        <v>43</v>
      </c>
      <c r="D18" s="122">
        <v>31</v>
      </c>
      <c r="E18" s="122">
        <v>21</v>
      </c>
      <c r="F18" s="122">
        <v>15</v>
      </c>
      <c r="G18" s="122">
        <v>10</v>
      </c>
      <c r="H18" s="122">
        <v>7</v>
      </c>
      <c r="I18" s="122">
        <v>4</v>
      </c>
      <c r="J18" s="122">
        <v>2</v>
      </c>
    </row>
    <row r="19" spans="1:11" x14ac:dyDescent="0.2">
      <c r="A19" s="117" t="s">
        <v>185</v>
      </c>
      <c r="B19" s="122">
        <v>59</v>
      </c>
      <c r="C19" s="122">
        <v>39</v>
      </c>
      <c r="D19" s="122">
        <v>26</v>
      </c>
      <c r="E19" s="122">
        <v>17</v>
      </c>
      <c r="F19" s="122">
        <v>10</v>
      </c>
      <c r="G19" s="122">
        <v>5</v>
      </c>
      <c r="H19" s="122">
        <v>2</v>
      </c>
      <c r="I19" s="122">
        <v>21</v>
      </c>
      <c r="J19" s="122">
        <v>23</v>
      </c>
    </row>
    <row r="20" spans="1:11" x14ac:dyDescent="0.2">
      <c r="A20" s="117" t="s">
        <v>186</v>
      </c>
      <c r="B20" s="122">
        <v>55</v>
      </c>
      <c r="C20" s="122">
        <v>35</v>
      </c>
      <c r="D20" s="122">
        <v>22</v>
      </c>
      <c r="E20" s="122">
        <v>12</v>
      </c>
      <c r="F20" s="122">
        <v>5</v>
      </c>
      <c r="G20" s="122">
        <v>0</v>
      </c>
      <c r="H20" s="122">
        <v>24</v>
      </c>
      <c r="I20" s="122">
        <v>26</v>
      </c>
      <c r="J20" s="122">
        <v>28</v>
      </c>
    </row>
    <row r="23" spans="1:11" x14ac:dyDescent="0.2">
      <c r="A23" s="126" t="s">
        <v>187</v>
      </c>
      <c r="B23" s="127">
        <v>55.4</v>
      </c>
      <c r="C23" s="127">
        <v>35.4</v>
      </c>
      <c r="D23" s="127">
        <v>22</v>
      </c>
      <c r="E23" s="127">
        <v>12</v>
      </c>
      <c r="F23" s="127">
        <v>4.2</v>
      </c>
      <c r="G23" s="127">
        <v>0</v>
      </c>
      <c r="H23" s="127">
        <v>-3.5</v>
      </c>
      <c r="I23" s="127">
        <v>-6.1</v>
      </c>
      <c r="J23" s="127">
        <v>-8</v>
      </c>
      <c r="K23" s="128" t="s">
        <v>163</v>
      </c>
    </row>
    <row r="24" spans="1:11" x14ac:dyDescent="0.2">
      <c r="A24" s="126">
        <v>30</v>
      </c>
      <c r="B24" s="127">
        <v>0.68100000000000005</v>
      </c>
      <c r="C24" s="127">
        <v>0.79</v>
      </c>
      <c r="D24" s="127">
        <v>0.87</v>
      </c>
      <c r="E24" s="127">
        <v>0.93</v>
      </c>
      <c r="F24" s="127">
        <v>0.98</v>
      </c>
      <c r="G24" s="127">
        <v>1</v>
      </c>
      <c r="H24" s="127">
        <v>1.0149999999999999</v>
      </c>
      <c r="I24" s="127">
        <v>1.0249999999999999</v>
      </c>
      <c r="J24" s="127">
        <v>1.03</v>
      </c>
      <c r="K24" s="128" t="s">
        <v>164</v>
      </c>
    </row>
    <row r="25" spans="1:11" x14ac:dyDescent="0.2">
      <c r="A25" s="126"/>
      <c r="B25" s="129">
        <f t="shared" ref="B25:J25" si="0">B23+B24*$A24</f>
        <v>75.83</v>
      </c>
      <c r="C25" s="129">
        <f t="shared" si="0"/>
        <v>59.1</v>
      </c>
      <c r="D25" s="129">
        <f t="shared" si="0"/>
        <v>48.1</v>
      </c>
      <c r="E25" s="129">
        <f t="shared" si="0"/>
        <v>39.900000000000006</v>
      </c>
      <c r="F25" s="129">
        <f t="shared" si="0"/>
        <v>33.6</v>
      </c>
      <c r="G25" s="129">
        <f t="shared" si="0"/>
        <v>30</v>
      </c>
      <c r="H25" s="129">
        <f t="shared" si="0"/>
        <v>26.949999999999996</v>
      </c>
      <c r="I25" s="129">
        <f t="shared" si="0"/>
        <v>24.65</v>
      </c>
      <c r="J25" s="129">
        <f t="shared" si="0"/>
        <v>22.900000000000002</v>
      </c>
      <c r="K25" s="127"/>
    </row>
    <row r="27" spans="1:11" x14ac:dyDescent="0.2">
      <c r="A27" s="123" t="s">
        <v>190</v>
      </c>
      <c r="B27" s="130"/>
      <c r="C27" s="131">
        <f>C16+C1</f>
        <v>24.8</v>
      </c>
      <c r="D27" s="131">
        <f t="shared" ref="D27:I27" si="1">D16+D1</f>
        <v>22.9</v>
      </c>
      <c r="E27" s="131">
        <f t="shared" si="1"/>
        <v>22.4</v>
      </c>
      <c r="F27" s="131">
        <f t="shared" si="1"/>
        <v>20.8</v>
      </c>
      <c r="G27" s="131">
        <f t="shared" si="1"/>
        <v>20</v>
      </c>
      <c r="H27" s="131">
        <f t="shared" si="1"/>
        <v>18.2</v>
      </c>
      <c r="I27" s="131">
        <f t="shared" si="1"/>
        <v>15</v>
      </c>
      <c r="J27" s="131"/>
    </row>
    <row r="28" spans="1:11" x14ac:dyDescent="0.2">
      <c r="A28" s="123" t="s">
        <v>189</v>
      </c>
    </row>
    <row r="29" spans="1:11" x14ac:dyDescent="0.2">
      <c r="A29" s="123" t="s">
        <v>188</v>
      </c>
      <c r="B29" s="132"/>
      <c r="C29" s="131">
        <f t="shared" ref="C29:I29" si="2">C12+C1</f>
        <v>40.799999999999997</v>
      </c>
      <c r="D29" s="131">
        <f t="shared" si="2"/>
        <v>40.9</v>
      </c>
      <c r="E29" s="131">
        <f t="shared" si="2"/>
        <v>40.4</v>
      </c>
      <c r="F29" s="131">
        <f t="shared" si="2"/>
        <v>40.799999999999997</v>
      </c>
      <c r="G29" s="131">
        <f t="shared" si="2"/>
        <v>40</v>
      </c>
      <c r="H29" s="131">
        <f t="shared" si="2"/>
        <v>38.200000000000003</v>
      </c>
      <c r="I29" s="131">
        <f t="shared" si="2"/>
        <v>36</v>
      </c>
      <c r="J29" s="131"/>
    </row>
    <row r="30" spans="1:11" x14ac:dyDescent="0.2">
      <c r="A30" s="123" t="s">
        <v>197</v>
      </c>
      <c r="B30" s="130"/>
      <c r="C30" s="131"/>
      <c r="D30" s="131">
        <f>D10+D1</f>
        <v>49.9</v>
      </c>
      <c r="E30" s="131">
        <f t="shared" ref="E30:H30" si="3">E10+E1</f>
        <v>50.4</v>
      </c>
      <c r="F30" s="131">
        <f t="shared" si="3"/>
        <v>49.8</v>
      </c>
      <c r="G30" s="131">
        <f t="shared" si="3"/>
        <v>50</v>
      </c>
      <c r="H30" s="131">
        <f t="shared" si="3"/>
        <v>48.2</v>
      </c>
    </row>
    <row r="31" spans="1:11" x14ac:dyDescent="0.2">
      <c r="A31" s="123" t="s">
        <v>203</v>
      </c>
      <c r="B31" s="121"/>
      <c r="D31" s="131">
        <f>D11+D1</f>
        <v>44.9</v>
      </c>
      <c r="E31" s="131">
        <f t="shared" ref="E31:H31" si="4">E11+E1</f>
        <v>45.4</v>
      </c>
      <c r="F31" s="131">
        <f t="shared" si="4"/>
        <v>44.8</v>
      </c>
      <c r="G31" s="131">
        <f t="shared" si="4"/>
        <v>45</v>
      </c>
      <c r="H31" s="131">
        <f t="shared" si="4"/>
        <v>43.2</v>
      </c>
      <c r="I31" s="118" t="s">
        <v>204</v>
      </c>
    </row>
    <row r="32" spans="1:11" x14ac:dyDescent="0.2">
      <c r="B32" s="119"/>
    </row>
    <row r="33" spans="2:25" x14ac:dyDescent="0.2">
      <c r="B33" s="122"/>
      <c r="C33" s="133"/>
      <c r="D33" s="133"/>
      <c r="E33" s="133"/>
      <c r="F33" s="133"/>
      <c r="G33" s="133"/>
      <c r="H33" s="133"/>
      <c r="I33" s="133"/>
      <c r="J33" s="133"/>
      <c r="K33" s="133"/>
      <c r="M33" s="133"/>
      <c r="N33" s="133"/>
      <c r="P33" s="133"/>
      <c r="Q33" s="133"/>
      <c r="S33" s="133"/>
      <c r="T33" s="133"/>
      <c r="V33" s="133"/>
      <c r="W33" s="133"/>
      <c r="X33" s="133"/>
      <c r="Y33" s="133"/>
    </row>
    <row r="34" spans="2:25" x14ac:dyDescent="0.2">
      <c r="B34" s="122"/>
      <c r="C34" s="131"/>
      <c r="D34" s="131"/>
      <c r="E34" s="131"/>
      <c r="F34" s="131"/>
      <c r="G34" s="131"/>
      <c r="H34" s="131"/>
      <c r="I34" s="131"/>
    </row>
    <row r="35" spans="2:25" x14ac:dyDescent="0.2">
      <c r="B35" s="120"/>
      <c r="C35" s="131"/>
      <c r="D35" s="131"/>
      <c r="E35" s="131"/>
      <c r="F35" s="131"/>
      <c r="G35" s="131"/>
      <c r="H35" s="131"/>
    </row>
    <row r="36" spans="2:25" x14ac:dyDescent="0.2">
      <c r="B36" s="124"/>
      <c r="C36" s="131"/>
      <c r="D36" s="131"/>
      <c r="E36" s="131"/>
      <c r="F36" s="131"/>
      <c r="G36" s="131"/>
      <c r="H36" s="131"/>
    </row>
    <row r="37" spans="2:25" x14ac:dyDescent="0.2">
      <c r="B37" s="124"/>
    </row>
    <row r="38" spans="2:25" x14ac:dyDescent="0.2">
      <c r="B38" s="121"/>
    </row>
    <row r="39" spans="2:25" x14ac:dyDescent="0.2">
      <c r="B39" s="119"/>
    </row>
    <row r="40" spans="2:25" x14ac:dyDescent="0.2">
      <c r="B40" s="122"/>
    </row>
    <row r="41" spans="2:25" x14ac:dyDescent="0.2">
      <c r="B41" s="122"/>
    </row>
    <row r="42" spans="2:25" x14ac:dyDescent="0.2">
      <c r="B42" s="122"/>
    </row>
    <row r="43" spans="2:25" x14ac:dyDescent="0.2">
      <c r="B43" s="122"/>
    </row>
    <row r="44" spans="2:25" x14ac:dyDescent="0.2">
      <c r="B44" s="122"/>
    </row>
    <row r="45" spans="2:25" x14ac:dyDescent="0.2">
      <c r="B45" s="122"/>
    </row>
    <row r="46" spans="2:25" x14ac:dyDescent="0.2">
      <c r="B46" s="122"/>
    </row>
    <row r="47" spans="2:25" x14ac:dyDescent="0.2">
      <c r="B47" s="122"/>
    </row>
    <row r="48" spans="2:25" x14ac:dyDescent="0.2">
      <c r="B48" s="122"/>
    </row>
    <row r="49" spans="2:2" x14ac:dyDescent="0.2">
      <c r="B49" s="122"/>
    </row>
    <row r="50" spans="2:2" x14ac:dyDescent="0.2">
      <c r="B50" s="122"/>
    </row>
    <row r="51" spans="2:2" x14ac:dyDescent="0.2">
      <c r="B51" s="122"/>
    </row>
    <row r="52" spans="2:2" x14ac:dyDescent="0.2">
      <c r="B52" s="122"/>
    </row>
    <row r="53" spans="2:2" x14ac:dyDescent="0.2">
      <c r="B53" s="122"/>
    </row>
    <row r="54" spans="2:2" x14ac:dyDescent="0.2">
      <c r="B54" s="122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6"/>
  <sheetViews>
    <sheetView topLeftCell="A7" workbookViewId="0">
      <selection activeCell="N13" sqref="N13"/>
    </sheetView>
  </sheetViews>
  <sheetFormatPr defaultRowHeight="15.75" x14ac:dyDescent="0.25"/>
  <cols>
    <col min="1" max="1" width="64.42578125" style="19" customWidth="1"/>
    <col min="2" max="2" width="9.28515625" style="19" bestFit="1" customWidth="1"/>
    <col min="3" max="7" width="8.85546875" style="19" bestFit="1" customWidth="1"/>
    <col min="8" max="9" width="9.140625" style="19"/>
    <col min="10" max="10" width="10.140625" style="19" bestFit="1" customWidth="1"/>
    <col min="11" max="23" width="9.140625" style="19"/>
    <col min="24" max="26" width="6.7109375" style="19" bestFit="1" customWidth="1"/>
    <col min="27" max="27" width="5.5703125" style="19" bestFit="1" customWidth="1"/>
    <col min="28" max="16384" width="9.140625" style="19"/>
  </cols>
  <sheetData>
    <row r="1" spans="1:27" x14ac:dyDescent="0.25">
      <c r="X1" s="20" t="s">
        <v>34</v>
      </c>
      <c r="Y1" s="20" t="s">
        <v>35</v>
      </c>
      <c r="Z1" s="20" t="s">
        <v>36</v>
      </c>
      <c r="AA1" s="20" t="s">
        <v>37</v>
      </c>
    </row>
    <row r="2" spans="1:27" x14ac:dyDescent="0.25">
      <c r="X2" s="20"/>
      <c r="Y2" s="20"/>
      <c r="Z2" s="20"/>
      <c r="AA2" s="20"/>
    </row>
    <row r="3" spans="1:27" x14ac:dyDescent="0.25">
      <c r="A3" s="21" t="s">
        <v>191</v>
      </c>
      <c r="X3" s="20" t="s">
        <v>38</v>
      </c>
    </row>
    <row r="4" spans="1:27" ht="18" x14ac:dyDescent="0.25">
      <c r="A4" s="22" t="s">
        <v>39</v>
      </c>
      <c r="B4" s="23">
        <f>16.89*2.4</f>
        <v>40.536000000000001</v>
      </c>
      <c r="X4" s="20"/>
    </row>
    <row r="5" spans="1:27" ht="18" x14ac:dyDescent="0.25">
      <c r="A5" s="22" t="s">
        <v>40</v>
      </c>
      <c r="B5" s="23">
        <f>2.45*1.65</f>
        <v>4.0425000000000004</v>
      </c>
      <c r="X5" s="20"/>
    </row>
    <row r="6" spans="1:27" ht="18" x14ac:dyDescent="0.25">
      <c r="A6" s="19" t="s">
        <v>95</v>
      </c>
      <c r="B6" s="78">
        <f>10.28*2.4-B5</f>
        <v>20.629499999999997</v>
      </c>
      <c r="C6" s="78"/>
    </row>
    <row r="7" spans="1:27" x14ac:dyDescent="0.25">
      <c r="A7" s="22" t="s">
        <v>41</v>
      </c>
      <c r="B7" s="24">
        <v>0.5</v>
      </c>
      <c r="X7" s="20"/>
    </row>
    <row r="8" spans="1:27" x14ac:dyDescent="0.25">
      <c r="A8" s="25" t="s">
        <v>42</v>
      </c>
      <c r="B8" s="26"/>
      <c r="X8" s="20"/>
    </row>
    <row r="10" spans="1:27" x14ac:dyDescent="0.25">
      <c r="A10" s="27" t="s">
        <v>43</v>
      </c>
      <c r="B10" s="28" t="s">
        <v>44</v>
      </c>
      <c r="C10" s="28" t="s">
        <v>45</v>
      </c>
      <c r="D10" s="28" t="s">
        <v>46</v>
      </c>
      <c r="E10" s="28" t="s">
        <v>47</v>
      </c>
      <c r="F10" s="28" t="s">
        <v>48</v>
      </c>
      <c r="G10" s="28" t="s">
        <v>49</v>
      </c>
      <c r="X10" s="20" t="s">
        <v>38</v>
      </c>
    </row>
    <row r="11" spans="1:27" ht="18.75" x14ac:dyDescent="0.35">
      <c r="A11" s="21" t="s">
        <v>54</v>
      </c>
      <c r="B11" s="29">
        <f>10*LOG10(10^((C11)/10) + 10^((D11)/10) + 10^((E11)/10) + 10^((F11)/10) + 10^((G11)/10)  )</f>
        <v>86.071867102046667</v>
      </c>
      <c r="C11" s="29">
        <f>'pre-calc'!D5</f>
        <v>57.099400086720365</v>
      </c>
      <c r="D11" s="29">
        <f>'pre-calc'!E5</f>
        <v>58.559400086720373</v>
      </c>
      <c r="E11" s="29">
        <f>'pre-calc'!F5</f>
        <v>63.73940008672038</v>
      </c>
      <c r="F11" s="29">
        <f>'pre-calc'!G5</f>
        <v>85.159400086720382</v>
      </c>
      <c r="G11" s="29">
        <f>'pre-calc'!H5</f>
        <v>78.639400086720372</v>
      </c>
      <c r="H11" s="46"/>
      <c r="I11" s="46"/>
      <c r="X11" s="20"/>
    </row>
    <row r="12" spans="1:27" x14ac:dyDescent="0.25">
      <c r="A12" s="30" t="str">
        <f>'Guardian Triple'!C14</f>
        <v>6/12/4/12/8.8 (44.2)</v>
      </c>
      <c r="B12" s="22"/>
      <c r="C12" s="26">
        <f>'Guardian Triple'!J14</f>
        <v>23</v>
      </c>
      <c r="D12" s="26">
        <f>'Guardian Triple'!K14</f>
        <v>31</v>
      </c>
      <c r="E12" s="26">
        <f>'Guardian Triple'!L14</f>
        <v>39</v>
      </c>
      <c r="F12" s="26">
        <f>'Guardian Triple'!M14</f>
        <v>49</v>
      </c>
      <c r="G12" s="26">
        <f>'Guardian Triple'!N14</f>
        <v>48</v>
      </c>
      <c r="H12" s="33"/>
      <c r="I12" s="33"/>
      <c r="X12" s="20"/>
    </row>
    <row r="13" spans="1:27" ht="18.75" x14ac:dyDescent="0.35">
      <c r="A13" s="22" t="s">
        <v>51</v>
      </c>
      <c r="B13" s="29">
        <f>10*LOG10(10^((C13)/10) + 10^((D13)/10) + 10^((E13)/10) + 10^((F13)/10) + 10^((G13)/10) )</f>
        <v>37.386171723027786</v>
      </c>
      <c r="C13" s="31">
        <f>C11-C12+10*LOG($B7*$B5/$B4)+11</f>
        <v>32.07719150303879</v>
      </c>
      <c r="D13" s="26">
        <f>D11-D12+10*LOG($B7*$B5/$B4)+11</f>
        <v>25.537191503038802</v>
      </c>
      <c r="E13" s="26">
        <f>E11-E12+10*LOG($B7*$B5/$B4)+11</f>
        <v>22.717191503038809</v>
      </c>
      <c r="F13" s="26">
        <f>F11-F12+10*LOG($B7*$B5/$B4)+11</f>
        <v>34.137191503038807</v>
      </c>
      <c r="G13" s="26">
        <f>G11-G12+10*LOG($B7*$B5/$B4)+11</f>
        <v>28.6171915030388</v>
      </c>
      <c r="H13" s="33"/>
      <c r="I13" s="33"/>
      <c r="X13" s="20"/>
    </row>
    <row r="14" spans="1:27" x14ac:dyDescent="0.25">
      <c r="A14" s="32" t="str">
        <f>'Wall board'!B3</f>
        <v>SRI Wall Type A - insul</v>
      </c>
      <c r="B14" s="29"/>
      <c r="C14" s="77">
        <f>'Wall board'!C3</f>
        <v>48</v>
      </c>
      <c r="D14" s="77">
        <f>'Wall board'!D3</f>
        <v>51</v>
      </c>
      <c r="E14" s="77">
        <f>'Wall board'!E3</f>
        <v>58</v>
      </c>
      <c r="F14" s="77">
        <f>'Wall board'!F3</f>
        <v>65</v>
      </c>
      <c r="G14" s="77">
        <f>'Wall board'!G3</f>
        <v>70</v>
      </c>
      <c r="H14" s="34"/>
      <c r="I14" s="3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6"/>
      <c r="W14" s="75"/>
      <c r="X14" s="75"/>
      <c r="Y14" s="75"/>
      <c r="Z14" s="75"/>
    </row>
    <row r="15" spans="1:27" ht="18.75" x14ac:dyDescent="0.35">
      <c r="A15" s="22" t="s">
        <v>52</v>
      </c>
      <c r="B15" s="29">
        <f>10*LOG10(10^((C15)/10) + 10^((D15)/10) + 10^((E15)/10) + 10^((F15)/10) + 10^((G15)/10)  )</f>
        <v>26.14947056405251</v>
      </c>
      <c r="C15" s="31">
        <f>C11-C14+10*LOG($B7*$B6/$B4)+11</f>
        <v>14.155578237716682</v>
      </c>
      <c r="D15" s="31">
        <f>D11-D14+10*LOG($B7*$B6/$B4)+11</f>
        <v>12.61557823771669</v>
      </c>
      <c r="E15" s="31">
        <f>E11-E14+10*LOG($B7*$B6/$B4)+11</f>
        <v>10.795578237716697</v>
      </c>
      <c r="F15" s="31">
        <f>F11-F14+10*LOG($B7*$B6/$B4)+11</f>
        <v>25.215578237716699</v>
      </c>
      <c r="G15" s="31">
        <f>G11-G14+10*LOG($B7*$B6/$B4)+11</f>
        <v>13.695578237716688</v>
      </c>
      <c r="V15" s="20"/>
    </row>
    <row r="16" spans="1:27" x14ac:dyDescent="0.25">
      <c r="A16" s="22" t="s">
        <v>53</v>
      </c>
      <c r="B16" s="29">
        <f>10*LOG10(10^((B13)/10)+10^((B15)/10))</f>
        <v>37.701142653292528</v>
      </c>
      <c r="C16" s="33"/>
      <c r="D16" s="33"/>
      <c r="E16" s="33"/>
      <c r="F16" s="33"/>
      <c r="G16" s="33"/>
      <c r="K16" s="34"/>
      <c r="L16" s="74"/>
      <c r="M16" s="34"/>
      <c r="O16" s="74"/>
      <c r="R16" s="74"/>
      <c r="U16" s="74"/>
      <c r="X16" s="74"/>
    </row>
    <row r="17" spans="1:20" x14ac:dyDescent="0.25">
      <c r="J17" s="34"/>
    </row>
    <row r="18" spans="1:20" x14ac:dyDescent="0.25">
      <c r="A18" s="27" t="s">
        <v>43</v>
      </c>
      <c r="B18" s="28" t="s">
        <v>44</v>
      </c>
      <c r="C18" s="28" t="s">
        <v>45</v>
      </c>
      <c r="D18" s="28" t="s">
        <v>46</v>
      </c>
      <c r="E18" s="28" t="s">
        <v>47</v>
      </c>
      <c r="F18" s="28" t="s">
        <v>48</v>
      </c>
      <c r="G18" s="28" t="s">
        <v>49</v>
      </c>
      <c r="H18" s="34"/>
      <c r="I18" s="34"/>
      <c r="J18" s="34"/>
      <c r="K18" s="34"/>
      <c r="L18" s="34"/>
      <c r="M18" s="34"/>
    </row>
    <row r="19" spans="1:20" ht="18.75" x14ac:dyDescent="0.35">
      <c r="A19" s="21" t="s">
        <v>85</v>
      </c>
      <c r="B19" s="29">
        <f>10*LOG10(10^((C19)/10) + 10^((D19)/10) + 10^((E19)/10) + 10^((F19)/10) + 10^((G19)/10)  )</f>
        <v>70.590504677403217</v>
      </c>
      <c r="C19" s="29">
        <f>'pre-calc'!D11</f>
        <v>42.457574905606748</v>
      </c>
      <c r="D19" s="29">
        <f>'pre-calc'!E11</f>
        <v>52.457574905606748</v>
      </c>
      <c r="E19" s="29">
        <f>'pre-calc'!F11</f>
        <v>63.457574905606748</v>
      </c>
      <c r="F19" s="29">
        <f>'pre-calc'!G11</f>
        <v>68.757574905606745</v>
      </c>
      <c r="G19" s="29">
        <f>'pre-calc'!H11</f>
        <v>61.857574905606754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x14ac:dyDescent="0.25">
      <c r="A20" s="30" t="str">
        <f>A12</f>
        <v>6/12/4/12/8.8 (44.2)</v>
      </c>
      <c r="B20" s="22"/>
      <c r="C20" s="26">
        <f>C12</f>
        <v>23</v>
      </c>
      <c r="D20" s="26">
        <f>D12</f>
        <v>31</v>
      </c>
      <c r="E20" s="26">
        <f>E12</f>
        <v>39</v>
      </c>
      <c r="F20" s="26">
        <f>F12</f>
        <v>49</v>
      </c>
      <c r="G20" s="26">
        <f>G12</f>
        <v>48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8.75" x14ac:dyDescent="0.35">
      <c r="A21" s="22" t="s">
        <v>51</v>
      </c>
      <c r="B21" s="29">
        <f>10*LOG10(10^((C21)/10) + 10^((D21)/10) + 10^((E21)/10) + 10^((F21)/10) + 10^((G21)/10)  )</f>
        <v>25.944347358566215</v>
      </c>
      <c r="C21" s="31">
        <f>C19-C20+10*LOG($B7*$B5/$B4)+11</f>
        <v>17.435366321925176</v>
      </c>
      <c r="D21" s="31">
        <f>D19-D20+10*LOG($B7*$B5/$B4)+11</f>
        <v>19.435366321925176</v>
      </c>
      <c r="E21" s="31">
        <f>E19-E20+10*LOG($B7*$B5/$B4)+11</f>
        <v>22.435366321925176</v>
      </c>
      <c r="F21" s="31">
        <f>F19-F20+10*LOG($B7*$B5/$B4)+11</f>
        <v>17.735366321925174</v>
      </c>
      <c r="G21" s="31">
        <f>G19-G20+10*LOG($B7*$B5/$B4)+11</f>
        <v>11.835366321925182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x14ac:dyDescent="0.25">
      <c r="A22" s="32" t="str">
        <f>A14</f>
        <v>SRI Wall Type A - insul</v>
      </c>
      <c r="B22" s="29"/>
      <c r="C22" s="26">
        <f>C14</f>
        <v>48</v>
      </c>
      <c r="D22" s="26">
        <f t="shared" ref="D22:G22" si="0">D14</f>
        <v>51</v>
      </c>
      <c r="E22" s="26">
        <f t="shared" si="0"/>
        <v>58</v>
      </c>
      <c r="F22" s="26">
        <f t="shared" si="0"/>
        <v>65</v>
      </c>
      <c r="G22" s="26">
        <f t="shared" si="0"/>
        <v>70</v>
      </c>
      <c r="H22" s="34"/>
      <c r="I22" s="34"/>
      <c r="J22" s="34"/>
      <c r="K22" s="38"/>
      <c r="L22" s="38"/>
      <c r="M22" s="38"/>
      <c r="N22" s="38"/>
      <c r="O22" s="38"/>
      <c r="P22" s="34"/>
      <c r="Q22" s="34"/>
      <c r="R22" s="34"/>
      <c r="S22" s="34"/>
      <c r="T22" s="34"/>
    </row>
    <row r="23" spans="1:20" ht="18.75" x14ac:dyDescent="0.35">
      <c r="A23" s="22" t="s">
        <v>52</v>
      </c>
      <c r="B23" s="29">
        <f>10*LOG10(10^((C23)/10) + 10^((D23)/10) + 10^((E23)/10) + 10^((F23)/10) + 10^((G23)/10)  )</f>
        <v>13.932596316967341</v>
      </c>
      <c r="C23" s="31">
        <f>C19-C22+10*LOG($B7*$B6/$B4)+11</f>
        <v>-0.48624694339693519</v>
      </c>
      <c r="D23" s="31">
        <f t="shared" ref="D23:G23" si="1">D19-D22+10*LOG($B7*$B6/$B4)+11</f>
        <v>6.5137530566030639</v>
      </c>
      <c r="E23" s="31">
        <f t="shared" si="1"/>
        <v>10.513753056603065</v>
      </c>
      <c r="F23" s="31">
        <f t="shared" si="1"/>
        <v>8.813753056603062</v>
      </c>
      <c r="G23" s="31">
        <f t="shared" si="1"/>
        <v>-3.0862469433969295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x14ac:dyDescent="0.25">
      <c r="A24" s="22" t="s">
        <v>53</v>
      </c>
      <c r="B24" s="29">
        <f>10*LOG10(10^((B21)/10)+10^((B23)/10))</f>
        <v>26.209374565972503</v>
      </c>
      <c r="C24" s="33"/>
      <c r="D24" s="33"/>
      <c r="E24" s="33"/>
      <c r="F24" s="33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x14ac:dyDescent="0.25">
      <c r="J25" s="34"/>
      <c r="K25" s="51"/>
      <c r="L25" s="51"/>
      <c r="M25" s="51"/>
      <c r="N25" s="51"/>
      <c r="O25" s="51"/>
      <c r="P25" s="34"/>
      <c r="Q25" s="34"/>
      <c r="R25" s="34"/>
      <c r="S25" s="34"/>
      <c r="T25" s="34"/>
    </row>
    <row r="26" spans="1:20" x14ac:dyDescent="0.25">
      <c r="A26" s="27" t="s">
        <v>43</v>
      </c>
      <c r="B26" s="28" t="s">
        <v>44</v>
      </c>
      <c r="C26" s="28" t="s">
        <v>45</v>
      </c>
      <c r="D26" s="28" t="s">
        <v>46</v>
      </c>
      <c r="E26" s="28" t="s">
        <v>47</v>
      </c>
      <c r="F26" s="28" t="s">
        <v>48</v>
      </c>
      <c r="G26" s="28" t="s">
        <v>49</v>
      </c>
      <c r="H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ht="18.75" x14ac:dyDescent="0.35">
      <c r="A27" s="21" t="s">
        <v>50</v>
      </c>
      <c r="B27" s="29">
        <f>10*LOG10(10^((C27)/10) + 10^((D27)/10) + 10^((E27)/10) + 10^((F27)/10) + 10^((G27)/10)  )</f>
        <v>58.308744790890621</v>
      </c>
      <c r="C27" s="26">
        <f>'pre-calc'!D17 + 1</f>
        <v>42.8</v>
      </c>
      <c r="D27" s="26">
        <f>'pre-calc'!E17 + 1</f>
        <v>47.4</v>
      </c>
      <c r="E27" s="26">
        <f>'pre-calc'!F17 + 1</f>
        <v>51.5</v>
      </c>
      <c r="F27" s="26">
        <f>'pre-calc'!G17 + 1</f>
        <v>54.6</v>
      </c>
      <c r="G27" s="26">
        <f>'pre-calc'!H17 + 1</f>
        <v>52.4</v>
      </c>
      <c r="H27" s="34"/>
      <c r="I27" s="19" t="s">
        <v>202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x14ac:dyDescent="0.25">
      <c r="A28" s="22" t="str">
        <f>A12</f>
        <v>6/12/4/12/8.8 (44.2)</v>
      </c>
      <c r="B28" s="22"/>
      <c r="C28" s="35">
        <f>C12</f>
        <v>23</v>
      </c>
      <c r="D28" s="35">
        <f>D12</f>
        <v>31</v>
      </c>
      <c r="E28" s="35">
        <f>E12</f>
        <v>39</v>
      </c>
      <c r="F28" s="35">
        <f>F12</f>
        <v>49</v>
      </c>
      <c r="G28" s="35">
        <f>G12</f>
        <v>48</v>
      </c>
      <c r="H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8.75" x14ac:dyDescent="0.35">
      <c r="A29" s="22" t="s">
        <v>51</v>
      </c>
      <c r="B29" s="29">
        <f>10*LOG10(10^((C29)/10) + 10^((D29)/10) + 10^((E29)/10) + 10^((F29)/10) + 10^((G29)/10)  )</f>
        <v>20.108149101743908</v>
      </c>
      <c r="C29" s="26">
        <f>C27-C28+10*LOG($B7*$B5/$B4)+11</f>
        <v>17.777791416318426</v>
      </c>
      <c r="D29" s="26">
        <f>D27-D28+10*LOG($B7*$B5/$B4)+11</f>
        <v>14.377791416318427</v>
      </c>
      <c r="E29" s="26">
        <f>E27-E28+10*LOG($B7*$B5/$B4)+11</f>
        <v>10.477791416318428</v>
      </c>
      <c r="F29" s="26">
        <f>F27-F28+10*LOG($B7*$B5/$B4)+11</f>
        <v>3.5777914163184299</v>
      </c>
      <c r="G29" s="26">
        <f>G27-G28+10*LOG($B7*$B5/$B4)+11</f>
        <v>2.3777914163184271</v>
      </c>
      <c r="H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x14ac:dyDescent="0.25">
      <c r="A30" s="22" t="str">
        <f>A14</f>
        <v>SRI Wall Type A - insul</v>
      </c>
      <c r="B30" s="29"/>
      <c r="C30" s="26">
        <f>C14</f>
        <v>48</v>
      </c>
      <c r="D30" s="26">
        <f>D14</f>
        <v>51</v>
      </c>
      <c r="E30" s="26">
        <f>E14</f>
        <v>58</v>
      </c>
      <c r="F30" s="26">
        <f>F14</f>
        <v>65</v>
      </c>
      <c r="G30" s="26">
        <f>G14</f>
        <v>70</v>
      </c>
      <c r="H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18.75" x14ac:dyDescent="0.35">
      <c r="A31" s="22" t="s">
        <v>52</v>
      </c>
      <c r="B31" s="29">
        <f>10*LOG10(10^((C31)/10) + 10^((D31)/10) + 10^((E31)/10) + 10^((F31)/10) + 10^((G31)/10)  )</f>
        <v>5.3539196182173114</v>
      </c>
      <c r="C31" s="31">
        <f>C27-C30+10*LOG($B7*$B6/$B4)+11</f>
        <v>-0.143821849003686</v>
      </c>
      <c r="D31" s="31">
        <f t="shared" ref="D31:G31" si="2">D27-D30+10*LOG($B7*$B6/$B4)+11</f>
        <v>1.4561781509963154</v>
      </c>
      <c r="E31" s="31">
        <f t="shared" si="2"/>
        <v>-1.4438218490036832</v>
      </c>
      <c r="F31" s="31">
        <f t="shared" si="2"/>
        <v>-5.3438218490036817</v>
      </c>
      <c r="G31" s="31">
        <f t="shared" si="2"/>
        <v>-12.543821849003685</v>
      </c>
      <c r="H31" s="34"/>
    </row>
    <row r="32" spans="1:20" x14ac:dyDescent="0.25">
      <c r="A32" s="22" t="s">
        <v>53</v>
      </c>
      <c r="B32" s="29">
        <f>10*LOG10(10^((B29)/10)+10^((B31)/10))</f>
        <v>20.251102371529257</v>
      </c>
      <c r="C32" s="33"/>
      <c r="D32" s="33"/>
      <c r="E32" s="33"/>
      <c r="F32" s="33"/>
      <c r="G32" s="36"/>
      <c r="H32" s="34"/>
    </row>
    <row r="34" spans="1:15" x14ac:dyDescent="0.25">
      <c r="A34" s="27" t="s">
        <v>43</v>
      </c>
      <c r="B34" s="28" t="s">
        <v>44</v>
      </c>
      <c r="C34" s="28" t="s">
        <v>45</v>
      </c>
      <c r="D34" s="28" t="s">
        <v>46</v>
      </c>
      <c r="E34" s="28" t="s">
        <v>47</v>
      </c>
      <c r="F34" s="28" t="s">
        <v>48</v>
      </c>
      <c r="G34" s="28" t="s">
        <v>49</v>
      </c>
    </row>
    <row r="35" spans="1:15" ht="18.75" x14ac:dyDescent="0.35">
      <c r="A35" s="21" t="s">
        <v>97</v>
      </c>
      <c r="B35" s="29">
        <f>10*LOG10(10^((C35)/10) + 10^((D35)/10) + 10^((E35)/10) + 10^((F35)/10) + 10^((G35)/10)  )</f>
        <v>50.670795758458581</v>
      </c>
      <c r="C35" s="26">
        <f>'pre-calc'!D23</f>
        <v>35.9</v>
      </c>
      <c r="D35" s="26">
        <f>'pre-calc'!E23</f>
        <v>41.7</v>
      </c>
      <c r="E35" s="26">
        <f>'pre-calc'!F23</f>
        <v>45.1</v>
      </c>
      <c r="F35" s="26">
        <f>'pre-calc'!G23</f>
        <v>46.6</v>
      </c>
      <c r="G35" s="26">
        <f>'pre-calc'!H23</f>
        <v>43</v>
      </c>
      <c r="H35" s="34"/>
      <c r="I35" s="34"/>
      <c r="J35" s="34"/>
      <c r="K35" s="34"/>
      <c r="L35" s="34"/>
      <c r="M35" s="34"/>
      <c r="N35" s="34"/>
      <c r="O35" s="34"/>
    </row>
    <row r="36" spans="1:15" x14ac:dyDescent="0.25">
      <c r="A36" s="22" t="str">
        <f>A20</f>
        <v>6/12/4/12/8.8 (44.2)</v>
      </c>
      <c r="B36" s="22"/>
      <c r="C36" s="35">
        <f>C20</f>
        <v>23</v>
      </c>
      <c r="D36" s="35">
        <f>D20</f>
        <v>31</v>
      </c>
      <c r="E36" s="35">
        <f>E20</f>
        <v>39</v>
      </c>
      <c r="F36" s="35">
        <f>F20</f>
        <v>49</v>
      </c>
      <c r="G36" s="35">
        <f>G20</f>
        <v>48</v>
      </c>
    </row>
    <row r="37" spans="1:15" ht="18.75" x14ac:dyDescent="0.35">
      <c r="A37" s="22" t="s">
        <v>51</v>
      </c>
      <c r="B37" s="29">
        <f>10*LOG10(10^((C37)/10) + 10^((D37)/10) + 10^((E37)/10) + 10^((F37)/10) + 10^((G37)/10)  )</f>
        <v>13.566423513924814</v>
      </c>
      <c r="C37" s="26">
        <f>C35-C36+10*LOG($B7*$B5/$B4)+11</f>
        <v>10.877791416318427</v>
      </c>
      <c r="D37" s="26">
        <f t="shared" ref="D37:G37" si="3">D35-D36+10*LOG($B7*$B5/$B4)+11</f>
        <v>8.6777914163184313</v>
      </c>
      <c r="E37" s="26">
        <f t="shared" si="3"/>
        <v>4.0777914163184299</v>
      </c>
      <c r="F37" s="26">
        <f t="shared" si="3"/>
        <v>-4.4222085836815701</v>
      </c>
      <c r="G37" s="26">
        <f t="shared" si="3"/>
        <v>-7.0222085836815715</v>
      </c>
    </row>
    <row r="38" spans="1:15" x14ac:dyDescent="0.25">
      <c r="A38" s="22" t="str">
        <f>A22</f>
        <v>SRI Wall Type A - insul</v>
      </c>
      <c r="B38" s="29"/>
      <c r="C38" s="26">
        <f>C22</f>
        <v>48</v>
      </c>
      <c r="D38" s="26">
        <f>D22</f>
        <v>51</v>
      </c>
      <c r="E38" s="26">
        <f>E22</f>
        <v>58</v>
      </c>
      <c r="F38" s="26">
        <f>F22</f>
        <v>65</v>
      </c>
      <c r="G38" s="26">
        <f>G22</f>
        <v>70</v>
      </c>
    </row>
    <row r="39" spans="1:15" ht="18.75" x14ac:dyDescent="0.35">
      <c r="A39" s="22" t="s">
        <v>52</v>
      </c>
      <c r="B39" s="29">
        <f>10*LOG10(10^((C39)/10) + 10^((D39)/10) + 10^((E39)/10) + 10^((F39)/10) + 10^((G39)/10)  )</f>
        <v>-1.0188738544086597</v>
      </c>
      <c r="C39" s="31">
        <f>C35-C38+10*LOG($B7*$B6/$B4)+11</f>
        <v>-7.0438218490036846</v>
      </c>
      <c r="D39" s="31">
        <f t="shared" ref="D39:G39" si="4">D35-D38+10*LOG($B7*$B6/$B4)+11</f>
        <v>-4.2438218490036803</v>
      </c>
      <c r="E39" s="31">
        <f t="shared" si="4"/>
        <v>-7.8438218490036817</v>
      </c>
      <c r="F39" s="31">
        <f t="shared" si="4"/>
        <v>-13.343821849003682</v>
      </c>
      <c r="G39" s="31">
        <f t="shared" si="4"/>
        <v>-21.943821849003683</v>
      </c>
    </row>
    <row r="40" spans="1:15" x14ac:dyDescent="0.25">
      <c r="A40" s="22" t="s">
        <v>53</v>
      </c>
      <c r="B40" s="29">
        <f>10*LOG10(10^((B37)/10)+10^((B39)/10))</f>
        <v>13.714951068918236</v>
      </c>
      <c r="C40" s="33"/>
      <c r="D40" s="33"/>
      <c r="E40" s="33"/>
      <c r="F40" s="33"/>
      <c r="G40" s="36"/>
    </row>
    <row r="43" spans="1:15" x14ac:dyDescent="0.25">
      <c r="A43" s="37"/>
      <c r="B43" s="34"/>
      <c r="C43" s="36"/>
      <c r="D43" s="36"/>
      <c r="E43" s="36"/>
      <c r="F43" s="36"/>
      <c r="G43" s="36"/>
      <c r="H43" s="34"/>
    </row>
    <row r="44" spans="1:15" x14ac:dyDescent="0.25">
      <c r="A44" s="34"/>
      <c r="B44" s="34"/>
      <c r="C44" s="36"/>
      <c r="D44" s="36"/>
      <c r="E44" s="36"/>
      <c r="F44" s="36"/>
      <c r="G44" s="36"/>
      <c r="H44" s="34"/>
      <c r="I44" s="34"/>
      <c r="J44" s="34"/>
      <c r="K44" s="34"/>
      <c r="L44" s="34"/>
      <c r="M44" s="34"/>
      <c r="N44" s="34"/>
      <c r="O44" s="34"/>
    </row>
    <row r="52" spans="1:15" x14ac:dyDescent="0.25">
      <c r="A52" s="34"/>
      <c r="B52" s="34"/>
      <c r="C52" s="45"/>
      <c r="D52" s="45"/>
      <c r="E52" s="45"/>
      <c r="F52" s="45"/>
      <c r="G52" s="45"/>
      <c r="H52" s="34"/>
      <c r="I52" s="34"/>
      <c r="J52" s="34"/>
      <c r="K52" s="34"/>
      <c r="L52" s="34"/>
      <c r="M52" s="34"/>
      <c r="N52" s="34"/>
      <c r="O52" s="34"/>
    </row>
    <row r="53" spans="1:15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1:15" x14ac:dyDescent="0.25">
      <c r="A55" s="34"/>
      <c r="B55" s="39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x14ac:dyDescent="0.25">
      <c r="A56" s="48"/>
      <c r="B56" s="49"/>
      <c r="C56" s="42"/>
      <c r="D56" s="42"/>
      <c r="E56" s="42"/>
      <c r="F56" s="42"/>
      <c r="G56" s="42"/>
      <c r="H56" s="34"/>
      <c r="I56" s="34"/>
      <c r="J56" s="34"/>
      <c r="K56" s="34"/>
      <c r="L56" s="34"/>
      <c r="M56" s="34"/>
      <c r="N56" s="34"/>
      <c r="O56" s="34"/>
    </row>
    <row r="57" spans="1:15" x14ac:dyDescent="0.25">
      <c r="A57" s="48"/>
      <c r="B57" s="41"/>
      <c r="C57" s="42"/>
      <c r="D57" s="42"/>
      <c r="E57" s="42"/>
      <c r="F57" s="42"/>
      <c r="G57" s="42"/>
      <c r="H57" s="34"/>
      <c r="I57" s="34"/>
      <c r="J57" s="34"/>
      <c r="K57" s="34"/>
      <c r="L57" s="34"/>
      <c r="M57" s="34"/>
      <c r="N57" s="34"/>
      <c r="O57" s="34"/>
    </row>
    <row r="58" spans="1:15" x14ac:dyDescent="0.25">
      <c r="A58" s="48"/>
      <c r="B58" s="44"/>
      <c r="C58" s="33"/>
      <c r="D58" s="33"/>
      <c r="E58" s="33"/>
      <c r="F58" s="33"/>
      <c r="G58" s="33"/>
      <c r="H58" s="34"/>
      <c r="I58" s="34"/>
      <c r="J58" s="34"/>
      <c r="K58" s="34"/>
      <c r="L58" s="34"/>
      <c r="M58" s="34"/>
      <c r="N58" s="34"/>
      <c r="O58" s="34"/>
    </row>
    <row r="59" spans="1:15" x14ac:dyDescent="0.25">
      <c r="A59" s="48"/>
      <c r="B59" s="44"/>
      <c r="C59" s="33"/>
      <c r="D59" s="33"/>
      <c r="E59" s="33"/>
      <c r="F59" s="33"/>
      <c r="G59" s="33"/>
      <c r="H59" s="34"/>
      <c r="I59" s="34"/>
      <c r="J59" s="34"/>
      <c r="K59" s="34"/>
      <c r="L59" s="34"/>
      <c r="M59" s="34"/>
      <c r="N59" s="34"/>
      <c r="O59" s="34"/>
    </row>
    <row r="60" spans="1:15" x14ac:dyDescent="0.25">
      <c r="A60" s="48"/>
      <c r="B60" s="46"/>
      <c r="C60" s="44"/>
      <c r="D60" s="44"/>
      <c r="E60" s="44"/>
      <c r="F60" s="44"/>
      <c r="G60" s="44"/>
      <c r="H60" s="36"/>
      <c r="I60" s="34"/>
      <c r="J60" s="34"/>
      <c r="K60" s="34"/>
      <c r="L60" s="34"/>
      <c r="M60" s="34"/>
      <c r="N60" s="34"/>
      <c r="O60" s="34"/>
    </row>
    <row r="61" spans="1:15" x14ac:dyDescent="0.25">
      <c r="A61" s="48"/>
      <c r="B61" s="46"/>
      <c r="C61" s="44"/>
      <c r="D61" s="44"/>
      <c r="E61" s="44"/>
      <c r="F61" s="44"/>
      <c r="G61" s="44"/>
      <c r="H61" s="36"/>
      <c r="I61" s="44"/>
      <c r="J61" s="44"/>
      <c r="K61" s="44"/>
      <c r="L61" s="44"/>
      <c r="M61" s="44"/>
      <c r="N61" s="34"/>
      <c r="O61" s="34"/>
    </row>
    <row r="62" spans="1:15" x14ac:dyDescent="0.25">
      <c r="A62" s="48"/>
      <c r="B62" s="46"/>
      <c r="C62" s="44"/>
      <c r="D62" s="44"/>
      <c r="E62" s="44"/>
      <c r="F62" s="44"/>
      <c r="G62" s="44"/>
      <c r="H62" s="34"/>
      <c r="I62" s="34"/>
      <c r="J62" s="34"/>
      <c r="K62" s="34"/>
      <c r="L62" s="34"/>
      <c r="M62" s="34"/>
      <c r="N62" s="34"/>
      <c r="O62" s="34"/>
    </row>
    <row r="63" spans="1:15" x14ac:dyDescent="0.25">
      <c r="A63" s="34"/>
      <c r="B63" s="47"/>
      <c r="C63" s="36"/>
      <c r="D63" s="36"/>
      <c r="E63" s="36"/>
      <c r="F63" s="36"/>
      <c r="G63" s="36"/>
      <c r="H63" s="34"/>
      <c r="I63" s="34"/>
      <c r="J63" s="34"/>
      <c r="K63" s="34"/>
      <c r="L63" s="34"/>
      <c r="M63" s="34"/>
      <c r="N63" s="34"/>
      <c r="O63" s="34"/>
    </row>
    <row r="64" spans="1:15" x14ac:dyDescent="0.25">
      <c r="A64" s="34"/>
      <c r="B64" s="47"/>
      <c r="C64" s="36"/>
      <c r="D64" s="36"/>
      <c r="E64" s="36"/>
      <c r="F64" s="36"/>
      <c r="G64" s="36"/>
      <c r="H64" s="34"/>
      <c r="I64" s="34"/>
      <c r="J64" s="34"/>
      <c r="K64" s="34"/>
      <c r="L64" s="34"/>
      <c r="M64" s="34"/>
      <c r="N64" s="34"/>
      <c r="O64" s="34"/>
    </row>
    <row r="65" spans="1:1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 x14ac:dyDescent="0.25">
      <c r="A78" s="34"/>
      <c r="B78" s="47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 x14ac:dyDescent="0.25">
      <c r="A82" s="40"/>
      <c r="B82" s="40"/>
      <c r="C82" s="40"/>
      <c r="D82" s="40"/>
      <c r="E82" s="40"/>
      <c r="F82" s="40"/>
      <c r="G82" s="40"/>
      <c r="H82" s="34"/>
      <c r="I82" s="34"/>
      <c r="J82" s="34"/>
      <c r="K82" s="34"/>
      <c r="L82" s="34"/>
      <c r="M82" s="34"/>
      <c r="N82" s="34"/>
      <c r="O82" s="34"/>
    </row>
    <row r="83" spans="1:15" x14ac:dyDescent="0.25">
      <c r="A83" s="40"/>
      <c r="B83" s="40"/>
      <c r="C83" s="40"/>
      <c r="D83" s="40"/>
      <c r="E83" s="40"/>
      <c r="F83" s="40"/>
      <c r="G83" s="40"/>
      <c r="H83" s="34"/>
      <c r="I83" s="34"/>
      <c r="J83" s="34"/>
      <c r="K83" s="34"/>
      <c r="L83" s="34"/>
      <c r="M83" s="34"/>
      <c r="N83" s="34"/>
      <c r="O83" s="34"/>
    </row>
    <row r="84" spans="1:15" x14ac:dyDescent="0.25">
      <c r="A84" s="34"/>
      <c r="B84" s="36"/>
      <c r="C84" s="36"/>
      <c r="D84" s="36"/>
      <c r="E84" s="36"/>
      <c r="F84" s="36"/>
      <c r="G84" s="36"/>
      <c r="H84" s="34"/>
      <c r="I84" s="34"/>
      <c r="J84" s="34"/>
      <c r="K84" s="34"/>
      <c r="L84" s="34"/>
      <c r="M84" s="34"/>
      <c r="N84" s="34"/>
      <c r="O84" s="34"/>
    </row>
    <row r="85" spans="1:15" x14ac:dyDescent="0.25">
      <c r="A85" s="34"/>
      <c r="B85" s="47"/>
      <c r="C85" s="36"/>
      <c r="D85" s="36"/>
      <c r="E85" s="36"/>
      <c r="F85" s="36"/>
      <c r="G85" s="36"/>
      <c r="H85" s="34"/>
      <c r="I85" s="34"/>
      <c r="J85" s="34"/>
      <c r="K85" s="34"/>
      <c r="L85" s="34"/>
      <c r="M85" s="34"/>
      <c r="N85" s="34"/>
      <c r="O85" s="34"/>
    </row>
    <row r="86" spans="1:15" x14ac:dyDescent="0.25">
      <c r="A86" s="34"/>
      <c r="B86" s="43"/>
      <c r="C86" s="36"/>
      <c r="D86" s="36"/>
      <c r="E86" s="36"/>
      <c r="F86" s="36"/>
      <c r="G86" s="36"/>
      <c r="H86" s="34"/>
      <c r="I86" s="34"/>
      <c r="J86" s="34"/>
      <c r="K86" s="34"/>
      <c r="L86" s="34"/>
      <c r="M86" s="34"/>
      <c r="N86" s="34"/>
      <c r="O86" s="34"/>
    </row>
    <row r="87" spans="1:15" x14ac:dyDescent="0.25">
      <c r="A87" s="34"/>
      <c r="B87" s="43"/>
      <c r="C87" s="36"/>
      <c r="D87" s="36"/>
      <c r="E87" s="36"/>
      <c r="F87" s="36"/>
      <c r="G87" s="36"/>
      <c r="H87" s="34"/>
      <c r="I87" s="34"/>
      <c r="J87" s="34"/>
      <c r="K87" s="34"/>
      <c r="L87" s="34"/>
      <c r="M87" s="34"/>
      <c r="N87" s="34"/>
      <c r="O87" s="34"/>
    </row>
    <row r="88" spans="1:15" x14ac:dyDescent="0.25">
      <c r="A88" s="43"/>
      <c r="B88" s="34"/>
      <c r="C88" s="36"/>
      <c r="D88" s="36"/>
      <c r="E88" s="36"/>
      <c r="F88" s="36"/>
      <c r="G88" s="36"/>
      <c r="H88" s="34"/>
      <c r="I88" s="34"/>
      <c r="J88" s="34"/>
      <c r="K88" s="34"/>
      <c r="L88" s="34"/>
      <c r="M88" s="34"/>
      <c r="N88" s="34"/>
      <c r="O88" s="34"/>
    </row>
    <row r="89" spans="1:15" x14ac:dyDescent="0.25">
      <c r="A89" s="34"/>
      <c r="B89" s="50"/>
      <c r="C89" s="36"/>
      <c r="D89" s="36"/>
      <c r="E89" s="36"/>
      <c r="F89" s="36"/>
      <c r="G89" s="36"/>
      <c r="H89" s="34"/>
      <c r="I89" s="34"/>
      <c r="J89" s="34"/>
      <c r="K89" s="34"/>
      <c r="L89" s="34"/>
      <c r="M89" s="34"/>
      <c r="N89" s="34"/>
      <c r="O89" s="34"/>
    </row>
    <row r="90" spans="1:15" x14ac:dyDescent="0.25">
      <c r="A90" s="34"/>
      <c r="B90" s="34"/>
      <c r="C90" s="51"/>
      <c r="D90" s="51"/>
      <c r="E90" s="51"/>
      <c r="F90" s="51"/>
      <c r="G90" s="51"/>
      <c r="H90" s="34"/>
      <c r="I90" s="34"/>
      <c r="J90" s="34"/>
      <c r="K90" s="34"/>
      <c r="L90" s="34"/>
      <c r="M90" s="34"/>
      <c r="N90" s="34"/>
      <c r="O90" s="34"/>
    </row>
    <row r="91" spans="1:15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 x14ac:dyDescent="0.25">
      <c r="A92" s="34"/>
      <c r="B92" s="34"/>
      <c r="C92" s="51"/>
      <c r="D92" s="51"/>
      <c r="E92" s="51"/>
      <c r="F92" s="51"/>
      <c r="G92" s="51"/>
      <c r="H92" s="34"/>
      <c r="I92" s="34"/>
      <c r="J92" s="34"/>
      <c r="K92" s="34"/>
      <c r="L92" s="34"/>
      <c r="M92" s="34"/>
      <c r="N92" s="34"/>
      <c r="O92" s="34"/>
    </row>
    <row r="93" spans="1:15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x14ac:dyDescent="0.25">
      <c r="A94" s="34"/>
      <c r="B94" s="34"/>
      <c r="C94" s="36"/>
      <c r="D94" s="36"/>
      <c r="E94" s="36"/>
      <c r="F94" s="36"/>
      <c r="G94" s="36"/>
      <c r="H94" s="34"/>
      <c r="I94" s="34"/>
      <c r="J94" s="34"/>
      <c r="K94" s="34"/>
      <c r="L94" s="34"/>
      <c r="M94" s="34"/>
      <c r="N94" s="34"/>
      <c r="O94" s="34"/>
    </row>
    <row r="95" spans="1:15" x14ac:dyDescent="0.25">
      <c r="A95" s="34"/>
      <c r="B95" s="47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1:15" x14ac:dyDescent="0.25">
      <c r="A98" s="34"/>
      <c r="B98" s="47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 x14ac:dyDescent="0.25">
      <c r="A99" s="40"/>
      <c r="B99" s="40"/>
      <c r="C99" s="40"/>
      <c r="D99" s="40"/>
      <c r="E99" s="40"/>
      <c r="F99" s="40"/>
      <c r="G99" s="40"/>
      <c r="H99" s="34"/>
      <c r="I99" s="34"/>
      <c r="J99" s="34"/>
      <c r="K99" s="34"/>
      <c r="L99" s="34"/>
      <c r="M99" s="34"/>
      <c r="N99" s="34"/>
      <c r="O99" s="34"/>
    </row>
    <row r="100" spans="1:15" x14ac:dyDescent="0.25">
      <c r="A100" s="34"/>
      <c r="B100" s="36"/>
      <c r="C100" s="36"/>
      <c r="D100" s="36"/>
      <c r="E100" s="36"/>
      <c r="F100" s="36"/>
      <c r="G100" s="36"/>
      <c r="H100" s="34"/>
      <c r="I100" s="34"/>
      <c r="J100" s="34"/>
      <c r="K100" s="34"/>
      <c r="L100" s="34"/>
      <c r="M100" s="34"/>
      <c r="N100" s="34"/>
      <c r="O100" s="34"/>
    </row>
    <row r="101" spans="1:15" x14ac:dyDescent="0.25">
      <c r="A101" s="34"/>
      <c r="B101" s="47"/>
      <c r="C101" s="36"/>
      <c r="D101" s="36"/>
      <c r="E101" s="36"/>
      <c r="F101" s="36"/>
      <c r="G101" s="36"/>
      <c r="H101" s="34"/>
      <c r="I101" s="34"/>
      <c r="J101" s="34"/>
      <c r="K101" s="34"/>
      <c r="L101" s="34"/>
      <c r="M101" s="34"/>
      <c r="N101" s="34"/>
      <c r="O101" s="34"/>
    </row>
    <row r="102" spans="1:15" x14ac:dyDescent="0.25">
      <c r="A102" s="34"/>
      <c r="B102" s="43"/>
      <c r="C102" s="36"/>
      <c r="D102" s="36"/>
      <c r="E102" s="36"/>
      <c r="F102" s="36"/>
      <c r="G102" s="36"/>
      <c r="H102" s="34"/>
      <c r="I102" s="34"/>
      <c r="J102" s="34"/>
      <c r="K102" s="34"/>
      <c r="L102" s="34"/>
      <c r="M102" s="34"/>
      <c r="N102" s="34"/>
      <c r="O102" s="34"/>
    </row>
    <row r="103" spans="1:15" x14ac:dyDescent="0.25">
      <c r="A103" s="34"/>
      <c r="B103" s="43"/>
      <c r="C103" s="36"/>
      <c r="D103" s="36"/>
      <c r="E103" s="36"/>
      <c r="F103" s="36"/>
      <c r="G103" s="36"/>
      <c r="H103" s="34"/>
      <c r="I103" s="34"/>
      <c r="J103" s="34"/>
      <c r="K103" s="34"/>
      <c r="L103" s="34"/>
      <c r="M103" s="34"/>
      <c r="N103" s="34"/>
      <c r="O103" s="34"/>
    </row>
    <row r="104" spans="1:15" x14ac:dyDescent="0.25">
      <c r="A104" s="43"/>
      <c r="B104" s="36"/>
      <c r="C104" s="36"/>
      <c r="D104" s="36"/>
      <c r="E104" s="36"/>
      <c r="F104" s="36"/>
      <c r="G104" s="36"/>
      <c r="H104" s="34"/>
      <c r="I104" s="34"/>
      <c r="J104" s="34"/>
      <c r="K104" s="34"/>
      <c r="L104" s="34"/>
      <c r="M104" s="34"/>
      <c r="N104" s="34"/>
      <c r="O104" s="34"/>
    </row>
    <row r="105" spans="1:15" x14ac:dyDescent="0.25">
      <c r="A105" s="34"/>
      <c r="B105" s="36"/>
      <c r="C105" s="36"/>
      <c r="D105" s="36"/>
      <c r="E105" s="36"/>
      <c r="F105" s="36"/>
      <c r="G105" s="36"/>
      <c r="H105" s="34"/>
      <c r="I105" s="34"/>
      <c r="J105" s="34"/>
      <c r="K105" s="34"/>
      <c r="L105" s="34"/>
      <c r="M105" s="34"/>
      <c r="N105" s="34"/>
      <c r="O105" s="34"/>
    </row>
    <row r="106" spans="1:15" x14ac:dyDescent="0.25">
      <c r="A106" s="34"/>
      <c r="B106" s="34"/>
      <c r="C106" s="36"/>
      <c r="D106" s="36"/>
      <c r="E106" s="36"/>
      <c r="F106" s="36"/>
      <c r="G106" s="36"/>
      <c r="H106" s="34"/>
      <c r="I106" s="34"/>
      <c r="J106" s="34"/>
      <c r="K106" s="34"/>
      <c r="L106" s="34"/>
      <c r="M106" s="34"/>
      <c r="N106" s="34"/>
      <c r="O106" s="34"/>
    </row>
    <row r="107" spans="1:15" x14ac:dyDescent="0.25">
      <c r="A107" s="34"/>
      <c r="B107" s="47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1:15" x14ac:dyDescent="0.25">
      <c r="A108" s="34"/>
      <c r="B108" s="47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1:15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1:15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1:15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1:15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1:15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1:15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1:15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1:15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</sheetData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6"/>
  <sheetViews>
    <sheetView tabSelected="1" workbookViewId="0">
      <selection activeCell="L18" sqref="L18"/>
    </sheetView>
  </sheetViews>
  <sheetFormatPr defaultRowHeight="15.75" x14ac:dyDescent="0.25"/>
  <cols>
    <col min="1" max="1" width="64.42578125" style="19" customWidth="1"/>
    <col min="2" max="2" width="9.28515625" style="19" bestFit="1" customWidth="1"/>
    <col min="3" max="7" width="8.85546875" style="19" bestFit="1" customWidth="1"/>
    <col min="8" max="9" width="9.140625" style="19"/>
    <col min="10" max="10" width="10.140625" style="19" bestFit="1" customWidth="1"/>
    <col min="11" max="23" width="9.140625" style="19"/>
    <col min="24" max="26" width="6.7109375" style="19" bestFit="1" customWidth="1"/>
    <col min="27" max="27" width="5.5703125" style="19" bestFit="1" customWidth="1"/>
    <col min="28" max="16384" width="9.140625" style="19"/>
  </cols>
  <sheetData>
    <row r="1" spans="1:27" x14ac:dyDescent="0.25">
      <c r="X1" s="20" t="s">
        <v>34</v>
      </c>
      <c r="Y1" s="20" t="s">
        <v>35</v>
      </c>
      <c r="Z1" s="20" t="s">
        <v>36</v>
      </c>
      <c r="AA1" s="20" t="s">
        <v>37</v>
      </c>
    </row>
    <row r="2" spans="1:27" x14ac:dyDescent="0.25">
      <c r="X2" s="20"/>
      <c r="Y2" s="20"/>
      <c r="Z2" s="20"/>
      <c r="AA2" s="20"/>
    </row>
    <row r="3" spans="1:27" x14ac:dyDescent="0.25">
      <c r="A3" s="21" t="s">
        <v>191</v>
      </c>
      <c r="X3" s="20" t="s">
        <v>38</v>
      </c>
    </row>
    <row r="4" spans="1:27" ht="18" x14ac:dyDescent="0.25">
      <c r="A4" s="22" t="s">
        <v>39</v>
      </c>
      <c r="B4" s="23">
        <f>16.89*2.4</f>
        <v>40.536000000000001</v>
      </c>
      <c r="X4" s="20"/>
    </row>
    <row r="5" spans="1:27" ht="18" x14ac:dyDescent="0.25">
      <c r="A5" s="22" t="s">
        <v>40</v>
      </c>
      <c r="B5" s="23">
        <f>2.45*1.65</f>
        <v>4.0425000000000004</v>
      </c>
      <c r="X5" s="20"/>
    </row>
    <row r="6" spans="1:27" ht="18" x14ac:dyDescent="0.25">
      <c r="A6" s="19" t="s">
        <v>95</v>
      </c>
      <c r="B6" s="78">
        <f>10.28*2.4-B5</f>
        <v>20.629499999999997</v>
      </c>
      <c r="C6" s="78"/>
    </row>
    <row r="7" spans="1:27" x14ac:dyDescent="0.25">
      <c r="A7" s="22" t="s">
        <v>41</v>
      </c>
      <c r="B7" s="24">
        <v>0.5</v>
      </c>
      <c r="X7" s="20"/>
    </row>
    <row r="8" spans="1:27" x14ac:dyDescent="0.25">
      <c r="A8" s="25" t="s">
        <v>42</v>
      </c>
      <c r="B8" s="26"/>
      <c r="X8" s="20"/>
    </row>
    <row r="10" spans="1:27" x14ac:dyDescent="0.25">
      <c r="A10" s="27" t="s">
        <v>43</v>
      </c>
      <c r="B10" s="28" t="s">
        <v>44</v>
      </c>
      <c r="C10" s="28" t="s">
        <v>45</v>
      </c>
      <c r="D10" s="28" t="s">
        <v>46</v>
      </c>
      <c r="E10" s="28" t="s">
        <v>47</v>
      </c>
      <c r="F10" s="28" t="s">
        <v>48</v>
      </c>
      <c r="G10" s="28" t="s">
        <v>49</v>
      </c>
      <c r="X10" s="20" t="s">
        <v>38</v>
      </c>
    </row>
    <row r="11" spans="1:27" ht="18.75" x14ac:dyDescent="0.35">
      <c r="A11" s="21" t="s">
        <v>54</v>
      </c>
      <c r="B11" s="29">
        <f>10*LOG10(10^((C11)/10) + 10^((D11)/10) + 10^((E11)/10) + 10^((F11)/10) + 10^((G11)/10)  )</f>
        <v>86.071867102046667</v>
      </c>
      <c r="C11" s="29">
        <f>'pre-calc'!D5</f>
        <v>57.099400086720365</v>
      </c>
      <c r="D11" s="29">
        <f>'pre-calc'!E5</f>
        <v>58.559400086720373</v>
      </c>
      <c r="E11" s="29">
        <f>'pre-calc'!F5</f>
        <v>63.73940008672038</v>
      </c>
      <c r="F11" s="29">
        <f>'pre-calc'!G5</f>
        <v>85.159400086720382</v>
      </c>
      <c r="G11" s="29">
        <f>'pre-calc'!H5</f>
        <v>78.639400086720372</v>
      </c>
      <c r="H11" s="46"/>
      <c r="I11" s="46"/>
      <c r="X11" s="20"/>
    </row>
    <row r="12" spans="1:27" x14ac:dyDescent="0.25">
      <c r="A12" s="30" t="str">
        <f>'Guardian Triple'!C18</f>
        <v>8/12/4/12/8.8 (44.2)</v>
      </c>
      <c r="B12" s="22"/>
      <c r="C12" s="26">
        <f>'Guardian Triple'!J18</f>
        <v>19</v>
      </c>
      <c r="D12" s="26">
        <f>'Guardian Triple'!K18</f>
        <v>29</v>
      </c>
      <c r="E12" s="26">
        <f>'Guardian Triple'!L18</f>
        <v>41</v>
      </c>
      <c r="F12" s="26">
        <f>'Guardian Triple'!M18</f>
        <v>46</v>
      </c>
      <c r="G12" s="26">
        <f>'Guardian Triple'!N18</f>
        <v>43</v>
      </c>
      <c r="H12" s="33"/>
      <c r="I12" s="33"/>
      <c r="X12" s="20"/>
    </row>
    <row r="13" spans="1:27" ht="18.75" x14ac:dyDescent="0.35">
      <c r="A13" s="22" t="s">
        <v>51</v>
      </c>
      <c r="B13" s="29">
        <f>10*LOG10(10^((C13)/10) + 10^((D13)/10) + 10^((E13)/10) + 10^((F13)/10) + 10^((G13)/10) )</f>
        <v>40.867253905770923</v>
      </c>
      <c r="C13" s="31">
        <f>C11-C12+10*LOG($B7*$B5/$B4)+11</f>
        <v>36.07719150303879</v>
      </c>
      <c r="D13" s="26">
        <f>D11-D12+10*LOG($B7*$B5/$B4)+11</f>
        <v>27.537191503038802</v>
      </c>
      <c r="E13" s="26">
        <f>E11-E12+10*LOG($B7*$B5/$B4)+11</f>
        <v>20.717191503038809</v>
      </c>
      <c r="F13" s="26">
        <f>F11-F12+10*LOG($B7*$B5/$B4)+11</f>
        <v>37.137191503038807</v>
      </c>
      <c r="G13" s="26">
        <f>G11-G12+10*LOG($B7*$B5/$B4)+11</f>
        <v>33.617191503038796</v>
      </c>
      <c r="H13" s="33"/>
      <c r="I13" s="33"/>
      <c r="X13" s="20"/>
    </row>
    <row r="14" spans="1:27" x14ac:dyDescent="0.25">
      <c r="A14" s="32" t="str">
        <f>'Wall board'!B3</f>
        <v>SRI Wall Type A - insul</v>
      </c>
      <c r="B14" s="29"/>
      <c r="C14" s="77">
        <f>'Wall board'!C3</f>
        <v>48</v>
      </c>
      <c r="D14" s="77">
        <f>'Wall board'!D3</f>
        <v>51</v>
      </c>
      <c r="E14" s="77">
        <f>'Wall board'!E3</f>
        <v>58</v>
      </c>
      <c r="F14" s="77">
        <f>'Wall board'!F3</f>
        <v>65</v>
      </c>
      <c r="G14" s="77">
        <f>'Wall board'!G3</f>
        <v>70</v>
      </c>
      <c r="H14" s="34"/>
      <c r="I14" s="3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6"/>
      <c r="W14" s="75"/>
      <c r="X14" s="75"/>
      <c r="Y14" s="75"/>
      <c r="Z14" s="75"/>
    </row>
    <row r="15" spans="1:27" ht="18.75" x14ac:dyDescent="0.35">
      <c r="A15" s="22" t="s">
        <v>52</v>
      </c>
      <c r="B15" s="29">
        <f>10*LOG10(10^((C15)/10) + 10^((D15)/10) + 10^((E15)/10) + 10^((F15)/10) + 10^((G15)/10)  )</f>
        <v>26.14947056405251</v>
      </c>
      <c r="C15" s="31">
        <f>C11-C14+10*LOG($B7*$B6/$B4)+11</f>
        <v>14.155578237716682</v>
      </c>
      <c r="D15" s="31">
        <f>D11-D14+10*LOG($B7*$B6/$B4)+11</f>
        <v>12.61557823771669</v>
      </c>
      <c r="E15" s="31">
        <f>E11-E14+10*LOG($B7*$B6/$B4)+11</f>
        <v>10.795578237716697</v>
      </c>
      <c r="F15" s="31">
        <f>F11-F14+10*LOG($B7*$B6/$B4)+11</f>
        <v>25.215578237716699</v>
      </c>
      <c r="G15" s="31">
        <f>G11-G14+10*LOG($B7*$B6/$B4)+11</f>
        <v>13.695578237716688</v>
      </c>
      <c r="V15" s="20"/>
    </row>
    <row r="16" spans="1:27" x14ac:dyDescent="0.25">
      <c r="A16" s="22" t="s">
        <v>53</v>
      </c>
      <c r="B16" s="29">
        <f>10*LOG10(10^((B13)/10)+10^((B15)/10))</f>
        <v>41.011392118988859</v>
      </c>
      <c r="C16" s="33"/>
      <c r="D16" s="33"/>
      <c r="E16" s="33"/>
      <c r="F16" s="33"/>
      <c r="G16" s="33"/>
      <c r="K16" s="34"/>
      <c r="L16" s="74"/>
      <c r="M16" s="34"/>
      <c r="O16" s="74"/>
      <c r="R16" s="74"/>
      <c r="U16" s="74"/>
      <c r="X16" s="74"/>
    </row>
    <row r="17" spans="1:20" x14ac:dyDescent="0.25">
      <c r="J17" s="34"/>
    </row>
    <row r="18" spans="1:20" x14ac:dyDescent="0.25">
      <c r="A18" s="27" t="s">
        <v>43</v>
      </c>
      <c r="B18" s="28" t="s">
        <v>44</v>
      </c>
      <c r="C18" s="28" t="s">
        <v>45</v>
      </c>
      <c r="D18" s="28" t="s">
        <v>46</v>
      </c>
      <c r="E18" s="28" t="s">
        <v>47</v>
      </c>
      <c r="F18" s="28" t="s">
        <v>48</v>
      </c>
      <c r="G18" s="28" t="s">
        <v>49</v>
      </c>
      <c r="H18" s="34"/>
      <c r="I18" s="34"/>
      <c r="J18" s="34"/>
      <c r="K18" s="34"/>
      <c r="L18" s="34"/>
      <c r="M18" s="34"/>
    </row>
    <row r="19" spans="1:20" ht="18.75" x14ac:dyDescent="0.35">
      <c r="A19" s="21" t="s">
        <v>85</v>
      </c>
      <c r="B19" s="29">
        <f>10*LOG10(10^((C19)/10) + 10^((D19)/10) + 10^((E19)/10) + 10^((F19)/10) + 10^((G19)/10)  )</f>
        <v>70.590504677403217</v>
      </c>
      <c r="C19" s="29">
        <f>'pre-calc'!D11</f>
        <v>42.457574905606748</v>
      </c>
      <c r="D19" s="29">
        <f>'pre-calc'!E11</f>
        <v>52.457574905606748</v>
      </c>
      <c r="E19" s="29">
        <f>'pre-calc'!F11</f>
        <v>63.457574905606748</v>
      </c>
      <c r="F19" s="29">
        <f>'pre-calc'!G11</f>
        <v>68.757574905606745</v>
      </c>
      <c r="G19" s="29">
        <f>'pre-calc'!H11</f>
        <v>61.857574905606754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x14ac:dyDescent="0.25">
      <c r="A20" s="30" t="str">
        <f>A12</f>
        <v>8/12/4/12/8.8 (44.2)</v>
      </c>
      <c r="B20" s="22"/>
      <c r="C20" s="26">
        <f>C12</f>
        <v>19</v>
      </c>
      <c r="D20" s="26">
        <f>D12</f>
        <v>29</v>
      </c>
      <c r="E20" s="26">
        <f>E12</f>
        <v>41</v>
      </c>
      <c r="F20" s="26">
        <f>F12</f>
        <v>46</v>
      </c>
      <c r="G20" s="26">
        <f>G12</f>
        <v>43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8.75" x14ac:dyDescent="0.35">
      <c r="A21" s="22" t="s">
        <v>51</v>
      </c>
      <c r="B21" s="29">
        <f>10*LOG10(10^((C21)/10) + 10^((D21)/10) + 10^((E21)/10) + 10^((F21)/10) + 10^((G21)/10)  )</f>
        <v>27.447492622824228</v>
      </c>
      <c r="C21" s="31">
        <f>C19-C20+10*LOG($B7*$B5/$B4)+11</f>
        <v>21.435366321925176</v>
      </c>
      <c r="D21" s="31">
        <f>D19-D20+10*LOG($B7*$B5/$B4)+11</f>
        <v>21.435366321925176</v>
      </c>
      <c r="E21" s="31">
        <f>E19-E20+10*LOG($B7*$B5/$B4)+11</f>
        <v>20.435366321925176</v>
      </c>
      <c r="F21" s="31">
        <f>F19-F20+10*LOG($B7*$B5/$B4)+11</f>
        <v>20.735366321925174</v>
      </c>
      <c r="G21" s="31">
        <f>G19-G20+10*LOG($B7*$B5/$B4)+11</f>
        <v>16.835366321925182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x14ac:dyDescent="0.25">
      <c r="A22" s="32" t="str">
        <f>A14</f>
        <v>SRI Wall Type A - insul</v>
      </c>
      <c r="B22" s="29"/>
      <c r="C22" s="26">
        <f>C14</f>
        <v>48</v>
      </c>
      <c r="D22" s="26">
        <f t="shared" ref="D22:G22" si="0">D14</f>
        <v>51</v>
      </c>
      <c r="E22" s="26">
        <f t="shared" si="0"/>
        <v>58</v>
      </c>
      <c r="F22" s="26">
        <f t="shared" si="0"/>
        <v>65</v>
      </c>
      <c r="G22" s="26">
        <f t="shared" si="0"/>
        <v>70</v>
      </c>
      <c r="H22" s="34"/>
      <c r="I22" s="34"/>
      <c r="J22" s="34"/>
      <c r="K22" s="38"/>
      <c r="L22" s="38"/>
      <c r="M22" s="38"/>
      <c r="N22" s="38"/>
      <c r="O22" s="38"/>
      <c r="P22" s="34"/>
      <c r="Q22" s="34"/>
      <c r="R22" s="34"/>
      <c r="S22" s="34"/>
      <c r="T22" s="34"/>
    </row>
    <row r="23" spans="1:20" ht="18.75" x14ac:dyDescent="0.35">
      <c r="A23" s="22" t="s">
        <v>52</v>
      </c>
      <c r="B23" s="29">
        <f>10*LOG10(10^((C23)/10) + 10^((D23)/10) + 10^((E23)/10) + 10^((F23)/10) + 10^((G23)/10)  )</f>
        <v>13.932596316967341</v>
      </c>
      <c r="C23" s="31">
        <f>C19-C22+10*LOG($B7*$B6/$B4)+11</f>
        <v>-0.48624694339693519</v>
      </c>
      <c r="D23" s="31">
        <f t="shared" ref="D23:G23" si="1">D19-D22+10*LOG($B7*$B6/$B4)+11</f>
        <v>6.5137530566030639</v>
      </c>
      <c r="E23" s="31">
        <f t="shared" si="1"/>
        <v>10.513753056603065</v>
      </c>
      <c r="F23" s="31">
        <f t="shared" si="1"/>
        <v>8.813753056603062</v>
      </c>
      <c r="G23" s="31">
        <f t="shared" si="1"/>
        <v>-3.0862469433969295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x14ac:dyDescent="0.25">
      <c r="A24" s="22" t="s">
        <v>53</v>
      </c>
      <c r="B24" s="29">
        <f>10*LOG10(10^((B21)/10)+10^((B23)/10))</f>
        <v>27.636641135487778</v>
      </c>
      <c r="C24" s="33"/>
      <c r="D24" s="33"/>
      <c r="E24" s="33"/>
      <c r="F24" s="33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x14ac:dyDescent="0.25">
      <c r="J25" s="34"/>
      <c r="K25" s="51"/>
      <c r="L25" s="51"/>
      <c r="M25" s="51"/>
      <c r="N25" s="51"/>
      <c r="O25" s="51"/>
      <c r="P25" s="34"/>
      <c r="Q25" s="34"/>
      <c r="R25" s="34"/>
      <c r="S25" s="34"/>
      <c r="T25" s="34"/>
    </row>
    <row r="26" spans="1:20" x14ac:dyDescent="0.25">
      <c r="A26" s="27" t="s">
        <v>43</v>
      </c>
      <c r="B26" s="28" t="s">
        <v>44</v>
      </c>
      <c r="C26" s="28" t="s">
        <v>45</v>
      </c>
      <c r="D26" s="28" t="s">
        <v>46</v>
      </c>
      <c r="E26" s="28" t="s">
        <v>47</v>
      </c>
      <c r="F26" s="28" t="s">
        <v>48</v>
      </c>
      <c r="G26" s="28" t="s">
        <v>49</v>
      </c>
      <c r="H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ht="18.75" x14ac:dyDescent="0.35">
      <c r="A27" s="21" t="s">
        <v>50</v>
      </c>
      <c r="B27" s="29">
        <f>10*LOG10(10^((C27)/10) + 10^((D27)/10) + 10^((E27)/10) + 10^((F27)/10) + 10^((G27)/10)  )</f>
        <v>58.308744790890621</v>
      </c>
      <c r="C27" s="26">
        <f>'pre-calc'!D17 + 1</f>
        <v>42.8</v>
      </c>
      <c r="D27" s="26">
        <f>'pre-calc'!E17 + 1</f>
        <v>47.4</v>
      </c>
      <c r="E27" s="26">
        <f>'pre-calc'!F17 + 1</f>
        <v>51.5</v>
      </c>
      <c r="F27" s="26">
        <f>'pre-calc'!G17 + 1</f>
        <v>54.6</v>
      </c>
      <c r="G27" s="26">
        <f>'pre-calc'!H17 + 1</f>
        <v>52.4</v>
      </c>
      <c r="H27" s="34"/>
      <c r="I27" s="19" t="s">
        <v>202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x14ac:dyDescent="0.25">
      <c r="A28" s="22" t="str">
        <f>A12</f>
        <v>8/12/4/12/8.8 (44.2)</v>
      </c>
      <c r="B28" s="22"/>
      <c r="C28" s="35">
        <f>C12</f>
        <v>19</v>
      </c>
      <c r="D28" s="35">
        <f>D12</f>
        <v>29</v>
      </c>
      <c r="E28" s="35">
        <f>E12</f>
        <v>41</v>
      </c>
      <c r="F28" s="35">
        <f>F12</f>
        <v>46</v>
      </c>
      <c r="G28" s="35">
        <f>G12</f>
        <v>43</v>
      </c>
      <c r="H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8.75" x14ac:dyDescent="0.35">
      <c r="A29" s="22" t="s">
        <v>51</v>
      </c>
      <c r="B29" s="29">
        <f>10*LOG10(10^((C29)/10) + 10^((D29)/10) + 10^((E29)/10) + 10^((F29)/10) + 10^((G29)/10)  )</f>
        <v>23.244292536086878</v>
      </c>
      <c r="C29" s="26">
        <f>C27-C28+10*LOG($B7*$B5/$B4)+11</f>
        <v>21.777791416318426</v>
      </c>
      <c r="D29" s="26">
        <f>D27-D28+10*LOG($B7*$B5/$B4)+11</f>
        <v>16.377791416318427</v>
      </c>
      <c r="E29" s="26">
        <f>E27-E28+10*LOG($B7*$B5/$B4)+11</f>
        <v>8.4777914163184285</v>
      </c>
      <c r="F29" s="26">
        <f>F27-F28+10*LOG($B7*$B5/$B4)+11</f>
        <v>6.5777914163184299</v>
      </c>
      <c r="G29" s="26">
        <f>G27-G28+10*LOG($B7*$B5/$B4)+11</f>
        <v>7.3777914163184271</v>
      </c>
      <c r="H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x14ac:dyDescent="0.25">
      <c r="A30" s="22" t="str">
        <f>A14</f>
        <v>SRI Wall Type A - insul</v>
      </c>
      <c r="B30" s="29"/>
      <c r="C30" s="26">
        <f>C14</f>
        <v>48</v>
      </c>
      <c r="D30" s="26">
        <f>D14</f>
        <v>51</v>
      </c>
      <c r="E30" s="26">
        <f>E14</f>
        <v>58</v>
      </c>
      <c r="F30" s="26">
        <f>F14</f>
        <v>65</v>
      </c>
      <c r="G30" s="26">
        <f>G14</f>
        <v>70</v>
      </c>
      <c r="H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18.75" x14ac:dyDescent="0.35">
      <c r="A31" s="22" t="s">
        <v>52</v>
      </c>
      <c r="B31" s="29">
        <f>10*LOG10(10^((C31)/10) + 10^((D31)/10) + 10^((E31)/10) + 10^((F31)/10) + 10^((G31)/10)  )</f>
        <v>5.3539196182173114</v>
      </c>
      <c r="C31" s="31">
        <f>C27-C30+10*LOG($B7*$B6/$B4)+11</f>
        <v>-0.143821849003686</v>
      </c>
      <c r="D31" s="31">
        <f t="shared" ref="D31:G31" si="2">D27-D30+10*LOG($B7*$B6/$B4)+11</f>
        <v>1.4561781509963154</v>
      </c>
      <c r="E31" s="31">
        <f t="shared" si="2"/>
        <v>-1.4438218490036832</v>
      </c>
      <c r="F31" s="31">
        <f t="shared" si="2"/>
        <v>-5.3438218490036817</v>
      </c>
      <c r="G31" s="31">
        <f t="shared" si="2"/>
        <v>-12.543821849003685</v>
      </c>
      <c r="H31" s="34"/>
    </row>
    <row r="32" spans="1:20" x14ac:dyDescent="0.25">
      <c r="A32" s="22" t="s">
        <v>53</v>
      </c>
      <c r="B32" s="29">
        <f>10*LOG10(10^((B29)/10)+10^((B31)/10))</f>
        <v>23.314315608378358</v>
      </c>
      <c r="C32" s="33"/>
      <c r="D32" s="33"/>
      <c r="E32" s="33"/>
      <c r="F32" s="33"/>
      <c r="G32" s="36"/>
      <c r="H32" s="34"/>
    </row>
    <row r="34" spans="1:15" x14ac:dyDescent="0.25">
      <c r="A34" s="27" t="s">
        <v>43</v>
      </c>
      <c r="B34" s="28" t="s">
        <v>44</v>
      </c>
      <c r="C34" s="28" t="s">
        <v>45</v>
      </c>
      <c r="D34" s="28" t="s">
        <v>46</v>
      </c>
      <c r="E34" s="28" t="s">
        <v>47</v>
      </c>
      <c r="F34" s="28" t="s">
        <v>48</v>
      </c>
      <c r="G34" s="28" t="s">
        <v>49</v>
      </c>
    </row>
    <row r="35" spans="1:15" ht="18.75" x14ac:dyDescent="0.35">
      <c r="A35" s="21" t="s">
        <v>97</v>
      </c>
      <c r="B35" s="29">
        <f>10*LOG10(10^((C35)/10) + 10^((D35)/10) + 10^((E35)/10) + 10^((F35)/10) + 10^((G35)/10)  )</f>
        <v>50.670795758458581</v>
      </c>
      <c r="C35" s="26">
        <f>'pre-calc'!D23</f>
        <v>35.9</v>
      </c>
      <c r="D35" s="26">
        <f>'pre-calc'!E23</f>
        <v>41.7</v>
      </c>
      <c r="E35" s="26">
        <f>'pre-calc'!F23</f>
        <v>45.1</v>
      </c>
      <c r="F35" s="26">
        <f>'pre-calc'!G23</f>
        <v>46.6</v>
      </c>
      <c r="G35" s="26">
        <f>'pre-calc'!H23</f>
        <v>43</v>
      </c>
      <c r="H35" s="34"/>
      <c r="I35" s="34"/>
      <c r="J35" s="34"/>
      <c r="K35" s="34"/>
      <c r="L35" s="34"/>
      <c r="M35" s="34"/>
      <c r="N35" s="34"/>
      <c r="O35" s="34"/>
    </row>
    <row r="36" spans="1:15" x14ac:dyDescent="0.25">
      <c r="A36" s="22" t="str">
        <f>A20</f>
        <v>8/12/4/12/8.8 (44.2)</v>
      </c>
      <c r="B36" s="22"/>
      <c r="C36" s="35">
        <f>C20</f>
        <v>19</v>
      </c>
      <c r="D36" s="35">
        <f>D20</f>
        <v>29</v>
      </c>
      <c r="E36" s="35">
        <f>E20</f>
        <v>41</v>
      </c>
      <c r="F36" s="35">
        <f>F20</f>
        <v>46</v>
      </c>
      <c r="G36" s="35">
        <f>G20</f>
        <v>43</v>
      </c>
    </row>
    <row r="37" spans="1:15" ht="18.75" x14ac:dyDescent="0.35">
      <c r="A37" s="22" t="s">
        <v>51</v>
      </c>
      <c r="B37" s="29">
        <f>10*LOG10(10^((C37)/10) + 10^((D37)/10) + 10^((E37)/10) + 10^((F37)/10) + 10^((G37)/10)  )</f>
        <v>16.570213610766036</v>
      </c>
      <c r="C37" s="26">
        <f>C35-C36+10*LOG($B7*$B5/$B4)+11</f>
        <v>14.877791416318427</v>
      </c>
      <c r="D37" s="26">
        <f t="shared" ref="D37:G37" si="3">D35-D36+10*LOG($B7*$B5/$B4)+11</f>
        <v>10.677791416318431</v>
      </c>
      <c r="E37" s="26">
        <f t="shared" si="3"/>
        <v>2.0777914163184299</v>
      </c>
      <c r="F37" s="26">
        <f t="shared" si="3"/>
        <v>-1.4222085836815701</v>
      </c>
      <c r="G37" s="26">
        <f t="shared" si="3"/>
        <v>-2.0222085836815715</v>
      </c>
    </row>
    <row r="38" spans="1:15" x14ac:dyDescent="0.25">
      <c r="A38" s="22" t="str">
        <f>A22</f>
        <v>SRI Wall Type A - insul</v>
      </c>
      <c r="B38" s="29"/>
      <c r="C38" s="26">
        <f>C22</f>
        <v>48</v>
      </c>
      <c r="D38" s="26">
        <f>D22</f>
        <v>51</v>
      </c>
      <c r="E38" s="26">
        <f>E22</f>
        <v>58</v>
      </c>
      <c r="F38" s="26">
        <f>F22</f>
        <v>65</v>
      </c>
      <c r="G38" s="26">
        <f>G22</f>
        <v>70</v>
      </c>
    </row>
    <row r="39" spans="1:15" ht="18.75" x14ac:dyDescent="0.35">
      <c r="A39" s="22" t="s">
        <v>52</v>
      </c>
      <c r="B39" s="29">
        <f>10*LOG10(10^((C39)/10) + 10^((D39)/10) + 10^((E39)/10) + 10^((F39)/10) + 10^((G39)/10)  )</f>
        <v>-1.0188738544086597</v>
      </c>
      <c r="C39" s="31">
        <f>C35-C38+10*LOG($B7*$B6/$B4)+11</f>
        <v>-7.0438218490036846</v>
      </c>
      <c r="D39" s="31">
        <f t="shared" ref="D39:G39" si="4">D35-D38+10*LOG($B7*$B6/$B4)+11</f>
        <v>-4.2438218490036803</v>
      </c>
      <c r="E39" s="31">
        <f t="shared" si="4"/>
        <v>-7.8438218490036817</v>
      </c>
      <c r="F39" s="31">
        <f t="shared" si="4"/>
        <v>-13.343821849003682</v>
      </c>
      <c r="G39" s="31">
        <f t="shared" si="4"/>
        <v>-21.943821849003683</v>
      </c>
    </row>
    <row r="40" spans="1:15" x14ac:dyDescent="0.25">
      <c r="A40" s="22" t="s">
        <v>53</v>
      </c>
      <c r="B40" s="29">
        <f>10*LOG10(10^((B37)/10)+10^((B39)/10))</f>
        <v>16.645223696590385</v>
      </c>
      <c r="C40" s="33"/>
      <c r="D40" s="33"/>
      <c r="E40" s="33"/>
      <c r="F40" s="33"/>
      <c r="G40" s="36"/>
    </row>
    <row r="43" spans="1:15" x14ac:dyDescent="0.25">
      <c r="A43" s="37"/>
      <c r="B43" s="34"/>
      <c r="C43" s="36"/>
      <c r="D43" s="36"/>
      <c r="E43" s="36"/>
      <c r="F43" s="36"/>
      <c r="G43" s="36"/>
      <c r="H43" s="34"/>
    </row>
    <row r="44" spans="1:15" x14ac:dyDescent="0.25">
      <c r="A44" s="34"/>
      <c r="B44" s="34"/>
      <c r="C44" s="36"/>
      <c r="D44" s="36"/>
      <c r="E44" s="36"/>
      <c r="F44" s="36"/>
      <c r="G44" s="36"/>
      <c r="H44" s="34"/>
      <c r="I44" s="34"/>
      <c r="J44" s="34"/>
      <c r="K44" s="34"/>
      <c r="L44" s="34"/>
      <c r="M44" s="34"/>
      <c r="N44" s="34"/>
      <c r="O44" s="34"/>
    </row>
    <row r="52" spans="1:15" x14ac:dyDescent="0.25">
      <c r="A52" s="34"/>
      <c r="B52" s="34"/>
      <c r="C52" s="45"/>
      <c r="D52" s="45"/>
      <c r="E52" s="45"/>
      <c r="F52" s="45"/>
      <c r="G52" s="45"/>
      <c r="H52" s="34"/>
      <c r="I52" s="34"/>
      <c r="J52" s="34"/>
      <c r="K52" s="34"/>
      <c r="L52" s="34"/>
      <c r="M52" s="34"/>
      <c r="N52" s="34"/>
      <c r="O52" s="34"/>
    </row>
    <row r="53" spans="1:15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1:15" x14ac:dyDescent="0.25">
      <c r="A55" s="34"/>
      <c r="B55" s="39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x14ac:dyDescent="0.25">
      <c r="A56" s="48"/>
      <c r="B56" s="49"/>
      <c r="C56" s="42"/>
      <c r="D56" s="42"/>
      <c r="E56" s="42"/>
      <c r="F56" s="42"/>
      <c r="G56" s="42"/>
      <c r="H56" s="34"/>
      <c r="I56" s="34"/>
      <c r="J56" s="34"/>
      <c r="K56" s="34"/>
      <c r="L56" s="34"/>
      <c r="M56" s="34"/>
      <c r="N56" s="34"/>
      <c r="O56" s="34"/>
    </row>
    <row r="57" spans="1:15" x14ac:dyDescent="0.25">
      <c r="A57" s="48"/>
      <c r="B57" s="41"/>
      <c r="C57" s="42"/>
      <c r="D57" s="42"/>
      <c r="E57" s="42"/>
      <c r="F57" s="42"/>
      <c r="G57" s="42"/>
      <c r="H57" s="34"/>
      <c r="I57" s="34"/>
      <c r="J57" s="34"/>
      <c r="K57" s="34"/>
      <c r="L57" s="34"/>
      <c r="M57" s="34"/>
      <c r="N57" s="34"/>
      <c r="O57" s="34"/>
    </row>
    <row r="58" spans="1:15" x14ac:dyDescent="0.25">
      <c r="A58" s="48"/>
      <c r="B58" s="44"/>
      <c r="C58" s="33"/>
      <c r="D58" s="33"/>
      <c r="E58" s="33"/>
      <c r="F58" s="33"/>
      <c r="G58" s="33"/>
      <c r="H58" s="34"/>
      <c r="I58" s="34"/>
      <c r="J58" s="34"/>
      <c r="K58" s="34"/>
      <c r="L58" s="34"/>
      <c r="M58" s="34"/>
      <c r="N58" s="34"/>
      <c r="O58" s="34"/>
    </row>
    <row r="59" spans="1:15" x14ac:dyDescent="0.25">
      <c r="A59" s="48"/>
      <c r="B59" s="44"/>
      <c r="C59" s="33"/>
      <c r="D59" s="33"/>
      <c r="E59" s="33"/>
      <c r="F59" s="33"/>
      <c r="G59" s="33"/>
      <c r="H59" s="34"/>
      <c r="I59" s="34"/>
      <c r="J59" s="34"/>
      <c r="K59" s="34"/>
      <c r="L59" s="34"/>
      <c r="M59" s="34"/>
      <c r="N59" s="34"/>
      <c r="O59" s="34"/>
    </row>
    <row r="60" spans="1:15" x14ac:dyDescent="0.25">
      <c r="A60" s="48"/>
      <c r="B60" s="46"/>
      <c r="C60" s="44"/>
      <c r="D60" s="44"/>
      <c r="E60" s="44"/>
      <c r="F60" s="44"/>
      <c r="G60" s="44"/>
      <c r="H60" s="36"/>
      <c r="I60" s="34"/>
      <c r="J60" s="34"/>
      <c r="K60" s="34"/>
      <c r="L60" s="34"/>
      <c r="M60" s="34"/>
      <c r="N60" s="34"/>
      <c r="O60" s="34"/>
    </row>
    <row r="61" spans="1:15" x14ac:dyDescent="0.25">
      <c r="A61" s="48"/>
      <c r="B61" s="46"/>
      <c r="C61" s="44"/>
      <c r="D61" s="44"/>
      <c r="E61" s="44"/>
      <c r="F61" s="44"/>
      <c r="G61" s="44"/>
      <c r="H61" s="36"/>
      <c r="I61" s="44"/>
      <c r="J61" s="44"/>
      <c r="K61" s="44"/>
      <c r="L61" s="44"/>
      <c r="M61" s="44"/>
      <c r="N61" s="34"/>
      <c r="O61" s="34"/>
    </row>
    <row r="62" spans="1:15" x14ac:dyDescent="0.25">
      <c r="A62" s="48"/>
      <c r="B62" s="46"/>
      <c r="C62" s="44"/>
      <c r="D62" s="44"/>
      <c r="E62" s="44"/>
      <c r="F62" s="44"/>
      <c r="G62" s="44"/>
      <c r="H62" s="34"/>
      <c r="I62" s="34"/>
      <c r="J62" s="34"/>
      <c r="K62" s="34"/>
      <c r="L62" s="34"/>
      <c r="M62" s="34"/>
      <c r="N62" s="34"/>
      <c r="O62" s="34"/>
    </row>
    <row r="63" spans="1:15" x14ac:dyDescent="0.25">
      <c r="A63" s="34"/>
      <c r="B63" s="47"/>
      <c r="C63" s="36"/>
      <c r="D63" s="36"/>
      <c r="E63" s="36"/>
      <c r="F63" s="36"/>
      <c r="G63" s="36"/>
      <c r="H63" s="34"/>
      <c r="I63" s="34"/>
      <c r="J63" s="34"/>
      <c r="K63" s="34"/>
      <c r="L63" s="34"/>
      <c r="M63" s="34"/>
      <c r="N63" s="34"/>
      <c r="O63" s="34"/>
    </row>
    <row r="64" spans="1:15" x14ac:dyDescent="0.25">
      <c r="A64" s="34"/>
      <c r="B64" s="47"/>
      <c r="C64" s="36"/>
      <c r="D64" s="36"/>
      <c r="E64" s="36"/>
      <c r="F64" s="36"/>
      <c r="G64" s="36"/>
      <c r="H64" s="34"/>
      <c r="I64" s="34"/>
      <c r="J64" s="34"/>
      <c r="K64" s="34"/>
      <c r="L64" s="34"/>
      <c r="M64" s="34"/>
      <c r="N64" s="34"/>
      <c r="O64" s="34"/>
    </row>
    <row r="65" spans="1:1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 x14ac:dyDescent="0.25">
      <c r="A78" s="34"/>
      <c r="B78" s="47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 x14ac:dyDescent="0.25">
      <c r="A82" s="40"/>
      <c r="B82" s="40"/>
      <c r="C82" s="40"/>
      <c r="D82" s="40"/>
      <c r="E82" s="40"/>
      <c r="F82" s="40"/>
      <c r="G82" s="40"/>
      <c r="H82" s="34"/>
      <c r="I82" s="34"/>
      <c r="J82" s="34"/>
      <c r="K82" s="34"/>
      <c r="L82" s="34"/>
      <c r="M82" s="34"/>
      <c r="N82" s="34"/>
      <c r="O82" s="34"/>
    </row>
    <row r="83" spans="1:15" x14ac:dyDescent="0.25">
      <c r="A83" s="40"/>
      <c r="B83" s="40"/>
      <c r="C83" s="40"/>
      <c r="D83" s="40"/>
      <c r="E83" s="40"/>
      <c r="F83" s="40"/>
      <c r="G83" s="40"/>
      <c r="H83" s="34"/>
      <c r="I83" s="34"/>
      <c r="J83" s="34"/>
      <c r="K83" s="34"/>
      <c r="L83" s="34"/>
      <c r="M83" s="34"/>
      <c r="N83" s="34"/>
      <c r="O83" s="34"/>
    </row>
    <row r="84" spans="1:15" x14ac:dyDescent="0.25">
      <c r="A84" s="34"/>
      <c r="B84" s="36"/>
      <c r="C84" s="36"/>
      <c r="D84" s="36"/>
      <c r="E84" s="36"/>
      <c r="F84" s="36"/>
      <c r="G84" s="36"/>
      <c r="H84" s="34"/>
      <c r="I84" s="34"/>
      <c r="J84" s="34"/>
      <c r="K84" s="34"/>
      <c r="L84" s="34"/>
      <c r="M84" s="34"/>
      <c r="N84" s="34"/>
      <c r="O84" s="34"/>
    </row>
    <row r="85" spans="1:15" x14ac:dyDescent="0.25">
      <c r="A85" s="34"/>
      <c r="B85" s="47"/>
      <c r="C85" s="36"/>
      <c r="D85" s="36"/>
      <c r="E85" s="36"/>
      <c r="F85" s="36"/>
      <c r="G85" s="36"/>
      <c r="H85" s="34"/>
      <c r="I85" s="34"/>
      <c r="J85" s="34"/>
      <c r="K85" s="34"/>
      <c r="L85" s="34"/>
      <c r="M85" s="34"/>
      <c r="N85" s="34"/>
      <c r="O85" s="34"/>
    </row>
    <row r="86" spans="1:15" x14ac:dyDescent="0.25">
      <c r="A86" s="34"/>
      <c r="B86" s="43"/>
      <c r="C86" s="36"/>
      <c r="D86" s="36"/>
      <c r="E86" s="36"/>
      <c r="F86" s="36"/>
      <c r="G86" s="36"/>
      <c r="H86" s="34"/>
      <c r="I86" s="34"/>
      <c r="J86" s="34"/>
      <c r="K86" s="34"/>
      <c r="L86" s="34"/>
      <c r="M86" s="34"/>
      <c r="N86" s="34"/>
      <c r="O86" s="34"/>
    </row>
    <row r="87" spans="1:15" x14ac:dyDescent="0.25">
      <c r="A87" s="34"/>
      <c r="B87" s="43"/>
      <c r="C87" s="36"/>
      <c r="D87" s="36"/>
      <c r="E87" s="36"/>
      <c r="F87" s="36"/>
      <c r="G87" s="36"/>
      <c r="H87" s="34"/>
      <c r="I87" s="34"/>
      <c r="J87" s="34"/>
      <c r="K87" s="34"/>
      <c r="L87" s="34"/>
      <c r="M87" s="34"/>
      <c r="N87" s="34"/>
      <c r="O87" s="34"/>
    </row>
    <row r="88" spans="1:15" x14ac:dyDescent="0.25">
      <c r="A88" s="43"/>
      <c r="B88" s="34"/>
      <c r="C88" s="36"/>
      <c r="D88" s="36"/>
      <c r="E88" s="36"/>
      <c r="F88" s="36"/>
      <c r="G88" s="36"/>
      <c r="H88" s="34"/>
      <c r="I88" s="34"/>
      <c r="J88" s="34"/>
      <c r="K88" s="34"/>
      <c r="L88" s="34"/>
      <c r="M88" s="34"/>
      <c r="N88" s="34"/>
      <c r="O88" s="34"/>
    </row>
    <row r="89" spans="1:15" x14ac:dyDescent="0.25">
      <c r="A89" s="34"/>
      <c r="B89" s="50"/>
      <c r="C89" s="36"/>
      <c r="D89" s="36"/>
      <c r="E89" s="36"/>
      <c r="F89" s="36"/>
      <c r="G89" s="36"/>
      <c r="H89" s="34"/>
      <c r="I89" s="34"/>
      <c r="J89" s="34"/>
      <c r="K89" s="34"/>
      <c r="L89" s="34"/>
      <c r="M89" s="34"/>
      <c r="N89" s="34"/>
      <c r="O89" s="34"/>
    </row>
    <row r="90" spans="1:15" x14ac:dyDescent="0.25">
      <c r="A90" s="34"/>
      <c r="B90" s="34"/>
      <c r="C90" s="51"/>
      <c r="D90" s="51"/>
      <c r="E90" s="51"/>
      <c r="F90" s="51"/>
      <c r="G90" s="51"/>
      <c r="H90" s="34"/>
      <c r="I90" s="34"/>
      <c r="J90" s="34"/>
      <c r="K90" s="34"/>
      <c r="L90" s="34"/>
      <c r="M90" s="34"/>
      <c r="N90" s="34"/>
      <c r="O90" s="34"/>
    </row>
    <row r="91" spans="1:15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 x14ac:dyDescent="0.25">
      <c r="A92" s="34"/>
      <c r="B92" s="34"/>
      <c r="C92" s="51"/>
      <c r="D92" s="51"/>
      <c r="E92" s="51"/>
      <c r="F92" s="51"/>
      <c r="G92" s="51"/>
      <c r="H92" s="34"/>
      <c r="I92" s="34"/>
      <c r="J92" s="34"/>
      <c r="K92" s="34"/>
      <c r="L92" s="34"/>
      <c r="M92" s="34"/>
      <c r="N92" s="34"/>
      <c r="O92" s="34"/>
    </row>
    <row r="93" spans="1:15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x14ac:dyDescent="0.25">
      <c r="A94" s="34"/>
      <c r="B94" s="34"/>
      <c r="C94" s="36"/>
      <c r="D94" s="36"/>
      <c r="E94" s="36"/>
      <c r="F94" s="36"/>
      <c r="G94" s="36"/>
      <c r="H94" s="34"/>
      <c r="I94" s="34"/>
      <c r="J94" s="34"/>
      <c r="K94" s="34"/>
      <c r="L94" s="34"/>
      <c r="M94" s="34"/>
      <c r="N94" s="34"/>
      <c r="O94" s="34"/>
    </row>
    <row r="95" spans="1:15" x14ac:dyDescent="0.25">
      <c r="A95" s="34"/>
      <c r="B95" s="47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1:15" x14ac:dyDescent="0.25">
      <c r="A98" s="34"/>
      <c r="B98" s="47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 x14ac:dyDescent="0.25">
      <c r="A99" s="40"/>
      <c r="B99" s="40"/>
      <c r="C99" s="40"/>
      <c r="D99" s="40"/>
      <c r="E99" s="40"/>
      <c r="F99" s="40"/>
      <c r="G99" s="40"/>
      <c r="H99" s="34"/>
      <c r="I99" s="34"/>
      <c r="J99" s="34"/>
      <c r="K99" s="34"/>
      <c r="L99" s="34"/>
      <c r="M99" s="34"/>
      <c r="N99" s="34"/>
      <c r="O99" s="34"/>
    </row>
    <row r="100" spans="1:15" x14ac:dyDescent="0.25">
      <c r="A100" s="34"/>
      <c r="B100" s="36"/>
      <c r="C100" s="36"/>
      <c r="D100" s="36"/>
      <c r="E100" s="36"/>
      <c r="F100" s="36"/>
      <c r="G100" s="36"/>
      <c r="H100" s="34"/>
      <c r="I100" s="34"/>
      <c r="J100" s="34"/>
      <c r="K100" s="34"/>
      <c r="L100" s="34"/>
      <c r="M100" s="34"/>
      <c r="N100" s="34"/>
      <c r="O100" s="34"/>
    </row>
    <row r="101" spans="1:15" x14ac:dyDescent="0.25">
      <c r="A101" s="34"/>
      <c r="B101" s="47"/>
      <c r="C101" s="36"/>
      <c r="D101" s="36"/>
      <c r="E101" s="36"/>
      <c r="F101" s="36"/>
      <c r="G101" s="36"/>
      <c r="H101" s="34"/>
      <c r="I101" s="34"/>
      <c r="J101" s="34"/>
      <c r="K101" s="34"/>
      <c r="L101" s="34"/>
      <c r="M101" s="34"/>
      <c r="N101" s="34"/>
      <c r="O101" s="34"/>
    </row>
    <row r="102" spans="1:15" x14ac:dyDescent="0.25">
      <c r="A102" s="34"/>
      <c r="B102" s="43"/>
      <c r="C102" s="36"/>
      <c r="D102" s="36"/>
      <c r="E102" s="36"/>
      <c r="F102" s="36"/>
      <c r="G102" s="36"/>
      <c r="H102" s="34"/>
      <c r="I102" s="34"/>
      <c r="J102" s="34"/>
      <c r="K102" s="34"/>
      <c r="L102" s="34"/>
      <c r="M102" s="34"/>
      <c r="N102" s="34"/>
      <c r="O102" s="34"/>
    </row>
    <row r="103" spans="1:15" x14ac:dyDescent="0.25">
      <c r="A103" s="34"/>
      <c r="B103" s="43"/>
      <c r="C103" s="36"/>
      <c r="D103" s="36"/>
      <c r="E103" s="36"/>
      <c r="F103" s="36"/>
      <c r="G103" s="36"/>
      <c r="H103" s="34"/>
      <c r="I103" s="34"/>
      <c r="J103" s="34"/>
      <c r="K103" s="34"/>
      <c r="L103" s="34"/>
      <c r="M103" s="34"/>
      <c r="N103" s="34"/>
      <c r="O103" s="34"/>
    </row>
    <row r="104" spans="1:15" x14ac:dyDescent="0.25">
      <c r="A104" s="43"/>
      <c r="B104" s="36"/>
      <c r="C104" s="36"/>
      <c r="D104" s="36"/>
      <c r="E104" s="36"/>
      <c r="F104" s="36"/>
      <c r="G104" s="36"/>
      <c r="H104" s="34"/>
      <c r="I104" s="34"/>
      <c r="J104" s="34"/>
      <c r="K104" s="34"/>
      <c r="L104" s="34"/>
      <c r="M104" s="34"/>
      <c r="N104" s="34"/>
      <c r="O104" s="34"/>
    </row>
    <row r="105" spans="1:15" x14ac:dyDescent="0.25">
      <c r="A105" s="34"/>
      <c r="B105" s="36"/>
      <c r="C105" s="36"/>
      <c r="D105" s="36"/>
      <c r="E105" s="36"/>
      <c r="F105" s="36"/>
      <c r="G105" s="36"/>
      <c r="H105" s="34"/>
      <c r="I105" s="34"/>
      <c r="J105" s="34"/>
      <c r="K105" s="34"/>
      <c r="L105" s="34"/>
      <c r="M105" s="34"/>
      <c r="N105" s="34"/>
      <c r="O105" s="34"/>
    </row>
    <row r="106" spans="1:15" x14ac:dyDescent="0.25">
      <c r="A106" s="34"/>
      <c r="B106" s="34"/>
      <c r="C106" s="36"/>
      <c r="D106" s="36"/>
      <c r="E106" s="36"/>
      <c r="F106" s="36"/>
      <c r="G106" s="36"/>
      <c r="H106" s="34"/>
      <c r="I106" s="34"/>
      <c r="J106" s="34"/>
      <c r="K106" s="34"/>
      <c r="L106" s="34"/>
      <c r="M106" s="34"/>
      <c r="N106" s="34"/>
      <c r="O106" s="34"/>
    </row>
    <row r="107" spans="1:15" x14ac:dyDescent="0.25">
      <c r="A107" s="34"/>
      <c r="B107" s="47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1:15" x14ac:dyDescent="0.25">
      <c r="A108" s="34"/>
      <c r="B108" s="47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1:15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1:15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1:15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1:15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1:15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1:15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1:15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1:15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</sheetData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8"/>
  <sheetViews>
    <sheetView workbookViewId="0">
      <selection activeCell="A12" sqref="A12"/>
    </sheetView>
  </sheetViews>
  <sheetFormatPr defaultRowHeight="15.75" x14ac:dyDescent="0.25"/>
  <cols>
    <col min="1" max="1" width="64.42578125" style="19" customWidth="1"/>
    <col min="2" max="2" width="9.28515625" style="19" bestFit="1" customWidth="1"/>
    <col min="3" max="7" width="8.85546875" style="19" bestFit="1" customWidth="1"/>
    <col min="8" max="9" width="9.140625" style="19"/>
    <col min="10" max="10" width="10.140625" style="19" bestFit="1" customWidth="1"/>
    <col min="11" max="23" width="9.140625" style="19"/>
    <col min="24" max="26" width="6.7109375" style="19" bestFit="1" customWidth="1"/>
    <col min="27" max="27" width="5.5703125" style="19" bestFit="1" customWidth="1"/>
    <col min="28" max="16384" width="9.140625" style="19"/>
  </cols>
  <sheetData>
    <row r="1" spans="1:27" x14ac:dyDescent="0.25">
      <c r="X1" s="20" t="s">
        <v>34</v>
      </c>
      <c r="Y1" s="20" t="s">
        <v>35</v>
      </c>
      <c r="Z1" s="20" t="s">
        <v>36</v>
      </c>
      <c r="AA1" s="20" t="s">
        <v>37</v>
      </c>
    </row>
    <row r="2" spans="1:27" x14ac:dyDescent="0.25">
      <c r="X2" s="20"/>
      <c r="Y2" s="20"/>
      <c r="Z2" s="20"/>
      <c r="AA2" s="20"/>
    </row>
    <row r="3" spans="1:27" x14ac:dyDescent="0.25">
      <c r="A3" s="21" t="s">
        <v>191</v>
      </c>
      <c r="X3" s="20" t="s">
        <v>38</v>
      </c>
    </row>
    <row r="4" spans="1:27" ht="18" x14ac:dyDescent="0.25">
      <c r="A4" s="22" t="s">
        <v>39</v>
      </c>
      <c r="B4" s="23">
        <f>16.89*2.4</f>
        <v>40.536000000000001</v>
      </c>
      <c r="X4" s="20"/>
    </row>
    <row r="5" spans="1:27" ht="18" x14ac:dyDescent="0.25">
      <c r="A5" s="22" t="s">
        <v>40</v>
      </c>
      <c r="B5" s="23">
        <f>2.45*1.65</f>
        <v>4.0425000000000004</v>
      </c>
      <c r="X5" s="20"/>
    </row>
    <row r="6" spans="1:27" ht="18" x14ac:dyDescent="0.25">
      <c r="A6" s="19" t="s">
        <v>95</v>
      </c>
      <c r="B6" s="78">
        <f>10.28*2.4-B5</f>
        <v>20.629499999999997</v>
      </c>
      <c r="C6" s="78"/>
    </row>
    <row r="7" spans="1:27" x14ac:dyDescent="0.25">
      <c r="A7" s="22" t="s">
        <v>41</v>
      </c>
      <c r="B7" s="24">
        <v>0.5</v>
      </c>
      <c r="X7" s="20"/>
    </row>
    <row r="8" spans="1:27" x14ac:dyDescent="0.25">
      <c r="A8" s="25" t="s">
        <v>42</v>
      </c>
      <c r="B8" s="26"/>
      <c r="X8" s="20"/>
    </row>
    <row r="9" spans="1:27" x14ac:dyDescent="0.25">
      <c r="J9" s="34"/>
    </row>
    <row r="10" spans="1:27" x14ac:dyDescent="0.25">
      <c r="A10" s="27" t="s">
        <v>43</v>
      </c>
      <c r="B10" s="28" t="s">
        <v>44</v>
      </c>
      <c r="C10" s="28" t="s">
        <v>45</v>
      </c>
      <c r="D10" s="28" t="s">
        <v>46</v>
      </c>
      <c r="E10" s="28" t="s">
        <v>47</v>
      </c>
      <c r="F10" s="28" t="s">
        <v>48</v>
      </c>
      <c r="G10" s="28" t="s">
        <v>49</v>
      </c>
      <c r="H10" s="34"/>
      <c r="I10" s="34"/>
      <c r="J10" s="34"/>
      <c r="K10" s="34"/>
      <c r="L10" s="34"/>
      <c r="M10" s="34"/>
    </row>
    <row r="11" spans="1:27" ht="18.75" x14ac:dyDescent="0.35">
      <c r="A11" s="21" t="s">
        <v>85</v>
      </c>
      <c r="B11" s="29">
        <f>10*LOG10(10^((C11)/10) + 10^((D11)/10) + 10^((E11)/10) + 10^((F11)/10) + 10^((G11)/10)  )</f>
        <v>70.590504677403217</v>
      </c>
      <c r="C11" s="29">
        <f>'pre-calc'!D11</f>
        <v>42.457574905606748</v>
      </c>
      <c r="D11" s="29">
        <f>'pre-calc'!E11</f>
        <v>52.457574905606748</v>
      </c>
      <c r="E11" s="29">
        <f>'pre-calc'!F11</f>
        <v>63.457574905606748</v>
      </c>
      <c r="F11" s="29">
        <f>'pre-calc'!G11</f>
        <v>68.757574905606745</v>
      </c>
      <c r="G11" s="29">
        <f>'pre-calc'!H11</f>
        <v>61.857574905606754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1:27" x14ac:dyDescent="0.25">
      <c r="A12" s="30" t="str">
        <f>'Guardian Triple'!C5</f>
        <v>4/12/4/12/4</v>
      </c>
      <c r="B12" s="22"/>
      <c r="C12" s="26">
        <f>'Guardian Triple'!J5</f>
        <v>20</v>
      </c>
      <c r="D12" s="26">
        <f>'Guardian Triple'!K5</f>
        <v>18</v>
      </c>
      <c r="E12" s="26">
        <f>'Guardian Triple'!L5</f>
        <v>27</v>
      </c>
      <c r="F12" s="26">
        <f>'Guardian Triple'!M5</f>
        <v>43</v>
      </c>
      <c r="G12" s="26">
        <f>'Guardian Triple'!N5</f>
        <v>49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7" ht="18.75" x14ac:dyDescent="0.35">
      <c r="A13" s="22" t="s">
        <v>51</v>
      </c>
      <c r="B13" s="29">
        <f>10*LOG10(10^((C13)/10) + 10^((D13)/10) + 10^((E13)/10) + 10^((F13)/10) + 10^((G13)/10)  )</f>
        <v>36.891102508545984</v>
      </c>
      <c r="C13" s="31">
        <f>C11-C12+10*LOG($B7*$B5/$B4)+11</f>
        <v>20.435366321925176</v>
      </c>
      <c r="D13" s="31">
        <f>D11-D12+10*LOG($B7*$B5/$B4)+11</f>
        <v>32.435366321925173</v>
      </c>
      <c r="E13" s="31">
        <f>E11-E12+10*LOG($B7*$B5/$B4)+11</f>
        <v>34.435366321925173</v>
      </c>
      <c r="F13" s="31">
        <f>F11-F12+10*LOG($B7*$B5/$B4)+11</f>
        <v>23.735366321925174</v>
      </c>
      <c r="G13" s="31">
        <f>G11-G12+10*LOG($B7*$B5/$B4)+11</f>
        <v>10.835366321925182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</row>
    <row r="14" spans="1:27" x14ac:dyDescent="0.25">
      <c r="A14" s="32" t="str">
        <f>'Wall board'!B3</f>
        <v>SRI Wall Type A - insul</v>
      </c>
      <c r="B14" s="29"/>
      <c r="C14" s="26">
        <f>'Wall board'!C3</f>
        <v>48</v>
      </c>
      <c r="D14" s="26">
        <f>'Wall board'!D3</f>
        <v>51</v>
      </c>
      <c r="E14" s="26">
        <f>'Wall board'!E3</f>
        <v>58</v>
      </c>
      <c r="F14" s="26">
        <f>'Wall board'!F3</f>
        <v>65</v>
      </c>
      <c r="G14" s="26">
        <f>'Wall board'!G3</f>
        <v>70</v>
      </c>
      <c r="H14" s="34"/>
      <c r="I14" s="34"/>
      <c r="J14" s="34"/>
      <c r="K14" s="38"/>
      <c r="L14" s="38"/>
      <c r="M14" s="38"/>
      <c r="N14" s="38"/>
      <c r="O14" s="38"/>
      <c r="P14" s="34"/>
      <c r="Q14" s="34"/>
      <c r="R14" s="34"/>
      <c r="S14" s="34"/>
      <c r="T14" s="34"/>
    </row>
    <row r="15" spans="1:27" ht="18.75" x14ac:dyDescent="0.35">
      <c r="A15" s="22" t="s">
        <v>52</v>
      </c>
      <c r="B15" s="29">
        <f>10*LOG10(10^((C15)/10) + 10^((D15)/10) + 10^((E15)/10) + 10^((F15)/10) + 10^((G15)/10)  )</f>
        <v>13.932596316967341</v>
      </c>
      <c r="C15" s="31">
        <f>C11-C14+10*LOG($B7*$B6/$B4)+11</f>
        <v>-0.48624694339693519</v>
      </c>
      <c r="D15" s="31">
        <f>D11-D14+10*LOG($B7*$B6/$B4)+11</f>
        <v>6.5137530566030639</v>
      </c>
      <c r="E15" s="31">
        <f>E11-E14+10*LOG($B7*$B6/$B4)+11</f>
        <v>10.513753056603065</v>
      </c>
      <c r="F15" s="31">
        <f>F11-F14+10*LOG($B7*$B6/$B4)+11</f>
        <v>8.813753056603062</v>
      </c>
      <c r="G15" s="31">
        <f>G11-G14+10*LOG($B7*$B6/$B4)+11</f>
        <v>-3.0862469433969295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7" x14ac:dyDescent="0.25">
      <c r="A16" s="22" t="s">
        <v>53</v>
      </c>
      <c r="B16" s="29">
        <f>10*LOG10(10^((B13)/10)+10^((B15)/10))</f>
        <v>36.913022341467354</v>
      </c>
      <c r="C16" s="33"/>
      <c r="D16" s="33"/>
      <c r="E16" s="33"/>
      <c r="F16" s="33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 x14ac:dyDescent="0.25">
      <c r="J17" s="34"/>
      <c r="K17" s="51"/>
      <c r="L17" s="51"/>
      <c r="M17" s="51"/>
      <c r="N17" s="51"/>
      <c r="O17" s="51"/>
      <c r="P17" s="34"/>
      <c r="Q17" s="34"/>
      <c r="R17" s="34"/>
      <c r="S17" s="34"/>
      <c r="T17" s="34"/>
    </row>
    <row r="18" spans="1:20" x14ac:dyDescent="0.25">
      <c r="A18" s="27" t="s">
        <v>43</v>
      </c>
      <c r="B18" s="28" t="s">
        <v>44</v>
      </c>
      <c r="C18" s="28" t="s">
        <v>45</v>
      </c>
      <c r="D18" s="28" t="s">
        <v>46</v>
      </c>
      <c r="E18" s="28" t="s">
        <v>47</v>
      </c>
      <c r="F18" s="28" t="s">
        <v>48</v>
      </c>
      <c r="G18" s="28" t="s">
        <v>49</v>
      </c>
      <c r="H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8.75" x14ac:dyDescent="0.35">
      <c r="A19" s="21" t="s">
        <v>50</v>
      </c>
      <c r="B19" s="29">
        <f>10*LOG10(10^((C19)/10) + 10^((D19)/10) + 10^((E19)/10) + 10^((F19)/10) + 10^((G19)/10)  )</f>
        <v>58.308744790890621</v>
      </c>
      <c r="C19" s="26">
        <f>'pre-calc'!D17 + 1</f>
        <v>42.8</v>
      </c>
      <c r="D19" s="26">
        <f>'pre-calc'!E17 + 1</f>
        <v>47.4</v>
      </c>
      <c r="E19" s="26">
        <f>'pre-calc'!F17 + 1</f>
        <v>51.5</v>
      </c>
      <c r="F19" s="26">
        <f>'pre-calc'!G17 + 1</f>
        <v>54.6</v>
      </c>
      <c r="G19" s="26">
        <f>'pre-calc'!H17 + 1</f>
        <v>52.4</v>
      </c>
      <c r="H19" s="34"/>
      <c r="I19" s="19" t="s">
        <v>202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x14ac:dyDescent="0.25">
      <c r="A20" s="30" t="str">
        <f>A12</f>
        <v>4/12/4/12/4</v>
      </c>
      <c r="B20" s="22"/>
      <c r="C20" s="35">
        <f>C12</f>
        <v>20</v>
      </c>
      <c r="D20" s="35">
        <f t="shared" ref="D20:G20" si="0">D12</f>
        <v>18</v>
      </c>
      <c r="E20" s="35">
        <f t="shared" si="0"/>
        <v>27</v>
      </c>
      <c r="F20" s="35">
        <f t="shared" si="0"/>
        <v>43</v>
      </c>
      <c r="G20" s="35">
        <f t="shared" si="0"/>
        <v>49</v>
      </c>
      <c r="H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8.75" x14ac:dyDescent="0.35">
      <c r="A21" s="22" t="s">
        <v>51</v>
      </c>
      <c r="B21" s="29">
        <f>10*LOG10(10^((C21)/10) + 10^((D21)/10) + 10^((E21)/10) + 10^((F21)/10) + 10^((G21)/10)  )</f>
        <v>29.313148931200477</v>
      </c>
      <c r="C21" s="26">
        <f>C19-C20+10*LOG($B7*$B5/$B4)+11</f>
        <v>20.777791416318426</v>
      </c>
      <c r="D21" s="26">
        <f>D19-D20+10*LOG($B7*$B5/$B4)+11</f>
        <v>27.377791416318427</v>
      </c>
      <c r="E21" s="26">
        <f>E19-E20+10*LOG($B7*$B5/$B4)+11</f>
        <v>22.477791416318428</v>
      </c>
      <c r="F21" s="26">
        <f>F19-F20+10*LOG($B7*$B5/$B4)+11</f>
        <v>9.5777914163184299</v>
      </c>
      <c r="G21" s="26">
        <f>G19-G20+10*LOG($B7*$B5/$B4)+11</f>
        <v>1.3777914163184271</v>
      </c>
      <c r="H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x14ac:dyDescent="0.25">
      <c r="A22" s="22" t="str">
        <f>A14</f>
        <v>SRI Wall Type A - insul</v>
      </c>
      <c r="B22" s="29"/>
      <c r="C22" s="26">
        <f>C14</f>
        <v>48</v>
      </c>
      <c r="D22" s="26">
        <f t="shared" ref="D22:G22" si="1">D14</f>
        <v>51</v>
      </c>
      <c r="E22" s="26">
        <f t="shared" si="1"/>
        <v>58</v>
      </c>
      <c r="F22" s="26">
        <f t="shared" si="1"/>
        <v>65</v>
      </c>
      <c r="G22" s="26">
        <f t="shared" si="1"/>
        <v>70</v>
      </c>
      <c r="H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ht="18.75" x14ac:dyDescent="0.35">
      <c r="A23" s="22" t="s">
        <v>52</v>
      </c>
      <c r="B23" s="29">
        <f>10*LOG10(10^((C23)/10) + 10^((D23)/10) + 10^((E23)/10) + 10^((F23)/10) + 10^((G23)/10)  )</f>
        <v>5.3539196182173114</v>
      </c>
      <c r="C23" s="31">
        <f>C19-C22+10*LOG($B7*$B6/$B4)+11</f>
        <v>-0.143821849003686</v>
      </c>
      <c r="D23" s="31">
        <f>D19-D22+10*LOG($B7*$B6/$B4)+11</f>
        <v>1.4561781509963154</v>
      </c>
      <c r="E23" s="31">
        <f>E19-E22+10*LOG($B7*$B6/$B4)+11</f>
        <v>-1.4438218490036832</v>
      </c>
      <c r="F23" s="31">
        <f>F19-F22+10*LOG($B7*$B6/$B4)+11</f>
        <v>-5.3438218490036817</v>
      </c>
      <c r="G23" s="31">
        <f>G19-G22+10*LOG($B7*$B6/$B4)+11</f>
        <v>-12.543821849003685</v>
      </c>
      <c r="H23" s="34"/>
    </row>
    <row r="24" spans="1:20" x14ac:dyDescent="0.25">
      <c r="A24" s="22" t="s">
        <v>53</v>
      </c>
      <c r="B24" s="29">
        <f>10*LOG10(10^((B21)/10)+10^((B23)/10))</f>
        <v>29.330566607100664</v>
      </c>
      <c r="C24" s="33"/>
      <c r="D24" s="33"/>
      <c r="E24" s="33"/>
      <c r="F24" s="33"/>
      <c r="G24" s="36"/>
      <c r="H24" s="34"/>
    </row>
    <row r="26" spans="1:20" x14ac:dyDescent="0.25">
      <c r="A26" s="27" t="s">
        <v>43</v>
      </c>
      <c r="B26" s="28" t="s">
        <v>44</v>
      </c>
      <c r="C26" s="28" t="s">
        <v>45</v>
      </c>
      <c r="D26" s="28" t="s">
        <v>46</v>
      </c>
      <c r="E26" s="28" t="s">
        <v>47</v>
      </c>
      <c r="F26" s="28" t="s">
        <v>48</v>
      </c>
      <c r="G26" s="28" t="s">
        <v>49</v>
      </c>
    </row>
    <row r="27" spans="1:20" ht="18.75" x14ac:dyDescent="0.35">
      <c r="A27" s="21" t="s">
        <v>97</v>
      </c>
      <c r="B27" s="29">
        <f>10*LOG10(10^((C27)/10) + 10^((D27)/10) + 10^((E27)/10) + 10^((F27)/10) + 10^((G27)/10)  )</f>
        <v>50.670795758458581</v>
      </c>
      <c r="C27" s="26">
        <f>'pre-calc'!D23</f>
        <v>35.9</v>
      </c>
      <c r="D27" s="26">
        <f>'pre-calc'!E23</f>
        <v>41.7</v>
      </c>
      <c r="E27" s="26">
        <f>'pre-calc'!F23</f>
        <v>45.1</v>
      </c>
      <c r="F27" s="26">
        <f>'pre-calc'!G23</f>
        <v>46.6</v>
      </c>
      <c r="G27" s="26">
        <f>'pre-calc'!H23</f>
        <v>43</v>
      </c>
      <c r="H27" s="34"/>
      <c r="I27" s="34"/>
      <c r="J27" s="34"/>
      <c r="K27" s="34"/>
      <c r="L27" s="34"/>
      <c r="M27" s="34"/>
      <c r="N27" s="34"/>
      <c r="O27" s="34"/>
    </row>
    <row r="28" spans="1:20" x14ac:dyDescent="0.25">
      <c r="A28" s="22" t="str">
        <f>A12</f>
        <v>4/12/4/12/4</v>
      </c>
      <c r="B28" s="22"/>
      <c r="C28" s="35">
        <f>C12</f>
        <v>20</v>
      </c>
      <c r="D28" s="35">
        <f>D12</f>
        <v>18</v>
      </c>
      <c r="E28" s="35">
        <f>E12</f>
        <v>27</v>
      </c>
      <c r="F28" s="35">
        <f>F12</f>
        <v>43</v>
      </c>
      <c r="G28" s="35">
        <f>G12</f>
        <v>49</v>
      </c>
    </row>
    <row r="29" spans="1:20" ht="18.75" x14ac:dyDescent="0.35">
      <c r="A29" s="22" t="s">
        <v>51</v>
      </c>
      <c r="B29" s="29">
        <f>10*LOG10(10^((C29)/10) + 10^((D29)/10) + 10^((E29)/10) + 10^((F29)/10) + 10^((G29)/10)  )</f>
        <v>23.298131858306999</v>
      </c>
      <c r="C29" s="26">
        <f>C27-C28+10*LOG($B7*$B5/$B4)+11</f>
        <v>13.877791416318427</v>
      </c>
      <c r="D29" s="26">
        <f>D27-D28+10*LOG($B7*$B5/$B4)+11</f>
        <v>21.677791416318431</v>
      </c>
      <c r="E29" s="26">
        <f>E27-E28+10*LOG($B7*$B5/$B4)+11</f>
        <v>16.07779141631843</v>
      </c>
      <c r="F29" s="26">
        <f>F27-F28+10*LOG($B7*$B5/$B4)+11</f>
        <v>1.5777914163184299</v>
      </c>
      <c r="G29" s="26">
        <f>G27-G28+10*LOG($B7*$B5/$B4)+11</f>
        <v>-8.0222085836815715</v>
      </c>
    </row>
    <row r="30" spans="1:20" x14ac:dyDescent="0.25">
      <c r="A30" s="22" t="str">
        <f>A14</f>
        <v>SRI Wall Type A - insul</v>
      </c>
      <c r="B30" s="29"/>
      <c r="C30" s="26">
        <f>C14</f>
        <v>48</v>
      </c>
      <c r="D30" s="26">
        <f>D14</f>
        <v>51</v>
      </c>
      <c r="E30" s="26">
        <f>E14</f>
        <v>58</v>
      </c>
      <c r="F30" s="26">
        <f>F14</f>
        <v>65</v>
      </c>
      <c r="G30" s="26">
        <f>G14</f>
        <v>70</v>
      </c>
    </row>
    <row r="31" spans="1:20" ht="18.75" x14ac:dyDescent="0.35">
      <c r="A31" s="22" t="s">
        <v>52</v>
      </c>
      <c r="B31" s="29">
        <f>10*LOG10(10^((C31)/10) + 10^((D31)/10) + 10^((E31)/10) + 10^((F31)/10) + 10^((G31)/10)  )</f>
        <v>-1.0188738544086597</v>
      </c>
      <c r="C31" s="31">
        <f>C27-C30+10*LOG($B7*$B6/$B4)+11</f>
        <v>-7.0438218490036846</v>
      </c>
      <c r="D31" s="31">
        <f>D27-D30+10*LOG($B7*$B6/$B4)+11</f>
        <v>-4.2438218490036803</v>
      </c>
      <c r="E31" s="31">
        <f>E27-E30+10*LOG($B7*$B6/$B4)+11</f>
        <v>-7.8438218490036817</v>
      </c>
      <c r="F31" s="31">
        <f>F27-F30+10*LOG($B7*$B6/$B4)+11</f>
        <v>-13.343821849003682</v>
      </c>
      <c r="G31" s="31">
        <f>G27-G30+10*LOG($B7*$B6/$B4)+11</f>
        <v>-21.943821849003683</v>
      </c>
    </row>
    <row r="32" spans="1:20" x14ac:dyDescent="0.25">
      <c r="A32" s="22" t="s">
        <v>53</v>
      </c>
      <c r="B32" s="29">
        <f>10*LOG10(10^((B29)/10)+10^((B31)/10))</f>
        <v>23.314174701954677</v>
      </c>
      <c r="C32" s="33"/>
      <c r="D32" s="33"/>
      <c r="E32" s="33"/>
      <c r="F32" s="33"/>
      <c r="G32" s="36"/>
    </row>
    <row r="35" spans="1:15" x14ac:dyDescent="0.25">
      <c r="A35" s="37"/>
      <c r="B35" s="34"/>
      <c r="C35" s="36"/>
      <c r="D35" s="36"/>
      <c r="E35" s="36"/>
      <c r="F35" s="36"/>
      <c r="G35" s="36"/>
      <c r="H35" s="34"/>
    </row>
    <row r="36" spans="1:15" x14ac:dyDescent="0.25">
      <c r="A36" s="34"/>
      <c r="B36" s="34"/>
      <c r="C36" s="36"/>
      <c r="D36" s="36"/>
      <c r="E36" s="36"/>
      <c r="F36" s="36"/>
      <c r="G36" s="36"/>
      <c r="H36" s="34"/>
      <c r="I36" s="34"/>
      <c r="J36" s="34"/>
      <c r="K36" s="34"/>
      <c r="L36" s="34"/>
      <c r="M36" s="34"/>
      <c r="N36" s="34"/>
      <c r="O36" s="34"/>
    </row>
    <row r="44" spans="1:15" x14ac:dyDescent="0.25">
      <c r="A44" s="34"/>
      <c r="B44" s="34"/>
      <c r="C44" s="45"/>
      <c r="D44" s="45"/>
      <c r="E44" s="45"/>
      <c r="F44" s="45"/>
      <c r="G44" s="45"/>
      <c r="H44" s="34"/>
      <c r="I44" s="34"/>
      <c r="J44" s="34"/>
      <c r="K44" s="34"/>
      <c r="L44" s="34"/>
      <c r="M44" s="34"/>
      <c r="N44" s="34"/>
      <c r="O44" s="34"/>
    </row>
    <row r="45" spans="1:15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</row>
    <row r="46" spans="1:15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x14ac:dyDescent="0.25">
      <c r="A47" s="34"/>
      <c r="B47" s="39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1:15" x14ac:dyDescent="0.25">
      <c r="A48" s="48"/>
      <c r="B48" s="49"/>
      <c r="C48" s="42"/>
      <c r="D48" s="42"/>
      <c r="E48" s="42"/>
      <c r="F48" s="42"/>
      <c r="G48" s="42"/>
      <c r="H48" s="34"/>
      <c r="I48" s="34"/>
      <c r="J48" s="34"/>
      <c r="K48" s="34"/>
      <c r="L48" s="34"/>
      <c r="M48" s="34"/>
      <c r="N48" s="34"/>
      <c r="O48" s="34"/>
    </row>
    <row r="49" spans="1:15" x14ac:dyDescent="0.25">
      <c r="A49" s="48"/>
      <c r="B49" s="41"/>
      <c r="C49" s="42"/>
      <c r="D49" s="42"/>
      <c r="E49" s="42"/>
      <c r="F49" s="42"/>
      <c r="G49" s="42"/>
      <c r="H49" s="34"/>
      <c r="I49" s="34"/>
      <c r="J49" s="34"/>
      <c r="K49" s="34"/>
      <c r="L49" s="34"/>
      <c r="M49" s="34"/>
      <c r="N49" s="34"/>
      <c r="O49" s="34"/>
    </row>
    <row r="50" spans="1:15" x14ac:dyDescent="0.25">
      <c r="A50" s="48"/>
      <c r="B50" s="44"/>
      <c r="C50" s="33"/>
      <c r="D50" s="33"/>
      <c r="E50" s="33"/>
      <c r="F50" s="33"/>
      <c r="G50" s="33"/>
      <c r="H50" s="34"/>
      <c r="I50" s="34"/>
      <c r="J50" s="34"/>
      <c r="K50" s="34"/>
      <c r="L50" s="34"/>
      <c r="M50" s="34"/>
      <c r="N50" s="34"/>
      <c r="O50" s="34"/>
    </row>
    <row r="51" spans="1:15" x14ac:dyDescent="0.25">
      <c r="A51" s="48"/>
      <c r="B51" s="44"/>
      <c r="C51" s="33"/>
      <c r="D51" s="33"/>
      <c r="E51" s="33"/>
      <c r="F51" s="33"/>
      <c r="G51" s="33"/>
      <c r="H51" s="34"/>
      <c r="I51" s="34"/>
      <c r="J51" s="34"/>
      <c r="K51" s="34"/>
      <c r="L51" s="34"/>
      <c r="M51" s="34"/>
      <c r="N51" s="34"/>
      <c r="O51" s="34"/>
    </row>
    <row r="52" spans="1:15" x14ac:dyDescent="0.25">
      <c r="A52" s="48"/>
      <c r="B52" s="46"/>
      <c r="C52" s="44"/>
      <c r="D52" s="44"/>
      <c r="E52" s="44"/>
      <c r="F52" s="44"/>
      <c r="G52" s="44"/>
      <c r="H52" s="36"/>
      <c r="I52" s="34"/>
      <c r="J52" s="34"/>
      <c r="K52" s="34"/>
      <c r="L52" s="34"/>
      <c r="M52" s="34"/>
      <c r="N52" s="34"/>
      <c r="O52" s="34"/>
    </row>
    <row r="53" spans="1:15" x14ac:dyDescent="0.25">
      <c r="A53" s="48"/>
      <c r="B53" s="46"/>
      <c r="C53" s="44"/>
      <c r="D53" s="44"/>
      <c r="E53" s="44"/>
      <c r="F53" s="44"/>
      <c r="G53" s="44"/>
      <c r="H53" s="36"/>
      <c r="I53" s="44"/>
      <c r="J53" s="44"/>
      <c r="K53" s="44"/>
      <c r="L53" s="44"/>
      <c r="M53" s="44"/>
      <c r="N53" s="34"/>
      <c r="O53" s="34"/>
    </row>
    <row r="54" spans="1:15" x14ac:dyDescent="0.25">
      <c r="A54" s="48"/>
      <c r="B54" s="46"/>
      <c r="C54" s="44"/>
      <c r="D54" s="44"/>
      <c r="E54" s="44"/>
      <c r="F54" s="44"/>
      <c r="G54" s="44"/>
      <c r="H54" s="34"/>
      <c r="I54" s="34"/>
      <c r="J54" s="34"/>
      <c r="K54" s="34"/>
      <c r="L54" s="34"/>
      <c r="M54" s="34"/>
      <c r="N54" s="34"/>
      <c r="O54" s="34"/>
    </row>
    <row r="55" spans="1:15" x14ac:dyDescent="0.25">
      <c r="A55" s="34"/>
      <c r="B55" s="47"/>
      <c r="C55" s="36"/>
      <c r="D55" s="36"/>
      <c r="E55" s="36"/>
      <c r="F55" s="36"/>
      <c r="G55" s="36"/>
      <c r="H55" s="34"/>
      <c r="I55" s="34"/>
      <c r="J55" s="34"/>
      <c r="K55" s="34"/>
      <c r="L55" s="34"/>
      <c r="M55" s="34"/>
      <c r="N55" s="34"/>
      <c r="O55" s="34"/>
    </row>
    <row r="56" spans="1:15" x14ac:dyDescent="0.25">
      <c r="A56" s="34"/>
      <c r="B56" s="47"/>
      <c r="C56" s="36"/>
      <c r="D56" s="36"/>
      <c r="E56" s="36"/>
      <c r="F56" s="36"/>
      <c r="G56" s="36"/>
      <c r="H56" s="34"/>
      <c r="I56" s="34"/>
      <c r="J56" s="34"/>
      <c r="K56" s="34"/>
      <c r="L56" s="34"/>
      <c r="M56" s="34"/>
      <c r="N56" s="34"/>
      <c r="O56" s="34"/>
    </row>
    <row r="57" spans="1:15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58" spans="1:15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15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15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x14ac:dyDescent="0.25">
      <c r="A70" s="34"/>
      <c r="B70" s="47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x14ac:dyDescent="0.25">
      <c r="A74" s="40"/>
      <c r="B74" s="40"/>
      <c r="C74" s="40"/>
      <c r="D74" s="40"/>
      <c r="E74" s="40"/>
      <c r="F74" s="40"/>
      <c r="G74" s="40"/>
      <c r="H74" s="34"/>
      <c r="I74" s="34"/>
      <c r="J74" s="34"/>
      <c r="K74" s="34"/>
      <c r="L74" s="34"/>
      <c r="M74" s="34"/>
      <c r="N74" s="34"/>
      <c r="O74" s="34"/>
    </row>
    <row r="75" spans="1:15" x14ac:dyDescent="0.25">
      <c r="A75" s="40"/>
      <c r="B75" s="40"/>
      <c r="C75" s="40"/>
      <c r="D75" s="40"/>
      <c r="E75" s="40"/>
      <c r="F75" s="40"/>
      <c r="G75" s="40"/>
      <c r="H75" s="34"/>
      <c r="I75" s="34"/>
      <c r="J75" s="34"/>
      <c r="K75" s="34"/>
      <c r="L75" s="34"/>
      <c r="M75" s="34"/>
      <c r="N75" s="34"/>
      <c r="O75" s="34"/>
    </row>
    <row r="76" spans="1:15" x14ac:dyDescent="0.25">
      <c r="A76" s="34"/>
      <c r="B76" s="36"/>
      <c r="C76" s="36"/>
      <c r="D76" s="36"/>
      <c r="E76" s="36"/>
      <c r="F76" s="36"/>
      <c r="G76" s="36"/>
      <c r="H76" s="34"/>
      <c r="I76" s="34"/>
      <c r="J76" s="34"/>
      <c r="K76" s="34"/>
      <c r="L76" s="34"/>
      <c r="M76" s="34"/>
      <c r="N76" s="34"/>
      <c r="O76" s="34"/>
    </row>
    <row r="77" spans="1:15" x14ac:dyDescent="0.25">
      <c r="A77" s="34"/>
      <c r="B77" s="47"/>
      <c r="C77" s="36"/>
      <c r="D77" s="36"/>
      <c r="E77" s="36"/>
      <c r="F77" s="36"/>
      <c r="G77" s="36"/>
      <c r="H77" s="34"/>
      <c r="I77" s="34"/>
      <c r="J77" s="34"/>
      <c r="K77" s="34"/>
      <c r="L77" s="34"/>
      <c r="M77" s="34"/>
      <c r="N77" s="34"/>
      <c r="O77" s="34"/>
    </row>
    <row r="78" spans="1:15" x14ac:dyDescent="0.25">
      <c r="A78" s="34"/>
      <c r="B78" s="43"/>
      <c r="C78" s="36"/>
      <c r="D78" s="36"/>
      <c r="E78" s="36"/>
      <c r="F78" s="36"/>
      <c r="G78" s="36"/>
      <c r="H78" s="34"/>
      <c r="I78" s="34"/>
      <c r="J78" s="34"/>
      <c r="K78" s="34"/>
      <c r="L78" s="34"/>
      <c r="M78" s="34"/>
      <c r="N78" s="34"/>
      <c r="O78" s="34"/>
    </row>
    <row r="79" spans="1:15" x14ac:dyDescent="0.25">
      <c r="A79" s="34"/>
      <c r="B79" s="43"/>
      <c r="C79" s="36"/>
      <c r="D79" s="36"/>
      <c r="E79" s="36"/>
      <c r="F79" s="36"/>
      <c r="G79" s="36"/>
      <c r="H79" s="34"/>
      <c r="I79" s="34"/>
      <c r="J79" s="34"/>
      <c r="K79" s="34"/>
      <c r="L79" s="34"/>
      <c r="M79" s="34"/>
      <c r="N79" s="34"/>
      <c r="O79" s="34"/>
    </row>
    <row r="80" spans="1:15" x14ac:dyDescent="0.25">
      <c r="A80" s="43"/>
      <c r="B80" s="34"/>
      <c r="C80" s="36"/>
      <c r="D80" s="36"/>
      <c r="E80" s="36"/>
      <c r="F80" s="36"/>
      <c r="G80" s="36"/>
      <c r="H80" s="34"/>
      <c r="I80" s="34"/>
      <c r="J80" s="34"/>
      <c r="K80" s="34"/>
      <c r="L80" s="34"/>
      <c r="M80" s="34"/>
      <c r="N80" s="34"/>
      <c r="O80" s="34"/>
    </row>
    <row r="81" spans="1:15" x14ac:dyDescent="0.25">
      <c r="A81" s="34"/>
      <c r="B81" s="50"/>
      <c r="C81" s="36"/>
      <c r="D81" s="36"/>
      <c r="E81" s="36"/>
      <c r="F81" s="36"/>
      <c r="G81" s="36"/>
      <c r="H81" s="34"/>
      <c r="I81" s="34"/>
      <c r="J81" s="34"/>
      <c r="K81" s="34"/>
      <c r="L81" s="34"/>
      <c r="M81" s="34"/>
      <c r="N81" s="34"/>
      <c r="O81" s="34"/>
    </row>
    <row r="82" spans="1:15" x14ac:dyDescent="0.25">
      <c r="A82" s="34"/>
      <c r="B82" s="34"/>
      <c r="C82" s="51"/>
      <c r="D82" s="51"/>
      <c r="E82" s="51"/>
      <c r="F82" s="51"/>
      <c r="G82" s="51"/>
      <c r="H82" s="34"/>
      <c r="I82" s="34"/>
      <c r="J82" s="34"/>
      <c r="K82" s="34"/>
      <c r="L82" s="34"/>
      <c r="M82" s="34"/>
      <c r="N82" s="34"/>
      <c r="O82" s="34"/>
    </row>
    <row r="83" spans="1:15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1:15" x14ac:dyDescent="0.25">
      <c r="A84" s="34"/>
      <c r="B84" s="34"/>
      <c r="C84" s="51"/>
      <c r="D84" s="51"/>
      <c r="E84" s="51"/>
      <c r="F84" s="51"/>
      <c r="G84" s="51"/>
      <c r="H84" s="34"/>
      <c r="I84" s="34"/>
      <c r="J84" s="34"/>
      <c r="K84" s="34"/>
      <c r="L84" s="34"/>
      <c r="M84" s="34"/>
      <c r="N84" s="34"/>
      <c r="O84" s="34"/>
    </row>
    <row r="85" spans="1:15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1:15" x14ac:dyDescent="0.25">
      <c r="A86" s="34"/>
      <c r="B86" s="34"/>
      <c r="C86" s="36"/>
      <c r="D86" s="36"/>
      <c r="E86" s="36"/>
      <c r="F86" s="36"/>
      <c r="G86" s="36"/>
      <c r="H86" s="34"/>
      <c r="I86" s="34"/>
      <c r="J86" s="34"/>
      <c r="K86" s="34"/>
      <c r="L86" s="34"/>
      <c r="M86" s="34"/>
      <c r="N86" s="34"/>
      <c r="O86" s="34"/>
    </row>
    <row r="87" spans="1:15" x14ac:dyDescent="0.25">
      <c r="A87" s="34"/>
      <c r="B87" s="47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1:15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1:15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1:15" x14ac:dyDescent="0.25">
      <c r="A90" s="34"/>
      <c r="B90" s="47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1:15" x14ac:dyDescent="0.25">
      <c r="A91" s="40"/>
      <c r="B91" s="40"/>
      <c r="C91" s="40"/>
      <c r="D91" s="40"/>
      <c r="E91" s="40"/>
      <c r="F91" s="40"/>
      <c r="G91" s="40"/>
      <c r="H91" s="34"/>
      <c r="I91" s="34"/>
      <c r="J91" s="34"/>
      <c r="K91" s="34"/>
      <c r="L91" s="34"/>
      <c r="M91" s="34"/>
      <c r="N91" s="34"/>
      <c r="O91" s="34"/>
    </row>
    <row r="92" spans="1:15" x14ac:dyDescent="0.25">
      <c r="A92" s="34"/>
      <c r="B92" s="36"/>
      <c r="C92" s="36"/>
      <c r="D92" s="36"/>
      <c r="E92" s="36"/>
      <c r="F92" s="36"/>
      <c r="G92" s="36"/>
      <c r="H92" s="34"/>
      <c r="I92" s="34"/>
      <c r="J92" s="34"/>
      <c r="K92" s="34"/>
      <c r="L92" s="34"/>
      <c r="M92" s="34"/>
      <c r="N92" s="34"/>
      <c r="O92" s="34"/>
    </row>
    <row r="93" spans="1:15" x14ac:dyDescent="0.25">
      <c r="A93" s="34"/>
      <c r="B93" s="47"/>
      <c r="C93" s="36"/>
      <c r="D93" s="36"/>
      <c r="E93" s="36"/>
      <c r="F93" s="36"/>
      <c r="G93" s="36"/>
      <c r="H93" s="34"/>
      <c r="I93" s="34"/>
      <c r="J93" s="34"/>
      <c r="K93" s="34"/>
      <c r="L93" s="34"/>
      <c r="M93" s="34"/>
      <c r="N93" s="34"/>
      <c r="O93" s="34"/>
    </row>
    <row r="94" spans="1:15" x14ac:dyDescent="0.25">
      <c r="A94" s="34"/>
      <c r="B94" s="43"/>
      <c r="C94" s="36"/>
      <c r="D94" s="36"/>
      <c r="E94" s="36"/>
      <c r="F94" s="36"/>
      <c r="G94" s="36"/>
      <c r="H94" s="34"/>
      <c r="I94" s="34"/>
      <c r="J94" s="34"/>
      <c r="K94" s="34"/>
      <c r="L94" s="34"/>
      <c r="M94" s="34"/>
      <c r="N94" s="34"/>
      <c r="O94" s="34"/>
    </row>
    <row r="95" spans="1:15" x14ac:dyDescent="0.25">
      <c r="A95" s="34"/>
      <c r="B95" s="43"/>
      <c r="C95" s="36"/>
      <c r="D95" s="36"/>
      <c r="E95" s="36"/>
      <c r="F95" s="36"/>
      <c r="G95" s="36"/>
      <c r="H95" s="34"/>
      <c r="I95" s="34"/>
      <c r="J95" s="34"/>
      <c r="K95" s="34"/>
      <c r="L95" s="34"/>
      <c r="M95" s="34"/>
      <c r="N95" s="34"/>
      <c r="O95" s="34"/>
    </row>
    <row r="96" spans="1:15" x14ac:dyDescent="0.25">
      <c r="A96" s="43"/>
      <c r="B96" s="36"/>
      <c r="C96" s="36"/>
      <c r="D96" s="36"/>
      <c r="E96" s="36"/>
      <c r="F96" s="36"/>
      <c r="G96" s="36"/>
      <c r="H96" s="34"/>
      <c r="I96" s="34"/>
      <c r="J96" s="34"/>
      <c r="K96" s="34"/>
      <c r="L96" s="34"/>
      <c r="M96" s="34"/>
      <c r="N96" s="34"/>
      <c r="O96" s="34"/>
    </row>
    <row r="97" spans="1:15" x14ac:dyDescent="0.25">
      <c r="A97" s="34"/>
      <c r="B97" s="36"/>
      <c r="C97" s="36"/>
      <c r="D97" s="36"/>
      <c r="E97" s="36"/>
      <c r="F97" s="36"/>
      <c r="G97" s="36"/>
      <c r="H97" s="34"/>
      <c r="I97" s="34"/>
      <c r="J97" s="34"/>
      <c r="K97" s="34"/>
      <c r="L97" s="34"/>
      <c r="M97" s="34"/>
      <c r="N97" s="34"/>
      <c r="O97" s="34"/>
    </row>
    <row r="98" spans="1:15" x14ac:dyDescent="0.25">
      <c r="A98" s="34"/>
      <c r="B98" s="34"/>
      <c r="C98" s="36"/>
      <c r="D98" s="36"/>
      <c r="E98" s="36"/>
      <c r="F98" s="36"/>
      <c r="G98" s="36"/>
      <c r="H98" s="34"/>
      <c r="I98" s="34"/>
      <c r="J98" s="34"/>
      <c r="K98" s="34"/>
      <c r="L98" s="34"/>
      <c r="M98" s="34"/>
      <c r="N98" s="34"/>
      <c r="O98" s="34"/>
    </row>
    <row r="99" spans="1:15" x14ac:dyDescent="0.25">
      <c r="A99" s="34"/>
      <c r="B99" s="47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 x14ac:dyDescent="0.25">
      <c r="A100" s="34"/>
      <c r="B100" s="47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1:15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1:15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1:15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1:15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1:15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1:15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1:15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1:15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</sheetData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I27" sqref="I27"/>
    </sheetView>
  </sheetViews>
  <sheetFormatPr defaultColWidth="8.7109375" defaultRowHeight="15" x14ac:dyDescent="0.25"/>
  <cols>
    <col min="1" max="1" width="29.7109375" style="106" customWidth="1"/>
    <col min="2" max="2" width="25" style="106" customWidth="1"/>
    <col min="3" max="3" width="13.85546875" style="106" customWidth="1"/>
    <col min="4" max="4" width="13.28515625" style="106" customWidth="1"/>
    <col min="5" max="14" width="7" style="106" customWidth="1"/>
    <col min="15" max="15" width="7" style="105" customWidth="1"/>
    <col min="16" max="25" width="7" style="106" customWidth="1"/>
    <col min="26" max="16384" width="8.7109375" style="106"/>
  </cols>
  <sheetData>
    <row r="1" spans="1:26" x14ac:dyDescent="0.25">
      <c r="A1" s="105" t="s">
        <v>157</v>
      </c>
    </row>
    <row r="2" spans="1:26" x14ac:dyDescent="0.25">
      <c r="A2" s="106" t="s">
        <v>158</v>
      </c>
    </row>
    <row r="3" spans="1:26" x14ac:dyDescent="0.25">
      <c r="A3" s="106" t="s">
        <v>159</v>
      </c>
    </row>
    <row r="5" spans="1:26" ht="25.5" x14ac:dyDescent="0.25">
      <c r="B5" s="107"/>
      <c r="C5" s="108"/>
      <c r="D5" s="107" t="s">
        <v>160</v>
      </c>
      <c r="E5" s="108">
        <v>-39.4</v>
      </c>
      <c r="F5" s="108">
        <v>-26.2</v>
      </c>
      <c r="G5" s="108">
        <v>-16.100000000000001</v>
      </c>
      <c r="H5" s="108">
        <v>-8.6</v>
      </c>
      <c r="I5" s="108">
        <v>-3.2</v>
      </c>
      <c r="J5" s="108">
        <v>0</v>
      </c>
      <c r="K5" s="108">
        <v>1.2</v>
      </c>
      <c r="L5" s="108">
        <v>1</v>
      </c>
      <c r="M5" s="108">
        <v>-1.1000000000000001</v>
      </c>
      <c r="N5" s="108">
        <v>-6.6</v>
      </c>
    </row>
    <row r="8" spans="1:26" s="105" customFormat="1" x14ac:dyDescent="0.25">
      <c r="A8" s="105" t="s">
        <v>161</v>
      </c>
      <c r="D8" s="105" t="s">
        <v>37</v>
      </c>
      <c r="E8" s="105">
        <v>31.5</v>
      </c>
      <c r="F8" s="105">
        <v>63</v>
      </c>
      <c r="G8" s="105">
        <v>125</v>
      </c>
      <c r="H8" s="105">
        <v>250</v>
      </c>
      <c r="I8" s="105">
        <v>500</v>
      </c>
      <c r="J8" s="105">
        <v>1000</v>
      </c>
      <c r="K8" s="105">
        <v>2000</v>
      </c>
      <c r="L8" s="105">
        <v>4000</v>
      </c>
      <c r="M8" s="105">
        <v>8000</v>
      </c>
      <c r="P8" s="105">
        <v>31.5</v>
      </c>
      <c r="Q8" s="105">
        <v>63</v>
      </c>
      <c r="R8" s="105">
        <v>125</v>
      </c>
      <c r="S8" s="105">
        <v>250</v>
      </c>
      <c r="T8" s="105">
        <v>500</v>
      </c>
      <c r="U8" s="105">
        <v>1000</v>
      </c>
      <c r="V8" s="105">
        <v>2000</v>
      </c>
      <c r="W8" s="105">
        <v>4000</v>
      </c>
      <c r="X8" s="105">
        <v>8000</v>
      </c>
      <c r="Z8" s="109"/>
    </row>
    <row r="9" spans="1:26" x14ac:dyDescent="0.25">
      <c r="A9" s="106" t="s">
        <v>162</v>
      </c>
    </row>
    <row r="10" spans="1:26" x14ac:dyDescent="0.25">
      <c r="A10" s="106" t="s">
        <v>163</v>
      </c>
      <c r="P10" s="110">
        <v>55.4</v>
      </c>
      <c r="Q10" s="110">
        <v>35.4</v>
      </c>
      <c r="R10" s="110">
        <v>22</v>
      </c>
      <c r="S10" s="110">
        <v>12</v>
      </c>
      <c r="T10" s="110">
        <v>4.2</v>
      </c>
      <c r="U10" s="110">
        <v>0</v>
      </c>
      <c r="V10" s="110">
        <v>-3.5</v>
      </c>
      <c r="W10" s="110">
        <v>-6.1</v>
      </c>
      <c r="X10" s="110">
        <v>-8</v>
      </c>
    </row>
    <row r="11" spans="1:26" x14ac:dyDescent="0.25">
      <c r="A11" s="106" t="s">
        <v>164</v>
      </c>
      <c r="P11" s="111">
        <v>0.68100000000000005</v>
      </c>
      <c r="Q11" s="111">
        <v>0.79</v>
      </c>
      <c r="R11" s="111">
        <v>0.87</v>
      </c>
      <c r="S11" s="111">
        <v>0.93</v>
      </c>
      <c r="T11" s="111">
        <v>0.98</v>
      </c>
      <c r="U11" s="111">
        <v>1</v>
      </c>
      <c r="V11" s="111">
        <v>1.0149999999999999</v>
      </c>
      <c r="W11" s="111">
        <v>1.0249999999999999</v>
      </c>
      <c r="X11" s="111">
        <v>1.03</v>
      </c>
    </row>
    <row r="14" spans="1:26" x14ac:dyDescent="0.25">
      <c r="E14" s="138"/>
      <c r="F14" s="138"/>
      <c r="G14" s="105">
        <v>125</v>
      </c>
      <c r="H14" s="105">
        <v>250</v>
      </c>
      <c r="I14" s="105">
        <v>500</v>
      </c>
      <c r="J14" s="105">
        <v>1000</v>
      </c>
      <c r="K14" s="105">
        <v>2000</v>
      </c>
      <c r="L14" s="138"/>
      <c r="M14" s="138"/>
      <c r="O14" s="105" t="s">
        <v>166</v>
      </c>
      <c r="P14" s="139" t="s">
        <v>167</v>
      </c>
      <c r="Q14" s="139"/>
      <c r="R14" s="139"/>
      <c r="S14" s="139"/>
      <c r="T14" s="139"/>
      <c r="U14" s="139"/>
      <c r="V14" s="139"/>
      <c r="W14" s="139"/>
      <c r="X14" s="139"/>
    </row>
    <row r="15" spans="1:26" x14ac:dyDescent="0.25">
      <c r="B15" s="106" t="s">
        <v>30</v>
      </c>
      <c r="C15" s="112"/>
      <c r="D15" s="134"/>
      <c r="E15" s="115"/>
      <c r="F15" s="116"/>
      <c r="G15" s="116">
        <v>14.148207202570271</v>
      </c>
      <c r="H15" s="116">
        <v>8.9015962935303872</v>
      </c>
      <c r="I15" s="116">
        <v>-3.4315320796716291</v>
      </c>
      <c r="J15" s="116">
        <v>-6.3724804927083811</v>
      </c>
      <c r="K15" s="116">
        <v>-10.484435621524417</v>
      </c>
      <c r="O15" s="109"/>
      <c r="P15" s="113"/>
      <c r="Q15" s="113"/>
      <c r="R15" s="113"/>
      <c r="S15" s="113"/>
      <c r="T15" s="113"/>
      <c r="U15" s="113"/>
      <c r="V15" s="113"/>
      <c r="W15" s="113"/>
      <c r="X15" s="113"/>
      <c r="Z15" s="113"/>
    </row>
    <row r="16" spans="1:26" x14ac:dyDescent="0.25">
      <c r="B16" s="106" t="s">
        <v>168</v>
      </c>
      <c r="C16" s="112"/>
      <c r="G16" s="113">
        <f t="shared" ref="G16:K16" si="0">G15 - G$5</f>
        <v>30.248207202570271</v>
      </c>
      <c r="H16" s="113">
        <f t="shared" si="0"/>
        <v>17.501596293530387</v>
      </c>
      <c r="I16" s="113">
        <f t="shared" si="0"/>
        <v>-0.23153207967162892</v>
      </c>
      <c r="J16" s="113">
        <f t="shared" si="0"/>
        <v>-6.3724804927083811</v>
      </c>
      <c r="K16" s="113">
        <f t="shared" si="0"/>
        <v>-11.684435621524417</v>
      </c>
      <c r="O16" s="109">
        <f>ROUNDUP(MAX(Q16:X16), 0)</f>
        <v>10</v>
      </c>
      <c r="P16" s="113"/>
      <c r="Q16" s="113"/>
      <c r="R16" s="113">
        <f>(G16-R$10)/R$11</f>
        <v>9.4806979339888162</v>
      </c>
      <c r="S16" s="113">
        <f t="shared" ref="S16:V16" si="1">(H16-S$10)/S$11</f>
        <v>5.9156949392799856</v>
      </c>
      <c r="T16" s="113">
        <f t="shared" si="1"/>
        <v>-4.521971509869009</v>
      </c>
      <c r="U16" s="113">
        <f t="shared" si="1"/>
        <v>-6.3724804927083811</v>
      </c>
      <c r="V16" s="113">
        <f t="shared" si="1"/>
        <v>-8.0634833709600162</v>
      </c>
      <c r="W16" s="113"/>
      <c r="X16" s="113"/>
      <c r="Z16" s="113"/>
    </row>
    <row r="17" spans="3:26" x14ac:dyDescent="0.25">
      <c r="C17" s="112"/>
      <c r="G17" s="113"/>
      <c r="H17" s="113"/>
      <c r="I17" s="113"/>
      <c r="J17" s="113"/>
      <c r="K17" s="113"/>
      <c r="O17" s="109"/>
      <c r="P17" s="113"/>
      <c r="Q17" s="113"/>
      <c r="R17" s="113"/>
      <c r="S17" s="113"/>
      <c r="T17" s="113"/>
      <c r="U17" s="113"/>
      <c r="V17" s="113"/>
      <c r="W17" s="113"/>
      <c r="X17" s="113"/>
      <c r="Z17" s="113"/>
    </row>
    <row r="18" spans="3:26" x14ac:dyDescent="0.25">
      <c r="C18" s="112"/>
      <c r="G18" s="113"/>
      <c r="H18" s="113"/>
      <c r="I18" s="113"/>
      <c r="J18" s="113"/>
      <c r="K18" s="113"/>
      <c r="O18" s="109"/>
      <c r="P18" s="113"/>
      <c r="Q18" s="113"/>
      <c r="R18" s="113"/>
      <c r="S18" s="113"/>
      <c r="T18" s="113"/>
      <c r="U18" s="113"/>
      <c r="V18" s="113"/>
      <c r="W18" s="113"/>
      <c r="X18" s="113"/>
      <c r="Z18" s="113"/>
    </row>
    <row r="19" spans="3:26" x14ac:dyDescent="0.25">
      <c r="C19" s="112"/>
      <c r="O19" s="109"/>
      <c r="P19" s="113"/>
      <c r="Q19" s="113"/>
      <c r="R19" s="113"/>
      <c r="S19" s="113"/>
      <c r="T19" s="113"/>
      <c r="U19" s="113"/>
      <c r="V19" s="113"/>
      <c r="W19" s="113"/>
      <c r="X19" s="113"/>
      <c r="Z19" s="113"/>
    </row>
    <row r="20" spans="3:26" x14ac:dyDescent="0.25">
      <c r="C20" s="112"/>
      <c r="O20" s="109"/>
      <c r="P20" s="113"/>
      <c r="Q20" s="113"/>
      <c r="R20" s="113"/>
      <c r="S20" s="113"/>
      <c r="T20" s="113"/>
      <c r="U20" s="113"/>
      <c r="V20" s="113"/>
      <c r="W20" s="113"/>
      <c r="X20" s="113"/>
      <c r="Z20" s="113"/>
    </row>
    <row r="21" spans="3:26" x14ac:dyDescent="0.25">
      <c r="C21" s="112"/>
      <c r="O21" s="109"/>
      <c r="P21" s="113"/>
      <c r="Q21" s="113"/>
      <c r="R21" s="113"/>
      <c r="S21" s="113"/>
      <c r="T21" s="113"/>
      <c r="U21" s="113"/>
      <c r="V21" s="113"/>
      <c r="W21" s="113"/>
      <c r="X21" s="113"/>
      <c r="Z21" s="113"/>
    </row>
    <row r="22" spans="3:26" x14ac:dyDescent="0.25">
      <c r="C22" s="112"/>
      <c r="O22" s="109"/>
      <c r="P22" s="113"/>
      <c r="Q22" s="113"/>
      <c r="R22" s="113"/>
      <c r="S22" s="113"/>
      <c r="T22" s="113"/>
      <c r="U22" s="113"/>
      <c r="V22" s="113"/>
      <c r="W22" s="113"/>
      <c r="X22" s="113"/>
      <c r="Z22" s="113"/>
    </row>
    <row r="23" spans="3:26" x14ac:dyDescent="0.25">
      <c r="C23" s="112"/>
      <c r="O23" s="109"/>
      <c r="P23" s="113"/>
      <c r="Q23" s="113"/>
      <c r="R23" s="113"/>
      <c r="S23" s="113"/>
      <c r="T23" s="113"/>
      <c r="U23" s="113"/>
      <c r="V23" s="113"/>
      <c r="W23" s="113"/>
      <c r="X23" s="113"/>
      <c r="Z23" s="113"/>
    </row>
    <row r="24" spans="3:26" x14ac:dyDescent="0.25">
      <c r="C24" s="112"/>
      <c r="O24" s="109"/>
      <c r="P24" s="113"/>
      <c r="Q24" s="113"/>
      <c r="R24" s="113"/>
      <c r="S24" s="113"/>
      <c r="T24" s="113"/>
      <c r="U24" s="113"/>
      <c r="V24" s="113"/>
      <c r="W24" s="113"/>
      <c r="X24" s="113"/>
      <c r="Z24" s="113"/>
    </row>
    <row r="25" spans="3:26" x14ac:dyDescent="0.25">
      <c r="C25" s="112"/>
      <c r="O25" s="109"/>
      <c r="P25" s="113"/>
      <c r="Q25" s="113"/>
      <c r="R25" s="113"/>
      <c r="S25" s="113"/>
      <c r="T25" s="113"/>
      <c r="U25" s="113"/>
      <c r="V25" s="113"/>
      <c r="W25" s="113"/>
      <c r="X25" s="113"/>
      <c r="Z25" s="113"/>
    </row>
    <row r="26" spans="3:26" x14ac:dyDescent="0.25">
      <c r="C26" s="112"/>
      <c r="O26" s="109"/>
      <c r="P26" s="109"/>
      <c r="Q26" s="113"/>
      <c r="R26" s="113"/>
      <c r="S26" s="113"/>
      <c r="T26" s="113"/>
      <c r="U26" s="113"/>
      <c r="V26" s="113"/>
      <c r="W26" s="113"/>
      <c r="X26" s="113"/>
      <c r="Z26" s="113"/>
    </row>
    <row r="27" spans="3:26" x14ac:dyDescent="0.25">
      <c r="C27" s="112"/>
      <c r="O27" s="109"/>
      <c r="P27" s="109"/>
      <c r="Q27" s="113"/>
      <c r="R27" s="113"/>
      <c r="S27" s="113"/>
      <c r="T27" s="113"/>
      <c r="U27" s="113"/>
      <c r="V27" s="113"/>
      <c r="W27" s="113"/>
      <c r="X27" s="113"/>
      <c r="Z27" s="113"/>
    </row>
    <row r="28" spans="3:26" x14ac:dyDescent="0.25">
      <c r="C28" s="112"/>
      <c r="O28" s="109"/>
      <c r="P28" s="109"/>
      <c r="Q28" s="113"/>
      <c r="R28" s="113"/>
      <c r="S28" s="113"/>
      <c r="T28" s="113"/>
      <c r="U28" s="113"/>
      <c r="V28" s="113"/>
      <c r="W28" s="113"/>
      <c r="X28" s="113"/>
      <c r="Z28" s="113"/>
    </row>
    <row r="29" spans="3:26" x14ac:dyDescent="0.25">
      <c r="C29" s="112"/>
      <c r="O29" s="109"/>
      <c r="P29" s="109"/>
      <c r="Q29" s="113"/>
      <c r="R29" s="113"/>
      <c r="S29" s="113"/>
      <c r="T29" s="113"/>
      <c r="U29" s="113"/>
      <c r="V29" s="113"/>
      <c r="W29" s="113"/>
      <c r="X29" s="113"/>
      <c r="Z29" s="113"/>
    </row>
    <row r="30" spans="3:26" x14ac:dyDescent="0.25">
      <c r="C30" s="112"/>
      <c r="O30" s="109"/>
      <c r="P30" s="109"/>
      <c r="Q30" s="113"/>
      <c r="R30" s="113"/>
      <c r="S30" s="113"/>
      <c r="T30" s="113"/>
      <c r="U30" s="113"/>
      <c r="V30" s="113"/>
      <c r="W30" s="113"/>
      <c r="X30" s="113"/>
      <c r="Z30" s="113"/>
    </row>
    <row r="40" spans="2:12" x14ac:dyDescent="0.25">
      <c r="B40" s="105"/>
      <c r="C40" s="109"/>
      <c r="D40" s="113"/>
      <c r="E40" s="113"/>
      <c r="F40" s="113"/>
      <c r="G40" s="113"/>
      <c r="H40" s="113"/>
      <c r="I40" s="113"/>
      <c r="J40" s="113"/>
      <c r="K40" s="113"/>
      <c r="L40" s="113"/>
    </row>
  </sheetData>
  <mergeCells count="1">
    <mergeCell ref="P14:X14"/>
  </mergeCells>
  <conditionalFormatting sqref="P19:X25">
    <cfRule type="cellIs" dxfId="15" priority="9" operator="equal">
      <formula>$O19</formula>
    </cfRule>
  </conditionalFormatting>
  <conditionalFormatting sqref="P15:X15">
    <cfRule type="cellIs" dxfId="14" priority="7" operator="equal">
      <formula>$O15</formula>
    </cfRule>
  </conditionalFormatting>
  <conditionalFormatting sqref="P16:X16">
    <cfRule type="cellIs" dxfId="13" priority="3" operator="equal">
      <formula>$O16</formula>
    </cfRule>
  </conditionalFormatting>
  <conditionalFormatting sqref="P17:X17">
    <cfRule type="cellIs" dxfId="12" priority="2" operator="equal">
      <formula>$O17</formula>
    </cfRule>
  </conditionalFormatting>
  <conditionalFormatting sqref="P18:X18">
    <cfRule type="cellIs" dxfId="11" priority="1" operator="equal">
      <formula>$O18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1"/>
  <sheetViews>
    <sheetView topLeftCell="A7" workbookViewId="0">
      <selection activeCell="K24" sqref="K24"/>
    </sheetView>
  </sheetViews>
  <sheetFormatPr defaultRowHeight="15.75" x14ac:dyDescent="0.25"/>
  <cols>
    <col min="1" max="1" width="64.42578125" style="19" customWidth="1"/>
    <col min="2" max="2" width="9.28515625" style="19" bestFit="1" customWidth="1"/>
    <col min="3" max="7" width="8.85546875" style="19" bestFit="1" customWidth="1"/>
    <col min="8" max="9" width="9.140625" style="19"/>
    <col min="10" max="10" width="10.140625" style="19" bestFit="1" customWidth="1"/>
    <col min="11" max="23" width="9.140625" style="19"/>
    <col min="24" max="26" width="6.7109375" style="19" bestFit="1" customWidth="1"/>
    <col min="27" max="27" width="5.5703125" style="19" bestFit="1" customWidth="1"/>
    <col min="28" max="16384" width="9.140625" style="19"/>
  </cols>
  <sheetData>
    <row r="1" spans="1:27" x14ac:dyDescent="0.25">
      <c r="X1" s="20" t="s">
        <v>34</v>
      </c>
      <c r="Y1" s="20" t="s">
        <v>35</v>
      </c>
      <c r="Z1" s="20" t="s">
        <v>36</v>
      </c>
      <c r="AA1" s="20" t="s">
        <v>37</v>
      </c>
    </row>
    <row r="2" spans="1:27" x14ac:dyDescent="0.25">
      <c r="A2" s="19" t="s">
        <v>192</v>
      </c>
      <c r="L2" s="19" t="s">
        <v>194</v>
      </c>
      <c r="X2" s="20"/>
      <c r="Y2" s="20"/>
      <c r="Z2" s="20"/>
      <c r="AA2" s="20"/>
    </row>
    <row r="3" spans="1:27" x14ac:dyDescent="0.25">
      <c r="A3" s="21" t="s">
        <v>191</v>
      </c>
      <c r="L3" s="19" t="s">
        <v>195</v>
      </c>
      <c r="X3" s="20" t="s">
        <v>38</v>
      </c>
    </row>
    <row r="4" spans="1:27" ht="18" x14ac:dyDescent="0.25">
      <c r="A4" s="22" t="s">
        <v>39</v>
      </c>
      <c r="B4" s="23">
        <f>16.89*2.4</f>
        <v>40.536000000000001</v>
      </c>
      <c r="I4" s="34"/>
      <c r="J4" s="34"/>
      <c r="K4" s="19">
        <v>125</v>
      </c>
      <c r="L4" s="19">
        <v>250</v>
      </c>
      <c r="M4" s="19">
        <v>500</v>
      </c>
      <c r="N4" s="19">
        <v>1000</v>
      </c>
      <c r="O4" s="19">
        <v>2000</v>
      </c>
      <c r="X4" s="20"/>
    </row>
    <row r="5" spans="1:27" ht="18" x14ac:dyDescent="0.25">
      <c r="A5" s="22" t="s">
        <v>40</v>
      </c>
      <c r="B5" s="23">
        <f>2.45*1.65</f>
        <v>4.0425000000000004</v>
      </c>
      <c r="I5" s="34" t="s">
        <v>190</v>
      </c>
      <c r="J5" s="34"/>
      <c r="K5" s="34">
        <v>22.9</v>
      </c>
      <c r="L5" s="34">
        <v>22.4</v>
      </c>
      <c r="M5" s="19">
        <v>20.8</v>
      </c>
      <c r="N5" s="19">
        <v>20</v>
      </c>
      <c r="O5" s="19">
        <v>18.2</v>
      </c>
      <c r="Q5" s="19">
        <f>10*LOG10(10^(0.1*K5)+10^(0.1*L5)+10^(0.1*M5)+10^(0.1*N5)+10^(0.1*O5))</f>
        <v>28.162813003932374</v>
      </c>
      <c r="X5" s="20"/>
    </row>
    <row r="6" spans="1:27" ht="18" x14ac:dyDescent="0.25">
      <c r="A6" s="19" t="s">
        <v>95</v>
      </c>
      <c r="B6" s="78">
        <f>10.28*2.4-B5</f>
        <v>20.629499999999997</v>
      </c>
      <c r="C6" s="78"/>
      <c r="I6" s="34" t="s">
        <v>188</v>
      </c>
      <c r="J6" s="34"/>
      <c r="K6" s="34">
        <v>40.9</v>
      </c>
      <c r="L6" s="34">
        <v>40.4</v>
      </c>
      <c r="M6" s="34">
        <v>40.799999999999997</v>
      </c>
      <c r="N6" s="34">
        <v>40</v>
      </c>
      <c r="O6" s="34">
        <v>38.200000000000003</v>
      </c>
    </row>
    <row r="7" spans="1:27" x14ac:dyDescent="0.25">
      <c r="A7" s="22" t="s">
        <v>41</v>
      </c>
      <c r="B7" s="24">
        <v>0.5</v>
      </c>
      <c r="I7" s="19" t="s">
        <v>197</v>
      </c>
      <c r="K7" s="19">
        <v>49.9</v>
      </c>
      <c r="L7" s="19">
        <v>50.4</v>
      </c>
      <c r="M7" s="19">
        <v>49.8</v>
      </c>
      <c r="N7" s="19">
        <v>50</v>
      </c>
      <c r="O7" s="19">
        <v>48.2</v>
      </c>
      <c r="X7" s="20"/>
    </row>
    <row r="8" spans="1:27" x14ac:dyDescent="0.25">
      <c r="A8" s="25" t="s">
        <v>42</v>
      </c>
      <c r="B8" s="26"/>
      <c r="I8" s="19" t="s">
        <v>203</v>
      </c>
      <c r="K8" s="19">
        <v>44.9</v>
      </c>
      <c r="L8" s="19">
        <v>45.4</v>
      </c>
      <c r="M8" s="19">
        <v>44.8</v>
      </c>
      <c r="N8" s="19">
        <v>45</v>
      </c>
      <c r="O8" s="19">
        <v>43.2</v>
      </c>
      <c r="X8" s="20"/>
    </row>
    <row r="9" spans="1:27" x14ac:dyDescent="0.25">
      <c r="J9" s="34"/>
    </row>
    <row r="10" spans="1:27" x14ac:dyDescent="0.25">
      <c r="A10" s="27" t="s">
        <v>43</v>
      </c>
      <c r="B10" s="28" t="s">
        <v>44</v>
      </c>
      <c r="C10" s="28" t="s">
        <v>45</v>
      </c>
      <c r="D10" s="28" t="s">
        <v>46</v>
      </c>
      <c r="E10" s="28" t="s">
        <v>47</v>
      </c>
      <c r="F10" s="28" t="s">
        <v>48</v>
      </c>
      <c r="G10" s="28" t="s">
        <v>49</v>
      </c>
      <c r="H10" s="34"/>
      <c r="I10" s="34"/>
      <c r="J10" s="34"/>
    </row>
    <row r="11" spans="1:27" ht="18.75" x14ac:dyDescent="0.35">
      <c r="A11" s="21" t="s">
        <v>198</v>
      </c>
      <c r="B11" s="29">
        <f>10*LOG10(10^((C11)/10) + 10^((D11)/10) + 10^((E11)/10) + 10^((F11)/10) + 10^((G11)/10)  )</f>
        <v>47.151426592273744</v>
      </c>
      <c r="C11" s="29">
        <f>K6</f>
        <v>40.9</v>
      </c>
      <c r="D11" s="29">
        <f>L6</f>
        <v>40.4</v>
      </c>
      <c r="E11" s="29">
        <f>M6</f>
        <v>40.799999999999997</v>
      </c>
      <c r="F11" s="29">
        <f>N6</f>
        <v>40</v>
      </c>
      <c r="G11" s="29">
        <f>O6</f>
        <v>38.200000000000003</v>
      </c>
      <c r="H11" s="34"/>
      <c r="I11" s="34"/>
      <c r="J11" s="34"/>
    </row>
    <row r="12" spans="1:27" x14ac:dyDescent="0.25">
      <c r="A12" s="30" t="str">
        <f>'Guardian Triple'!C5</f>
        <v>4/12/4/12/4</v>
      </c>
      <c r="B12" s="22"/>
      <c r="C12" s="26">
        <f>'Guardian Triple'!J5</f>
        <v>20</v>
      </c>
      <c r="D12" s="26">
        <f>'Guardian Triple'!K5</f>
        <v>18</v>
      </c>
      <c r="E12" s="26">
        <f>'Guardian Triple'!L5</f>
        <v>27</v>
      </c>
      <c r="F12" s="26">
        <f>'Guardian Triple'!M5</f>
        <v>43</v>
      </c>
      <c r="G12" s="26">
        <f>'Guardian Triple'!N5</f>
        <v>49</v>
      </c>
      <c r="H12" s="34"/>
      <c r="I12" s="34"/>
      <c r="J12" s="34"/>
    </row>
    <row r="13" spans="1:27" ht="18.75" x14ac:dyDescent="0.35">
      <c r="A13" s="22" t="s">
        <v>51</v>
      </c>
      <c r="B13" s="29">
        <f>10*LOG10(10^((C13)/10) + 10^((D13)/10) + 10^((E13)/10) + 10^((F13)/10) + 10^((G13)/10)  )</f>
        <v>23.047975188039128</v>
      </c>
      <c r="C13" s="31">
        <f>C11-C12+10*LOG($B7*$B5/$B4)+11</f>
        <v>18.877791416318427</v>
      </c>
      <c r="D13" s="31">
        <f>D11-D12+10*LOG($B7*$B5/$B4)+11</f>
        <v>20.377791416318427</v>
      </c>
      <c r="E13" s="31">
        <f>E11-E12+10*LOG($B7*$B5/$B4)+11</f>
        <v>11.777791416318426</v>
      </c>
      <c r="F13" s="31">
        <f>F11-F12+10*LOG($B7*$B5/$B4)+11</f>
        <v>-5.0222085836815715</v>
      </c>
      <c r="G13" s="31">
        <f>G11-G12+10*LOG($B7*$B5/$B4)+11</f>
        <v>-12.822208583681569</v>
      </c>
      <c r="H13" s="34"/>
      <c r="I13" s="34"/>
      <c r="J13" s="34"/>
    </row>
    <row r="14" spans="1:27" x14ac:dyDescent="0.25">
      <c r="A14" s="32" t="str">
        <f>'Wall board'!B3</f>
        <v>SRI Wall Type A - insul</v>
      </c>
      <c r="B14" s="29"/>
      <c r="C14" s="26">
        <f>'Wall board'!C3</f>
        <v>48</v>
      </c>
      <c r="D14" s="26">
        <f>'Wall board'!D3</f>
        <v>51</v>
      </c>
      <c r="E14" s="26">
        <f>'Wall board'!E3</f>
        <v>58</v>
      </c>
      <c r="F14" s="26">
        <f>'Wall board'!F3</f>
        <v>65</v>
      </c>
      <c r="G14" s="26">
        <f>'Wall board'!G3</f>
        <v>70</v>
      </c>
      <c r="H14" s="34"/>
      <c r="I14" s="34"/>
      <c r="J14" s="34"/>
    </row>
    <row r="15" spans="1:27" ht="18.75" x14ac:dyDescent="0.35">
      <c r="A15" s="22" t="s">
        <v>52</v>
      </c>
      <c r="B15" s="29">
        <f>10*LOG10(10^((C15)/10) + 10^((D15)/10) + 10^((E15)/10) + 10^((F15)/10) + 10^((G15)/10)  )</f>
        <v>-0.10141588416248545</v>
      </c>
      <c r="C15" s="31">
        <f>C11-C14+10*LOG($B7*$B6/$B4)+11</f>
        <v>-2.0438218490036846</v>
      </c>
      <c r="D15" s="31">
        <f>D11-D14+10*LOG($B7*$B6/$B4)+11</f>
        <v>-5.5438218490036846</v>
      </c>
      <c r="E15" s="31">
        <f>E11-E14+10*LOG($B7*$B6/$B4)+11</f>
        <v>-12.143821849003686</v>
      </c>
      <c r="F15" s="31">
        <f>F11-F14+10*LOG($B7*$B6/$B4)+11</f>
        <v>-19.943821849003683</v>
      </c>
      <c r="G15" s="31">
        <f>G11-G14+10*LOG($B7*$B6/$B4)+11</f>
        <v>-26.74382184900368</v>
      </c>
      <c r="H15" s="34"/>
      <c r="I15" s="34"/>
      <c r="J15" s="34"/>
    </row>
    <row r="16" spans="1:27" x14ac:dyDescent="0.25">
      <c r="A16" s="22" t="s">
        <v>53</v>
      </c>
      <c r="B16" s="29">
        <f>10*LOG10(10^((B13)/10)+10^((B15)/10))</f>
        <v>23.068954720484633</v>
      </c>
      <c r="C16" s="29">
        <f t="shared" ref="C16" si="0">10*LOG10(10^((C13)/10)+10^((C15)/10))</f>
        <v>18.912775668741453</v>
      </c>
      <c r="D16" s="29">
        <f t="shared" ref="D16" si="1">10*LOG10(10^((D13)/10)+10^((D15)/10))</f>
        <v>20.38888490621579</v>
      </c>
      <c r="E16" s="29">
        <f t="shared" ref="E16" si="2">10*LOG10(10^((E13)/10)+10^((E15)/10))</f>
        <v>11.79536030310615</v>
      </c>
      <c r="F16" s="29">
        <f t="shared" ref="F16" si="3">10*LOG10(10^((F13)/10)+10^((F15)/10))</f>
        <v>-4.8845754013133718</v>
      </c>
      <c r="G16" s="29">
        <f t="shared" ref="G16" si="4">10*LOG10(10^((G13)/10)+10^((G15)/10))</f>
        <v>-12.64963834432837</v>
      </c>
      <c r="H16" s="34"/>
      <c r="I16" s="135" t="s">
        <v>196</v>
      </c>
      <c r="J16" s="34"/>
    </row>
    <row r="17" spans="1:27" x14ac:dyDescent="0.25">
      <c r="A17" s="22" t="s">
        <v>166</v>
      </c>
      <c r="B17" s="136">
        <f>NR!O24</f>
        <v>19</v>
      </c>
      <c r="J17" s="34"/>
    </row>
    <row r="20" spans="1:27" x14ac:dyDescent="0.25">
      <c r="A20" s="19" t="s">
        <v>193</v>
      </c>
      <c r="X20" s="20"/>
      <c r="Y20" s="20"/>
      <c r="Z20" s="20"/>
      <c r="AA20" s="20"/>
    </row>
    <row r="21" spans="1:27" x14ac:dyDescent="0.25">
      <c r="A21" s="21" t="s">
        <v>191</v>
      </c>
      <c r="X21" s="20" t="s">
        <v>38</v>
      </c>
    </row>
    <row r="22" spans="1:27" ht="18" x14ac:dyDescent="0.25">
      <c r="A22" s="22" t="s">
        <v>39</v>
      </c>
      <c r="B22" s="23">
        <f>16.89*2.4</f>
        <v>40.536000000000001</v>
      </c>
      <c r="I22" s="34"/>
      <c r="J22" s="34"/>
      <c r="X22" s="20"/>
    </row>
    <row r="23" spans="1:27" ht="18" x14ac:dyDescent="0.25">
      <c r="A23" s="22" t="s">
        <v>40</v>
      </c>
      <c r="B23" s="23">
        <f>2.45*1.65</f>
        <v>4.0425000000000004</v>
      </c>
      <c r="I23" s="34"/>
      <c r="J23" s="34"/>
      <c r="K23" s="34"/>
      <c r="L23" s="34"/>
      <c r="X23" s="20"/>
    </row>
    <row r="24" spans="1:27" ht="18" x14ac:dyDescent="0.25">
      <c r="A24" s="19" t="s">
        <v>95</v>
      </c>
      <c r="B24" s="78">
        <f>10.28*2.4-B23</f>
        <v>20.629499999999997</v>
      </c>
      <c r="C24" s="78"/>
      <c r="I24" s="34"/>
      <c r="J24" s="34"/>
      <c r="K24" s="34"/>
      <c r="L24" s="34"/>
      <c r="M24" s="34"/>
      <c r="N24" s="34"/>
      <c r="O24" s="34"/>
    </row>
    <row r="25" spans="1:27" x14ac:dyDescent="0.25">
      <c r="A25" s="22" t="s">
        <v>41</v>
      </c>
      <c r="B25" s="24">
        <v>0.5</v>
      </c>
      <c r="X25" s="20"/>
    </row>
    <row r="26" spans="1:27" x14ac:dyDescent="0.25">
      <c r="A26" s="25" t="s">
        <v>42</v>
      </c>
      <c r="B26" s="26"/>
      <c r="X26" s="20"/>
    </row>
    <row r="27" spans="1:27" x14ac:dyDescent="0.25">
      <c r="J27" s="34"/>
    </row>
    <row r="28" spans="1:27" x14ac:dyDescent="0.25">
      <c r="A28" s="27" t="s">
        <v>43</v>
      </c>
      <c r="B28" s="28" t="s">
        <v>44</v>
      </c>
      <c r="C28" s="28" t="s">
        <v>45</v>
      </c>
      <c r="D28" s="28" t="s">
        <v>46</v>
      </c>
      <c r="E28" s="28" t="s">
        <v>47</v>
      </c>
      <c r="F28" s="28" t="s">
        <v>48</v>
      </c>
      <c r="G28" s="28" t="s">
        <v>49</v>
      </c>
      <c r="H28" s="34"/>
      <c r="I28" s="34"/>
      <c r="J28" s="34"/>
    </row>
    <row r="29" spans="1:27" ht="18.75" x14ac:dyDescent="0.35">
      <c r="A29" s="21" t="s">
        <v>205</v>
      </c>
      <c r="B29" s="29">
        <f>10*LOG10(10^((C29)/10) + 10^((D29)/10) + 10^((E29)/10) + 10^((F29)/10) + 10^((G29)/10)  )</f>
        <v>51.711174134909577</v>
      </c>
      <c r="C29" s="29">
        <f>K8</f>
        <v>44.9</v>
      </c>
      <c r="D29" s="29">
        <f t="shared" ref="D29:G29" si="5">L8</f>
        <v>45.4</v>
      </c>
      <c r="E29" s="29">
        <f t="shared" si="5"/>
        <v>44.8</v>
      </c>
      <c r="F29" s="29">
        <f t="shared" si="5"/>
        <v>45</v>
      </c>
      <c r="G29" s="29">
        <f t="shared" si="5"/>
        <v>43.2</v>
      </c>
      <c r="H29" s="34"/>
      <c r="I29" s="34"/>
      <c r="J29" s="34"/>
    </row>
    <row r="30" spans="1:27" x14ac:dyDescent="0.25">
      <c r="A30" s="30" t="str">
        <f>'Guardian Triple'!C23</f>
        <v>8.4 (44.1)/12/6/12/10</v>
      </c>
      <c r="B30" s="22"/>
      <c r="C30" s="26">
        <f>'Guardian Triple'!J23</f>
        <v>29</v>
      </c>
      <c r="D30" s="26">
        <f>'Guardian Triple'!K23</f>
        <v>35</v>
      </c>
      <c r="E30" s="26">
        <f>'Guardian Triple'!L23</f>
        <v>48</v>
      </c>
      <c r="F30" s="26">
        <f>'Guardian Triple'!M23</f>
        <v>50</v>
      </c>
      <c r="G30" s="26">
        <f>'Guardian Triple'!N23</f>
        <v>52</v>
      </c>
      <c r="H30" s="34"/>
      <c r="I30" s="34"/>
      <c r="J30" s="34"/>
    </row>
    <row r="31" spans="1:27" ht="18.75" x14ac:dyDescent="0.35">
      <c r="A31" s="22" t="s">
        <v>51</v>
      </c>
      <c r="B31" s="29">
        <f>10*LOG10(10^((C31)/10) + 10^((D31)/10) + 10^((E31)/10) + 10^((F31)/10) + 10^((G31)/10)  )</f>
        <v>15.036084850985228</v>
      </c>
      <c r="C31" s="31">
        <f>C29-C30+10*LOG($B25*$B23/$B22)+11</f>
        <v>13.877791416318427</v>
      </c>
      <c r="D31" s="31">
        <f>D29-D30+10*LOG($B25*$B23/$B22)+11</f>
        <v>8.3777914163184271</v>
      </c>
      <c r="E31" s="31">
        <f>E29-E30+10*LOG($B25*$B23/$B22)+11</f>
        <v>-5.2222085836815744</v>
      </c>
      <c r="F31" s="31">
        <f>F29-F30+10*LOG($B25*$B23/$B22)+11</f>
        <v>-7.0222085836815715</v>
      </c>
      <c r="G31" s="31">
        <f>G29-G30+10*LOG($B25*$B23/$B22)+11</f>
        <v>-10.822208583681569</v>
      </c>
      <c r="H31" s="34"/>
      <c r="I31" s="34"/>
      <c r="J31" s="34"/>
    </row>
    <row r="32" spans="1:27" x14ac:dyDescent="0.25">
      <c r="A32" s="32" t="str">
        <f>A14</f>
        <v>SRI Wall Type A - insul</v>
      </c>
      <c r="B32" s="32"/>
      <c r="C32" s="24">
        <f t="shared" ref="C32:G32" si="6">C14</f>
        <v>48</v>
      </c>
      <c r="D32" s="24">
        <f t="shared" si="6"/>
        <v>51</v>
      </c>
      <c r="E32" s="24">
        <f t="shared" si="6"/>
        <v>58</v>
      </c>
      <c r="F32" s="24">
        <f t="shared" si="6"/>
        <v>65</v>
      </c>
      <c r="G32" s="24">
        <f t="shared" si="6"/>
        <v>70</v>
      </c>
      <c r="H32" s="34"/>
      <c r="I32" s="34"/>
      <c r="J32" s="34"/>
    </row>
    <row r="33" spans="1:15" ht="18.75" x14ac:dyDescent="0.35">
      <c r="A33" s="22" t="s">
        <v>52</v>
      </c>
      <c r="B33" s="29">
        <f>10*LOG10(10^((C33)/10) + 10^((D33)/10) + 10^((E33)/10) + 10^((F33)/10) + 10^((G33)/10)  )</f>
        <v>4.2215282179022626</v>
      </c>
      <c r="C33" s="31">
        <f>C29-C32+10*LOG($B25*$B24/$B22)+11</f>
        <v>1.9561781509963154</v>
      </c>
      <c r="D33" s="31">
        <f>D29-D32+10*LOG($B25*$B24/$B22)+11</f>
        <v>-0.54382184900368458</v>
      </c>
      <c r="E33" s="31">
        <f>E29-E32+10*LOG($B25*$B24/$B22)+11</f>
        <v>-8.143821849003686</v>
      </c>
      <c r="F33" s="31">
        <f>F29-F32+10*LOG($B25*$B24/$B22)+11</f>
        <v>-14.943821849003683</v>
      </c>
      <c r="G33" s="31">
        <f>G29-G32+10*LOG($B25*$B24/$B22)+11</f>
        <v>-21.74382184900368</v>
      </c>
      <c r="H33" s="34"/>
      <c r="I33" s="34"/>
      <c r="J33" s="34"/>
    </row>
    <row r="34" spans="1:15" x14ac:dyDescent="0.25">
      <c r="A34" s="22" t="s">
        <v>53</v>
      </c>
      <c r="B34" s="29">
        <f>10*LOG10(10^((B31)/10)+10^((B33)/10))</f>
        <v>15.381960584430301</v>
      </c>
      <c r="C34" s="29">
        <f t="shared" ref="C34" si="7">10*LOG10(10^((C31)/10)+10^((C33)/10))</f>
        <v>14.148207202570271</v>
      </c>
      <c r="D34" s="29">
        <f t="shared" ref="D34" si="8">10*LOG10(10^((D31)/10)+10^((D33)/10))</f>
        <v>8.9015962935303872</v>
      </c>
      <c r="E34" s="29">
        <f t="shared" ref="E34" si="9">10*LOG10(10^((E31)/10)+10^((E33)/10))</f>
        <v>-3.4315320796716291</v>
      </c>
      <c r="F34" s="29">
        <f t="shared" ref="F34" si="10">10*LOG10(10^((F31)/10)+10^((F33)/10))</f>
        <v>-6.3724804927083811</v>
      </c>
      <c r="G34" s="29">
        <f t="shared" ref="G34" si="11">10*LOG10(10^((G31)/10)+10^((G33)/10))</f>
        <v>-10.484435621524417</v>
      </c>
      <c r="H34" s="34"/>
      <c r="I34" s="34"/>
      <c r="J34" s="34"/>
    </row>
    <row r="35" spans="1:15" x14ac:dyDescent="0.25">
      <c r="A35" s="22" t="s">
        <v>166</v>
      </c>
      <c r="B35" s="136">
        <f>'NR 7-9-2015'!O16</f>
        <v>10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1:15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 x14ac:dyDescent="0.25">
      <c r="A37" s="40"/>
      <c r="B37" s="40"/>
      <c r="C37" s="40"/>
      <c r="D37" s="40"/>
      <c r="E37" s="40"/>
      <c r="F37" s="40"/>
      <c r="G37" s="40"/>
      <c r="H37" s="34"/>
      <c r="I37" s="34"/>
      <c r="J37" s="34"/>
      <c r="K37" s="34"/>
      <c r="L37" s="34"/>
      <c r="M37" s="34"/>
      <c r="N37" s="34"/>
      <c r="O37" s="34"/>
    </row>
    <row r="38" spans="1:15" x14ac:dyDescent="0.25">
      <c r="A38" s="40"/>
      <c r="B38" s="40"/>
      <c r="C38" s="40"/>
      <c r="D38" s="40"/>
      <c r="E38" s="40"/>
      <c r="F38" s="40"/>
      <c r="G38" s="40"/>
      <c r="H38" s="34"/>
      <c r="I38" s="34"/>
      <c r="J38" s="34"/>
      <c r="K38" s="34"/>
      <c r="L38" s="34"/>
      <c r="M38" s="34"/>
      <c r="N38" s="34"/>
      <c r="O38" s="34"/>
    </row>
    <row r="39" spans="1:15" x14ac:dyDescent="0.25">
      <c r="A39" s="34"/>
      <c r="B39" s="36"/>
      <c r="C39" s="36"/>
      <c r="D39" s="36"/>
      <c r="E39" s="36"/>
      <c r="F39" s="36"/>
      <c r="G39" s="36"/>
      <c r="H39" s="34"/>
      <c r="I39" s="34"/>
      <c r="J39" s="34"/>
      <c r="K39" s="34"/>
      <c r="L39" s="34"/>
      <c r="M39" s="34"/>
      <c r="N39" s="34"/>
      <c r="O39" s="34"/>
    </row>
    <row r="40" spans="1:15" x14ac:dyDescent="0.25">
      <c r="A40" s="34"/>
      <c r="B40" s="47"/>
      <c r="C40" s="36"/>
      <c r="D40" s="36"/>
      <c r="E40" s="36"/>
      <c r="F40" s="36"/>
      <c r="G40" s="36"/>
      <c r="H40" s="34"/>
      <c r="I40" s="34"/>
      <c r="J40" s="34"/>
      <c r="K40" s="34"/>
      <c r="L40" s="34"/>
      <c r="M40" s="34"/>
      <c r="N40" s="34"/>
      <c r="O40" s="34"/>
    </row>
    <row r="41" spans="1:15" x14ac:dyDescent="0.25">
      <c r="A41" s="34"/>
      <c r="B41" s="43"/>
      <c r="C41" s="36"/>
      <c r="D41" s="36"/>
      <c r="E41" s="36"/>
      <c r="F41" s="36"/>
      <c r="G41" s="36"/>
      <c r="H41" s="34"/>
      <c r="I41" s="34"/>
      <c r="J41" s="34"/>
      <c r="K41" s="34"/>
      <c r="L41" s="34"/>
      <c r="M41" s="34"/>
      <c r="N41" s="34"/>
      <c r="O41" s="34"/>
    </row>
    <row r="42" spans="1:15" x14ac:dyDescent="0.25">
      <c r="A42" s="34"/>
      <c r="B42" s="43"/>
      <c r="C42" s="36"/>
      <c r="D42" s="36"/>
      <c r="E42" s="36"/>
      <c r="F42" s="36"/>
      <c r="G42" s="36"/>
      <c r="H42" s="34"/>
      <c r="I42" s="34"/>
      <c r="J42" s="34"/>
      <c r="K42" s="34"/>
      <c r="L42" s="34"/>
      <c r="M42" s="34"/>
      <c r="N42" s="34"/>
      <c r="O42" s="34"/>
    </row>
    <row r="43" spans="1:15" x14ac:dyDescent="0.25">
      <c r="A43" s="43"/>
      <c r="B43" s="34"/>
      <c r="C43" s="36"/>
      <c r="D43" s="36"/>
      <c r="E43" s="36"/>
      <c r="F43" s="36"/>
      <c r="G43" s="36"/>
      <c r="H43" s="34"/>
      <c r="I43" s="34"/>
      <c r="J43" s="34"/>
      <c r="K43" s="34"/>
      <c r="L43" s="34"/>
      <c r="M43" s="34"/>
      <c r="N43" s="34"/>
      <c r="O43" s="34"/>
    </row>
    <row r="44" spans="1:15" x14ac:dyDescent="0.25">
      <c r="A44" s="34"/>
      <c r="B44" s="50"/>
      <c r="C44" s="36"/>
      <c r="D44" s="36"/>
      <c r="E44" s="36"/>
      <c r="F44" s="36"/>
      <c r="G44" s="36"/>
      <c r="H44" s="34"/>
      <c r="I44" s="34"/>
      <c r="J44" s="34"/>
      <c r="K44" s="34"/>
      <c r="L44" s="34"/>
      <c r="M44" s="34"/>
      <c r="N44" s="34"/>
      <c r="O44" s="34"/>
    </row>
    <row r="45" spans="1:15" x14ac:dyDescent="0.25">
      <c r="A45" s="34"/>
      <c r="B45" s="34"/>
      <c r="C45" s="51"/>
      <c r="D45" s="51"/>
      <c r="E45" s="51"/>
      <c r="F45" s="51"/>
      <c r="G45" s="51"/>
      <c r="H45" s="34"/>
      <c r="I45" s="34"/>
      <c r="J45" s="34"/>
      <c r="K45" s="34"/>
      <c r="L45" s="34"/>
      <c r="M45" s="34"/>
      <c r="N45" s="34"/>
      <c r="O45" s="34"/>
    </row>
    <row r="46" spans="1:15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x14ac:dyDescent="0.25">
      <c r="A47" s="34"/>
      <c r="B47" s="34"/>
      <c r="C47" s="51"/>
      <c r="D47" s="51"/>
      <c r="E47" s="51"/>
      <c r="F47" s="51"/>
      <c r="G47" s="51"/>
      <c r="H47" s="34"/>
      <c r="I47" s="34"/>
      <c r="J47" s="34"/>
      <c r="K47" s="34"/>
      <c r="L47" s="34"/>
      <c r="M47" s="34"/>
      <c r="N47" s="34"/>
      <c r="O47" s="34"/>
    </row>
    <row r="48" spans="1:15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</row>
    <row r="49" spans="1:15" x14ac:dyDescent="0.25">
      <c r="A49" s="34"/>
      <c r="B49" s="34"/>
      <c r="C49" s="36"/>
      <c r="D49" s="36"/>
      <c r="E49" s="36"/>
      <c r="F49" s="36"/>
      <c r="G49" s="36"/>
      <c r="H49" s="34"/>
      <c r="I49" s="34"/>
      <c r="J49" s="34"/>
      <c r="K49" s="34"/>
      <c r="L49" s="34"/>
      <c r="M49" s="34"/>
      <c r="N49" s="34"/>
      <c r="O49" s="34"/>
    </row>
    <row r="50" spans="1:15" x14ac:dyDescent="0.25">
      <c r="A50" s="34"/>
      <c r="B50" s="47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</row>
    <row r="51" spans="1:15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</row>
    <row r="52" spans="1:15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</row>
    <row r="53" spans="1:15" x14ac:dyDescent="0.25">
      <c r="A53" s="34"/>
      <c r="B53" s="47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 x14ac:dyDescent="0.25">
      <c r="A54" s="40"/>
      <c r="B54" s="40"/>
      <c r="C54" s="40"/>
      <c r="D54" s="40"/>
      <c r="E54" s="40"/>
      <c r="F54" s="40"/>
      <c r="G54" s="40"/>
      <c r="H54" s="34"/>
      <c r="I54" s="34"/>
      <c r="J54" s="34"/>
      <c r="K54" s="34"/>
      <c r="L54" s="34"/>
      <c r="M54" s="34"/>
      <c r="N54" s="34"/>
      <c r="O54" s="34"/>
    </row>
    <row r="55" spans="1:15" x14ac:dyDescent="0.25">
      <c r="A55" s="34"/>
      <c r="B55" s="36"/>
      <c r="C55" s="36"/>
      <c r="D55" s="36"/>
      <c r="E55" s="36"/>
      <c r="F55" s="36"/>
      <c r="G55" s="36"/>
      <c r="H55" s="34"/>
      <c r="I55" s="34"/>
      <c r="J55" s="34"/>
      <c r="K55" s="34"/>
      <c r="L55" s="34"/>
      <c r="M55" s="34"/>
      <c r="N55" s="34"/>
      <c r="O55" s="34"/>
    </row>
    <row r="56" spans="1:15" x14ac:dyDescent="0.25">
      <c r="A56" s="34"/>
      <c r="B56" s="47"/>
      <c r="C56" s="36"/>
      <c r="D56" s="36"/>
      <c r="E56" s="36"/>
      <c r="F56" s="36"/>
      <c r="G56" s="36"/>
      <c r="H56" s="34"/>
      <c r="I56" s="34"/>
      <c r="J56" s="34"/>
      <c r="K56" s="34"/>
      <c r="L56" s="34"/>
      <c r="M56" s="34"/>
      <c r="N56" s="34"/>
      <c r="O56" s="34"/>
    </row>
    <row r="57" spans="1:15" x14ac:dyDescent="0.25">
      <c r="A57" s="34"/>
      <c r="B57" s="43"/>
      <c r="C57" s="36"/>
      <c r="D57" s="36"/>
      <c r="E57" s="36"/>
      <c r="F57" s="36"/>
      <c r="G57" s="36"/>
      <c r="H57" s="34"/>
      <c r="I57" s="34"/>
      <c r="J57" s="34"/>
      <c r="K57" s="34"/>
      <c r="L57" s="34"/>
      <c r="M57" s="34"/>
      <c r="N57" s="34"/>
      <c r="O57" s="34"/>
    </row>
    <row r="58" spans="1:15" x14ac:dyDescent="0.25">
      <c r="A58" s="34"/>
      <c r="B58" s="43"/>
      <c r="C58" s="36"/>
      <c r="D58" s="36"/>
      <c r="E58" s="36"/>
      <c r="F58" s="36"/>
      <c r="G58" s="36"/>
      <c r="H58" s="34"/>
      <c r="I58" s="34"/>
      <c r="J58" s="34"/>
      <c r="K58" s="34"/>
      <c r="L58" s="34"/>
      <c r="M58" s="34"/>
      <c r="N58" s="34"/>
      <c r="O58" s="34"/>
    </row>
    <row r="59" spans="1:15" x14ac:dyDescent="0.25">
      <c r="A59" s="43"/>
      <c r="B59" s="36"/>
      <c r="C59" s="36"/>
      <c r="D59" s="36"/>
      <c r="E59" s="36"/>
      <c r="F59" s="36"/>
      <c r="G59" s="36"/>
      <c r="H59" s="34"/>
      <c r="I59" s="34"/>
      <c r="J59" s="34"/>
      <c r="K59" s="34"/>
      <c r="L59" s="34"/>
      <c r="M59" s="34"/>
      <c r="N59" s="34"/>
      <c r="O59" s="34"/>
    </row>
    <row r="60" spans="1:15" x14ac:dyDescent="0.25">
      <c r="A60" s="34"/>
      <c r="B60" s="36"/>
      <c r="C60" s="36"/>
      <c r="D60" s="36"/>
      <c r="E60" s="36"/>
      <c r="F60" s="36"/>
      <c r="G60" s="36"/>
      <c r="H60" s="34"/>
      <c r="I60" s="34"/>
      <c r="J60" s="34"/>
      <c r="K60" s="34"/>
      <c r="L60" s="34"/>
      <c r="M60" s="34"/>
      <c r="N60" s="34"/>
      <c r="O60" s="34"/>
    </row>
    <row r="61" spans="1:15" x14ac:dyDescent="0.25">
      <c r="A61" s="34"/>
      <c r="B61" s="34"/>
      <c r="C61" s="36"/>
      <c r="D61" s="36"/>
      <c r="E61" s="36"/>
      <c r="F61" s="36"/>
      <c r="G61" s="36"/>
      <c r="H61" s="34"/>
      <c r="I61" s="34"/>
      <c r="J61" s="34"/>
      <c r="K61" s="34"/>
      <c r="L61" s="34"/>
      <c r="M61" s="34"/>
      <c r="N61" s="34"/>
      <c r="O61" s="34"/>
    </row>
    <row r="62" spans="1:15" x14ac:dyDescent="0.25">
      <c r="A62" s="34"/>
      <c r="B62" s="47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x14ac:dyDescent="0.25">
      <c r="A63" s="34"/>
      <c r="B63" s="47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</sheetData>
  <conditionalFormatting sqref="C16:G16">
    <cfRule type="cellIs" dxfId="10" priority="11" operator="greaterThan">
      <formula>$K$5</formula>
    </cfRule>
  </conditionalFormatting>
  <conditionalFormatting sqref="C34:G34">
    <cfRule type="cellIs" dxfId="9" priority="1" operator="greaterThan">
      <formula>$K$5</formula>
    </cfRule>
  </conditionalFormatting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workbookViewId="0">
      <selection activeCell="B3" sqref="B3"/>
    </sheetView>
  </sheetViews>
  <sheetFormatPr defaultRowHeight="15" x14ac:dyDescent="0.25"/>
  <cols>
    <col min="2" max="2" width="20.7109375" bestFit="1" customWidth="1"/>
  </cols>
  <sheetData>
    <row r="2" spans="2:18" x14ac:dyDescent="0.25">
      <c r="B2" t="s">
        <v>99</v>
      </c>
      <c r="C2">
        <v>125</v>
      </c>
      <c r="D2">
        <v>250</v>
      </c>
      <c r="E2">
        <v>5000</v>
      </c>
      <c r="F2">
        <v>1000</v>
      </c>
      <c r="G2">
        <v>2000</v>
      </c>
    </row>
    <row r="3" spans="2:18" ht="15.75" x14ac:dyDescent="0.25">
      <c r="B3" t="s">
        <v>98</v>
      </c>
      <c r="C3">
        <v>48</v>
      </c>
      <c r="D3">
        <v>51</v>
      </c>
      <c r="E3">
        <v>58</v>
      </c>
      <c r="F3">
        <v>65</v>
      </c>
      <c r="G3">
        <v>70</v>
      </c>
      <c r="H3" s="75"/>
      <c r="I3" s="75"/>
      <c r="J3" s="75"/>
      <c r="K3" s="75"/>
      <c r="L3" s="75"/>
      <c r="M3" s="75"/>
      <c r="N3" s="76"/>
      <c r="O3" s="75"/>
      <c r="P3" s="75"/>
      <c r="Q3" s="75"/>
      <c r="R3" s="75"/>
    </row>
    <row r="4" spans="2:18" ht="15.75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20"/>
      <c r="O4" s="19"/>
      <c r="P4" s="19"/>
      <c r="Q4" s="19"/>
      <c r="R4" s="19"/>
    </row>
    <row r="5" spans="2:18" ht="15.75" x14ac:dyDescent="0.25">
      <c r="B5" s="19"/>
      <c r="C5" s="34"/>
      <c r="D5" s="74"/>
      <c r="E5" s="34"/>
      <c r="F5" s="19"/>
      <c r="G5" s="74"/>
      <c r="H5" s="19"/>
      <c r="I5" s="19"/>
      <c r="J5" s="74"/>
      <c r="K5" s="19"/>
      <c r="L5" s="19"/>
      <c r="M5" s="74"/>
      <c r="N5" s="19"/>
      <c r="O5" s="19"/>
      <c r="P5" s="74"/>
      <c r="Q5" s="19"/>
      <c r="R5" s="19"/>
    </row>
    <row r="6" spans="2:18" ht="15.75" x14ac:dyDescent="0.25">
      <c r="B6" s="34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2:18" ht="15.75" x14ac:dyDescent="0.25">
      <c r="B7" s="34"/>
      <c r="C7" s="34"/>
      <c r="D7" s="74"/>
      <c r="E7" s="34"/>
      <c r="F7" s="19"/>
      <c r="G7" s="74"/>
      <c r="H7" s="19"/>
      <c r="I7" s="19"/>
      <c r="J7" s="74"/>
      <c r="K7" s="19"/>
      <c r="L7" s="19"/>
      <c r="M7" s="74"/>
      <c r="N7" s="19"/>
      <c r="O7" s="19"/>
      <c r="P7" s="74"/>
      <c r="Q7" s="19"/>
      <c r="R7" s="19"/>
    </row>
    <row r="8" spans="2:18" ht="15.75" x14ac:dyDescent="0.25">
      <c r="B8" s="34"/>
      <c r="C8" s="19"/>
      <c r="D8" s="34"/>
      <c r="E8" s="34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2:18" ht="15.75" x14ac:dyDescent="0.25">
      <c r="B9" s="34"/>
      <c r="C9" s="34"/>
      <c r="D9" s="34"/>
      <c r="E9" s="34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2:18" ht="15.75" x14ac:dyDescent="0.25">
      <c r="B10" s="34"/>
      <c r="C10" s="34"/>
      <c r="D10" s="34"/>
      <c r="E10" s="34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2:18" ht="15.75" x14ac:dyDescent="0.25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2:18" ht="15.75" x14ac:dyDescent="0.25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2:18" ht="15.75" x14ac:dyDescent="0.25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2:18" ht="15.75" x14ac:dyDescent="0.25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2:18" x14ac:dyDescent="0.25">
      <c r="B15" s="79"/>
      <c r="C15" s="79"/>
      <c r="D15" s="79"/>
      <c r="E15" s="79"/>
      <c r="F15" s="79"/>
      <c r="G15" s="79"/>
    </row>
    <row r="16" spans="2:18" ht="15.75" x14ac:dyDescent="0.25">
      <c r="B16" s="34"/>
      <c r="C16" s="38"/>
      <c r="D16" s="38"/>
      <c r="E16" s="38"/>
      <c r="F16" s="38"/>
      <c r="G16" s="38"/>
    </row>
    <row r="17" spans="2:7" ht="15.75" x14ac:dyDescent="0.25">
      <c r="B17" s="34"/>
      <c r="C17" s="34"/>
      <c r="D17" s="34"/>
      <c r="E17" s="34"/>
      <c r="F17" s="34"/>
      <c r="G17" s="34"/>
    </row>
    <row r="18" spans="2:7" ht="15.75" x14ac:dyDescent="0.25">
      <c r="B18" s="34"/>
      <c r="C18" s="34"/>
      <c r="D18" s="34"/>
      <c r="E18" s="34"/>
      <c r="F18" s="34"/>
      <c r="G18" s="34"/>
    </row>
    <row r="19" spans="2:7" ht="15.75" x14ac:dyDescent="0.25">
      <c r="B19" s="34"/>
      <c r="C19" s="51"/>
      <c r="D19" s="51"/>
      <c r="E19" s="51"/>
      <c r="F19" s="51"/>
      <c r="G19" s="5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M14" sqref="M14"/>
    </sheetView>
  </sheetViews>
  <sheetFormatPr defaultRowHeight="15" x14ac:dyDescent="0.25"/>
  <sheetData>
    <row r="1" spans="1:11" x14ac:dyDescent="0.25">
      <c r="F1" t="s">
        <v>31</v>
      </c>
    </row>
    <row r="2" spans="1:11" x14ac:dyDescent="0.25">
      <c r="F2" t="s">
        <v>3</v>
      </c>
    </row>
    <row r="3" spans="1:11" x14ac:dyDescent="0.25">
      <c r="A3" t="s">
        <v>29</v>
      </c>
      <c r="C3" t="s">
        <v>30</v>
      </c>
      <c r="D3">
        <v>63</v>
      </c>
      <c r="E3">
        <v>125</v>
      </c>
      <c r="F3">
        <v>250</v>
      </c>
      <c r="G3">
        <v>500</v>
      </c>
      <c r="H3">
        <v>1000</v>
      </c>
      <c r="I3">
        <v>2000</v>
      </c>
      <c r="J3">
        <v>4000</v>
      </c>
      <c r="K3">
        <v>8000</v>
      </c>
    </row>
    <row r="4" spans="1:11" x14ac:dyDescent="0.25">
      <c r="C4">
        <v>91</v>
      </c>
      <c r="D4">
        <v>52</v>
      </c>
      <c r="E4">
        <v>63</v>
      </c>
      <c r="F4">
        <v>73</v>
      </c>
      <c r="G4">
        <v>84</v>
      </c>
      <c r="H4">
        <v>89.3</v>
      </c>
      <c r="I4">
        <v>82.4</v>
      </c>
      <c r="J4">
        <v>74.900000000000006</v>
      </c>
      <c r="K4">
        <v>64.099999999999994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P32" sqref="P32"/>
    </sheetView>
  </sheetViews>
  <sheetFormatPr defaultRowHeight="15" x14ac:dyDescent="0.25"/>
  <sheetData>
    <row r="1" spans="1:12" x14ac:dyDescent="0.25">
      <c r="A1" s="3"/>
      <c r="B1" s="3"/>
      <c r="C1" s="3"/>
      <c r="D1" s="3"/>
      <c r="E1" s="3"/>
      <c r="F1" s="3" t="s">
        <v>2</v>
      </c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 t="s">
        <v>4</v>
      </c>
      <c r="G2" s="3"/>
      <c r="H2" s="3"/>
      <c r="I2" s="3"/>
      <c r="J2" s="3"/>
      <c r="K2" s="3"/>
      <c r="L2" s="3"/>
    </row>
    <row r="3" spans="1:12" x14ac:dyDescent="0.25">
      <c r="A3" s="3" t="s">
        <v>0</v>
      </c>
      <c r="B3" s="3"/>
      <c r="C3" s="3" t="s">
        <v>5</v>
      </c>
      <c r="D3" s="3">
        <v>31.5</v>
      </c>
      <c r="E3" s="3">
        <v>63</v>
      </c>
      <c r="F3" s="3">
        <v>125</v>
      </c>
      <c r="G3" s="3">
        <v>250</v>
      </c>
      <c r="H3" s="3">
        <v>500</v>
      </c>
      <c r="I3" s="3">
        <v>1000</v>
      </c>
      <c r="J3" s="3">
        <v>2000</v>
      </c>
      <c r="K3" s="3">
        <v>4000</v>
      </c>
      <c r="L3" s="3">
        <v>8000</v>
      </c>
    </row>
    <row r="4" spans="1:12" x14ac:dyDescent="0.25">
      <c r="A4" s="3" t="s">
        <v>1</v>
      </c>
      <c r="B4" s="3"/>
      <c r="C4" s="4">
        <v>56.6</v>
      </c>
      <c r="D4" s="4">
        <v>27.3</v>
      </c>
      <c r="E4" s="4">
        <v>36</v>
      </c>
      <c r="F4" s="4">
        <v>40.799999999999997</v>
      </c>
      <c r="G4" s="4">
        <v>45.4</v>
      </c>
      <c r="H4" s="4">
        <v>49.5</v>
      </c>
      <c r="I4" s="4">
        <v>52.6</v>
      </c>
      <c r="J4" s="4">
        <v>50.4</v>
      </c>
      <c r="K4" s="4">
        <v>44.6</v>
      </c>
      <c r="L4" s="4">
        <v>32.299999999999997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pre-calc</vt:lpstr>
      <vt:lpstr>Corner room with seagull</vt:lpstr>
      <vt:lpstr>Corner room with seagull 160419</vt:lpstr>
      <vt:lpstr>Corner room without seagull</vt:lpstr>
      <vt:lpstr>NR 7-9-2015</vt:lpstr>
      <vt:lpstr>Corner room mechanical serv</vt:lpstr>
      <vt:lpstr>Wall board</vt:lpstr>
      <vt:lpstr>Speech spec</vt:lpstr>
      <vt:lpstr>LAeq1700-1800</vt:lpstr>
      <vt:lpstr>LAeq1hr-night</vt:lpstr>
      <vt:lpstr>SWL-seagulls</vt:lpstr>
      <vt:lpstr>Double</vt:lpstr>
      <vt:lpstr>Acoustic</vt:lpstr>
      <vt:lpstr>Guardian Triple</vt:lpstr>
      <vt:lpstr>NR</vt:lpstr>
      <vt:lpstr>NR - dB(A)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2016-04-19T10:25:10Z</dcterms:modified>
</cp:coreProperties>
</file>