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4000 - 4999\4700 - 4799\4743 Vita Student Residential, Strawberry Place\Calculations\Glazing-calc\"/>
    </mc:Choice>
  </mc:AlternateContent>
  <bookViews>
    <workbookView xWindow="0" yWindow="0" windowWidth="21600" windowHeight="12195" tabRatio="946" activeTab="6"/>
  </bookViews>
  <sheets>
    <sheet name="Cadna night" sheetId="791" r:id="rId1"/>
    <sheet name="day" sheetId="792" r:id="rId2"/>
    <sheet name="Unloading Peak" sheetId="794" r:id="rId3"/>
    <sheet name="Unloading Leq" sheetId="793" r:id="rId4"/>
    <sheet name="Assumed wall spec" sheetId="795" r:id="rId5"/>
    <sheet name="Room info" sheetId="796" r:id="rId6"/>
    <sheet name="North facade" sheetId="790" r:id="rId7"/>
    <sheet name="West" sheetId="798" r:id="rId8"/>
    <sheet name="South Unloading" sheetId="797" r:id="rId9"/>
    <sheet name="6-16-6.8 test 2016" sheetId="806" r:id="rId10"/>
    <sheet name="NE" sheetId="799" r:id="rId11"/>
    <sheet name="Double" sheetId="777" r:id="rId12"/>
    <sheet name="TC60" sheetId="807" r:id="rId13"/>
    <sheet name="Acoustic" sheetId="787" r:id="rId14"/>
    <sheet name="Greenwood" sheetId="801" r:id="rId15"/>
    <sheet name="Passivent" sheetId="802" r:id="rId16"/>
    <sheet name="RW Simon" sheetId="803" r:id="rId17"/>
    <sheet name="Titon open position" sheetId="805" r:id="rId18"/>
  </sheets>
  <definedNames>
    <definedName name="_xlnm.Print_Area" localSheetId="13">Acoustic!#REF!</definedName>
    <definedName name="_xlnm.Print_Area" localSheetId="11">Double!#REF!</definedName>
    <definedName name="_xlnm.Print_Area" localSheetId="10">NE!#REF!</definedName>
    <definedName name="_xlnm.Print_Area" localSheetId="6">'North facade'!#REF!</definedName>
    <definedName name="_xlnm.Print_Area" localSheetId="8">'South Unloading'!#REF!</definedName>
    <definedName name="_xlnm.Print_Area" localSheetId="7">West!#REF!</definedName>
  </definedNames>
  <calcPr calcId="171027"/>
</workbook>
</file>

<file path=xl/calcChain.xml><?xml version="1.0" encoding="utf-8"?>
<calcChain xmlns="http://schemas.openxmlformats.org/spreadsheetml/2006/main">
  <c r="B16" i="797" l="1"/>
  <c r="D16" i="797"/>
  <c r="E16" i="797"/>
  <c r="F16" i="797"/>
  <c r="G16" i="797"/>
  <c r="C16" i="797"/>
  <c r="D15" i="797"/>
  <c r="E15" i="797"/>
  <c r="F15" i="797"/>
  <c r="G15" i="797"/>
  <c r="C15" i="797"/>
  <c r="B16" i="790"/>
  <c r="B15" i="790"/>
  <c r="D15" i="799"/>
  <c r="D16" i="799" s="1"/>
  <c r="E15" i="799"/>
  <c r="F15" i="799"/>
  <c r="G15" i="799"/>
  <c r="G16" i="799" s="1"/>
  <c r="C15" i="799"/>
  <c r="C16" i="799" s="1"/>
  <c r="D15" i="798"/>
  <c r="E15" i="798"/>
  <c r="F15" i="798"/>
  <c r="G15" i="798"/>
  <c r="C15" i="798"/>
  <c r="E16" i="799"/>
  <c r="F16" i="799"/>
  <c r="D16" i="798"/>
  <c r="E16" i="798"/>
  <c r="F16" i="798"/>
  <c r="G16" i="798"/>
  <c r="C16" i="798"/>
  <c r="B15" i="797"/>
  <c r="B16" i="799" l="1"/>
  <c r="B16" i="798"/>
  <c r="G5" i="806"/>
  <c r="F5" i="806"/>
  <c r="E5" i="806"/>
  <c r="D5" i="806"/>
  <c r="C5" i="806"/>
  <c r="D11" i="797" l="1"/>
  <c r="E11" i="797"/>
  <c r="F11" i="797"/>
  <c r="G11" i="797"/>
  <c r="C11" i="797"/>
  <c r="A11" i="797"/>
  <c r="D11" i="799"/>
  <c r="E11" i="799"/>
  <c r="F11" i="799"/>
  <c r="G11" i="799"/>
  <c r="C11" i="799"/>
  <c r="A11" i="799"/>
  <c r="D11" i="798"/>
  <c r="E11" i="798"/>
  <c r="F11" i="798"/>
  <c r="G11" i="798"/>
  <c r="C11" i="798"/>
  <c r="A11" i="798"/>
  <c r="D11" i="790"/>
  <c r="E11" i="790"/>
  <c r="F11" i="790"/>
  <c r="G11" i="790"/>
  <c r="C11" i="790"/>
  <c r="A11" i="790"/>
  <c r="G3" i="796"/>
  <c r="C13" i="797" l="1"/>
  <c r="C13" i="798"/>
  <c r="G13" i="790"/>
  <c r="X5" i="795"/>
  <c r="G13" i="797" s="1"/>
  <c r="W5" i="795"/>
  <c r="F13" i="798" s="1"/>
  <c r="V5" i="795"/>
  <c r="E13" i="790" s="1"/>
  <c r="U5" i="795"/>
  <c r="D13" i="799" s="1"/>
  <c r="T5" i="795"/>
  <c r="C13" i="799" s="1"/>
  <c r="F13" i="797" l="1"/>
  <c r="G13" i="798"/>
  <c r="G13" i="799"/>
  <c r="C13" i="790"/>
  <c r="E13" i="798"/>
  <c r="F13" i="799"/>
  <c r="D13" i="790"/>
  <c r="D13" i="798"/>
  <c r="E13" i="797"/>
  <c r="F13" i="790"/>
  <c r="D13" i="797"/>
  <c r="E13" i="799"/>
  <c r="I12" i="805"/>
  <c r="I11" i="805"/>
  <c r="I10" i="805"/>
  <c r="I9" i="805"/>
  <c r="I8" i="805"/>
  <c r="I7" i="805"/>
  <c r="H12" i="805"/>
  <c r="H11" i="805"/>
  <c r="H10" i="805"/>
  <c r="H9" i="805"/>
  <c r="H8" i="805"/>
  <c r="H7" i="805"/>
  <c r="G12" i="805"/>
  <c r="G11" i="805"/>
  <c r="G10" i="805"/>
  <c r="G9" i="805"/>
  <c r="G8" i="805"/>
  <c r="G7" i="805"/>
  <c r="H94" i="802"/>
  <c r="G94" i="802"/>
  <c r="F94" i="802"/>
  <c r="E94" i="802"/>
  <c r="D94" i="802"/>
  <c r="C94" i="802"/>
  <c r="A94" i="802"/>
  <c r="H80" i="802"/>
  <c r="G80" i="802"/>
  <c r="F80" i="802"/>
  <c r="E80" i="802"/>
  <c r="D80" i="802"/>
  <c r="C80" i="802"/>
  <c r="A80" i="802"/>
  <c r="H66" i="802"/>
  <c r="G66" i="802"/>
  <c r="F66" i="802"/>
  <c r="E66" i="802"/>
  <c r="D66" i="802"/>
  <c r="C66" i="802"/>
  <c r="A66" i="802"/>
  <c r="H52" i="802"/>
  <c r="G52" i="802"/>
  <c r="F52" i="802"/>
  <c r="E52" i="802"/>
  <c r="D52" i="802"/>
  <c r="C52" i="802"/>
  <c r="A52" i="802"/>
  <c r="H38" i="802"/>
  <c r="G38" i="802"/>
  <c r="F38" i="802"/>
  <c r="E38" i="802"/>
  <c r="D38" i="802"/>
  <c r="C38" i="802"/>
  <c r="A38" i="802"/>
  <c r="H24" i="802"/>
  <c r="G24" i="802"/>
  <c r="F24" i="802"/>
  <c r="E24" i="802"/>
  <c r="D24" i="802"/>
  <c r="C24" i="802"/>
  <c r="A24" i="802"/>
  <c r="K11" i="802"/>
  <c r="J11" i="802"/>
  <c r="I11" i="802"/>
  <c r="H11" i="802"/>
  <c r="G11" i="802"/>
  <c r="F11" i="802"/>
  <c r="E11" i="802"/>
  <c r="I109" i="801"/>
  <c r="H109" i="801"/>
  <c r="G109" i="801"/>
  <c r="F109" i="801"/>
  <c r="E109" i="801"/>
  <c r="D109" i="801"/>
  <c r="C109" i="801"/>
  <c r="C100" i="801"/>
  <c r="I95" i="801"/>
  <c r="H95" i="801"/>
  <c r="G95" i="801"/>
  <c r="F95" i="801"/>
  <c r="E95" i="801"/>
  <c r="D95" i="801"/>
  <c r="C95" i="801"/>
  <c r="C86" i="801"/>
  <c r="I81" i="801"/>
  <c r="H81" i="801"/>
  <c r="G81" i="801"/>
  <c r="F81" i="801"/>
  <c r="E81" i="801"/>
  <c r="D81" i="801"/>
  <c r="C81" i="801"/>
  <c r="C72" i="801"/>
  <c r="I67" i="801"/>
  <c r="H67" i="801"/>
  <c r="G67" i="801"/>
  <c r="F67" i="801"/>
  <c r="E67" i="801"/>
  <c r="D67" i="801"/>
  <c r="C67" i="801"/>
  <c r="C58" i="801"/>
  <c r="I53" i="801"/>
  <c r="H53" i="801"/>
  <c r="G53" i="801"/>
  <c r="F53" i="801"/>
  <c r="E53" i="801"/>
  <c r="D53" i="801"/>
  <c r="C53" i="801"/>
  <c r="C44" i="801"/>
  <c r="I39" i="801"/>
  <c r="H39" i="801"/>
  <c r="G39" i="801"/>
  <c r="F39" i="801"/>
  <c r="E39" i="801"/>
  <c r="D39" i="801"/>
  <c r="C39" i="801"/>
  <c r="C30" i="801"/>
  <c r="I25" i="801"/>
  <c r="H25" i="801"/>
  <c r="G25" i="801"/>
  <c r="F25" i="801"/>
  <c r="E25" i="801"/>
  <c r="D25" i="801"/>
  <c r="C25" i="801"/>
  <c r="C16" i="801"/>
  <c r="I11" i="801"/>
  <c r="H11" i="801"/>
  <c r="G11" i="801"/>
  <c r="F11" i="801"/>
  <c r="E11" i="801"/>
  <c r="D11" i="801"/>
  <c r="C11" i="801"/>
  <c r="C2" i="801"/>
  <c r="P8" i="792" l="1"/>
  <c r="Q8" i="792" s="1"/>
  <c r="P9" i="792"/>
  <c r="Q9" i="792" s="1"/>
  <c r="W9" i="792" s="1"/>
  <c r="G10" i="799" s="1"/>
  <c r="P10" i="792"/>
  <c r="Q10" i="792" s="1"/>
  <c r="V10" i="792" l="1"/>
  <c r="F10" i="798" s="1"/>
  <c r="W10" i="792"/>
  <c r="G10" i="798" s="1"/>
  <c r="T10" i="792"/>
  <c r="D10" i="798" s="1"/>
  <c r="S10" i="792"/>
  <c r="C10" i="798" s="1"/>
  <c r="U10" i="792"/>
  <c r="E10" i="798" s="1"/>
  <c r="T8" i="792"/>
  <c r="S8" i="792"/>
  <c r="U8" i="792"/>
  <c r="V8" i="792"/>
  <c r="W8" i="792"/>
  <c r="V9" i="792"/>
  <c r="F10" i="799" s="1"/>
  <c r="U9" i="792"/>
  <c r="E10" i="799" s="1"/>
  <c r="B10" i="799" s="1"/>
  <c r="S9" i="792"/>
  <c r="C10" i="799" s="1"/>
  <c r="T9" i="792"/>
  <c r="D10" i="799" s="1"/>
  <c r="C5" i="795"/>
  <c r="B10" i="798" l="1"/>
  <c r="P12" i="794"/>
  <c r="Q12" i="794" s="1"/>
  <c r="T12" i="794" s="1"/>
  <c r="D10" i="797" s="1"/>
  <c r="F3" i="796"/>
  <c r="B4" i="799" l="1"/>
  <c r="B4" i="798"/>
  <c r="B4" i="790"/>
  <c r="B4" i="797"/>
  <c r="B5" i="798"/>
  <c r="B5" i="799"/>
  <c r="B5" i="797"/>
  <c r="E5" i="797" s="1"/>
  <c r="B5" i="790"/>
  <c r="E5" i="790" s="1"/>
  <c r="W12" i="794"/>
  <c r="G10" i="797" s="1"/>
  <c r="V12" i="794"/>
  <c r="F10" i="797" s="1"/>
  <c r="U12" i="794"/>
  <c r="E10" i="797" s="1"/>
  <c r="S12" i="794"/>
  <c r="C10" i="797" s="1"/>
  <c r="G5" i="795"/>
  <c r="F5" i="795"/>
  <c r="E5" i="795"/>
  <c r="D5" i="795"/>
  <c r="D14" i="797" l="1"/>
  <c r="D12" i="797"/>
  <c r="G12" i="797"/>
  <c r="C12" i="797"/>
  <c r="F12" i="797"/>
  <c r="E5" i="799"/>
  <c r="E12" i="799"/>
  <c r="G12" i="799"/>
  <c r="D12" i="799"/>
  <c r="C12" i="799"/>
  <c r="F12" i="799"/>
  <c r="E5" i="798"/>
  <c r="F12" i="798"/>
  <c r="D12" i="798"/>
  <c r="E12" i="798"/>
  <c r="C12" i="798"/>
  <c r="G12" i="798"/>
  <c r="G14" i="797"/>
  <c r="E14" i="797"/>
  <c r="C14" i="797"/>
  <c r="B10" i="797"/>
  <c r="F14" i="797"/>
  <c r="E12" i="797"/>
  <c r="Q5" i="792"/>
  <c r="P5" i="792"/>
  <c r="V5" i="792" l="1"/>
  <c r="F10" i="790" s="1"/>
  <c r="T5" i="792"/>
  <c r="D10" i="790" s="1"/>
  <c r="S5" i="792"/>
  <c r="C10" i="790" s="1"/>
  <c r="U5" i="792"/>
  <c r="E10" i="790" s="1"/>
  <c r="E12" i="790" s="1"/>
  <c r="W5" i="792"/>
  <c r="G10" i="790" s="1"/>
  <c r="B12" i="797"/>
  <c r="B12" i="798"/>
  <c r="G14" i="798"/>
  <c r="D14" i="798"/>
  <c r="F14" i="798"/>
  <c r="C14" i="798"/>
  <c r="E14" i="798"/>
  <c r="B12" i="799"/>
  <c r="G14" i="799"/>
  <c r="D14" i="799"/>
  <c r="C14" i="799"/>
  <c r="E14" i="799"/>
  <c r="F14" i="799"/>
  <c r="B14" i="797"/>
  <c r="F12" i="790"/>
  <c r="G12" i="790"/>
  <c r="B17" i="797" l="1"/>
  <c r="C14" i="790"/>
  <c r="C12" i="790"/>
  <c r="G14" i="790"/>
  <c r="F14" i="790"/>
  <c r="D14" i="790"/>
  <c r="D12" i="790"/>
  <c r="B10" i="790"/>
  <c r="E14" i="790"/>
  <c r="B14" i="799"/>
  <c r="B17" i="799" s="1"/>
  <c r="B14" i="798"/>
  <c r="B17" i="798" s="1"/>
  <c r="B14" i="790" l="1"/>
  <c r="B12" i="790"/>
  <c r="K36" i="777"/>
  <c r="J36" i="777"/>
  <c r="I36" i="777"/>
  <c r="H36" i="777"/>
  <c r="G36" i="777"/>
  <c r="F36" i="777"/>
  <c r="B17" i="790" l="1"/>
</calcChain>
</file>

<file path=xl/sharedStrings.xml><?xml version="1.0" encoding="utf-8"?>
<sst xmlns="http://schemas.openxmlformats.org/spreadsheetml/2006/main" count="444" uniqueCount="178">
  <si>
    <t>dB(A)</t>
  </si>
  <si>
    <t/>
  </si>
  <si>
    <t>12500</t>
  </si>
  <si>
    <t>16000</t>
  </si>
  <si>
    <t>20000</t>
  </si>
  <si>
    <t>A</t>
  </si>
  <si>
    <t>Reverberation Time, T /s</t>
  </si>
  <si>
    <t>Octave centre frequency</t>
  </si>
  <si>
    <t>Pilkintons Glazing Data</t>
  </si>
  <si>
    <t>BS 12758</t>
  </si>
  <si>
    <t>Rw</t>
  </si>
  <si>
    <t>C</t>
  </si>
  <si>
    <t>Ctr</t>
  </si>
  <si>
    <t>Double Glazing</t>
  </si>
  <si>
    <t>4-16-4</t>
  </si>
  <si>
    <t>6-16-6</t>
  </si>
  <si>
    <t>6-16-6.4PVB</t>
  </si>
  <si>
    <t>10-16-4</t>
  </si>
  <si>
    <t>10-16-6</t>
  </si>
  <si>
    <t>10-16-6.4PVB</t>
  </si>
  <si>
    <t>Nordan Glazing Data</t>
  </si>
  <si>
    <t>4-16-6</t>
  </si>
  <si>
    <t>Glazing: 4/(6-16)/4</t>
  </si>
  <si>
    <t>Glazing: 6/(6-16)/4</t>
  </si>
  <si>
    <t>Glazing: 6/(6-16)/6</t>
  </si>
  <si>
    <t>Glazing: 8/(6-16)/4</t>
  </si>
  <si>
    <t>Glazing: 8/(6-16)/6</t>
  </si>
  <si>
    <t>Glazing: 10/(6-16)/4</t>
  </si>
  <si>
    <t>Glazing: 10/(6-16)/6</t>
  </si>
  <si>
    <t>Glazing: 6/(6-16)/6 Laminated</t>
  </si>
  <si>
    <t>Glazing: 6/(6-16)/10 Laminated</t>
  </si>
  <si>
    <t>Product Description:</t>
  </si>
  <si>
    <t>Polycarbonate</t>
  </si>
  <si>
    <t>SGG Data from acoustic presentation</t>
  </si>
  <si>
    <t>Third Octave Data:</t>
  </si>
  <si>
    <t>Calculated Octave Data</t>
  </si>
  <si>
    <t>16 mm Polycarbonate</t>
  </si>
  <si>
    <t>Reported Overall figures:</t>
  </si>
  <si>
    <t>Acoustic Glazing</t>
  </si>
  <si>
    <t>6/16/6.8</t>
  </si>
  <si>
    <t>6.8/16/6.8</t>
  </si>
  <si>
    <t>8.8/16/6</t>
  </si>
  <si>
    <t>10.8/16/6</t>
  </si>
  <si>
    <t>12.8/16/6</t>
  </si>
  <si>
    <t>16.8/16/16.8</t>
  </si>
  <si>
    <r>
      <t>Volume, V /m</t>
    </r>
    <r>
      <rPr>
        <vertAlign val="superscript"/>
        <sz val="12"/>
        <rFont val="Calibri"/>
        <family val="2"/>
        <scheme val="minor"/>
      </rPr>
      <t>3</t>
    </r>
  </si>
  <si>
    <r>
      <t>Window area, S /m</t>
    </r>
    <r>
      <rPr>
        <vertAlign val="superscript"/>
        <sz val="12"/>
        <rFont val="Calibri"/>
        <family val="2"/>
        <scheme val="minor"/>
      </rPr>
      <t>2</t>
    </r>
  </si>
  <si>
    <r>
      <t>Equation 1, L</t>
    </r>
    <r>
      <rPr>
        <vertAlign val="sub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 xml:space="preserve"> /dB(A)</t>
    </r>
  </si>
  <si>
    <r>
      <t>Equation 2, L</t>
    </r>
    <r>
      <rPr>
        <vertAlign val="sub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 xml:space="preserve"> /dB(A)</t>
    </r>
  </si>
  <si>
    <t>125 Hz</t>
  </si>
  <si>
    <t>250 Hz</t>
  </si>
  <si>
    <t>500 Hz</t>
  </si>
  <si>
    <t>1 kHz</t>
  </si>
  <si>
    <t>2 kHz</t>
  </si>
  <si>
    <r>
      <t>Daytime freefield Noise, L</t>
    </r>
    <r>
      <rPr>
        <b/>
        <vertAlign val="subscript"/>
        <sz val="12"/>
        <rFont val="Calibri"/>
        <family val="2"/>
        <scheme val="minor"/>
      </rPr>
      <t>1in</t>
    </r>
    <r>
      <rPr>
        <b/>
        <sz val="12"/>
        <rFont val="Calibri"/>
        <family val="2"/>
        <scheme val="minor"/>
      </rPr>
      <t xml:space="preserve"> /dB(A)</t>
    </r>
  </si>
  <si>
    <t>8.8/16/12.8</t>
  </si>
  <si>
    <t>10-16-9.1</t>
  </si>
  <si>
    <t>Open area</t>
  </si>
  <si>
    <t>Receiver</t>
  </si>
  <si>
    <t>Name</t>
  </si>
  <si>
    <t>North facade</t>
  </si>
  <si>
    <t>West facade2</t>
  </si>
  <si>
    <t>SEast facade</t>
  </si>
  <si>
    <t>South facade</t>
  </si>
  <si>
    <t>NEast facade</t>
  </si>
  <si>
    <t>West facade1</t>
  </si>
  <si>
    <t>LAeq,125-2000</t>
  </si>
  <si>
    <t>Adjusted</t>
  </si>
  <si>
    <t>R</t>
  </si>
  <si>
    <t>Wall</t>
  </si>
  <si>
    <t>Room information</t>
  </si>
  <si>
    <t>Ceiling height / m</t>
  </si>
  <si>
    <t xml:space="preserve">Room width /m </t>
  </si>
  <si>
    <t>Room length</t>
  </si>
  <si>
    <t>Window width / m</t>
  </si>
  <si>
    <t>Window height / m</t>
  </si>
  <si>
    <t>Window area / m^2</t>
  </si>
  <si>
    <t>Room volume / m^3</t>
  </si>
  <si>
    <t>North façade</t>
  </si>
  <si>
    <t>Combined noise through window and wall / dB(A)</t>
  </si>
  <si>
    <r>
      <t>Wall area, S/m</t>
    </r>
    <r>
      <rPr>
        <vertAlign val="superscript"/>
        <sz val="12"/>
        <rFont val="Calibri"/>
        <family val="2"/>
        <scheme val="minor"/>
      </rPr>
      <t>2</t>
    </r>
  </si>
  <si>
    <t>Unloading monitor</t>
  </si>
  <si>
    <t>Adjust</t>
  </si>
  <si>
    <t>Extracted from Cadna</t>
  </si>
  <si>
    <t>Adjusted spectrum</t>
  </si>
  <si>
    <t>Export from Cadna</t>
  </si>
  <si>
    <r>
      <t>Unloading LAFmax, L</t>
    </r>
    <r>
      <rPr>
        <b/>
        <vertAlign val="subscript"/>
        <sz val="12"/>
        <rFont val="Calibri"/>
        <family val="2"/>
        <scheme val="minor"/>
      </rPr>
      <t>1in</t>
    </r>
    <r>
      <rPr>
        <b/>
        <sz val="12"/>
        <rFont val="Calibri"/>
        <family val="2"/>
        <scheme val="minor"/>
      </rPr>
      <t xml:space="preserve"> /dB(A)</t>
    </r>
  </si>
  <si>
    <t>South façade</t>
  </si>
  <si>
    <t>This
Column
Blank</t>
  </si>
  <si>
    <t>Through frame slot vent</t>
  </si>
  <si>
    <t>Free Area:</t>
  </si>
  <si>
    <t>4000 mm2 (Product Literature)</t>
  </si>
  <si>
    <t>Length</t>
  </si>
  <si>
    <t>485 mm</t>
  </si>
  <si>
    <t>Test Report:</t>
  </si>
  <si>
    <t>Sound Research Laboratories C/01/5L/0120/3, dated 01/10/2001</t>
  </si>
  <si>
    <t>Greenwoods 4000 L /Dn,e</t>
  </si>
  <si>
    <t>Dn,e,w (C, Ctr)</t>
  </si>
  <si>
    <t>34 (-1; -1)</t>
  </si>
  <si>
    <t>Dn,e,w  + Ctr</t>
  </si>
  <si>
    <t>Acoustic Humidity Control Ventilator</t>
  </si>
  <si>
    <t>402 mm</t>
  </si>
  <si>
    <t>CETIAT, 30/04/1996</t>
  </si>
  <si>
    <t>Greenwoods EHA 574 /Dn,e</t>
  </si>
  <si>
    <t>44 (-1; -2)</t>
  </si>
  <si>
    <t>Acoustic Through Frame Slot Vent</t>
  </si>
  <si>
    <t>1600 mm2 (Product Literature)</t>
  </si>
  <si>
    <t>240 mm</t>
  </si>
  <si>
    <t>Sound Research Laboratories C/01/5L/0321/1, dated 31/01/2002.</t>
  </si>
  <si>
    <t>Greenwoods 1600 DN /Dn,e</t>
  </si>
  <si>
    <t>37 (-1; -1)</t>
  </si>
  <si>
    <t>Through Frame Slotvent</t>
  </si>
  <si>
    <t>2000 mm2</t>
  </si>
  <si>
    <t>263 mm</t>
  </si>
  <si>
    <t>Sound Research Laboratories C/01/SL/0120/3, dated 01/10/2001</t>
  </si>
  <si>
    <t>Greenwoods 2000 L /Dn,e</t>
  </si>
  <si>
    <t>Acoustic Wall Ventilator</t>
  </si>
  <si>
    <t>3850 mm2</t>
  </si>
  <si>
    <t>547 mm</t>
  </si>
  <si>
    <t>CSTB no AC97-151, dated 28/06/2002</t>
  </si>
  <si>
    <t xml:space="preserve">Greenwoods MA3051 </t>
  </si>
  <si>
    <t>55 (-1; -3)</t>
  </si>
  <si>
    <t xml:space="preserve"> Through Frame Slotvent</t>
  </si>
  <si>
    <t>3000 mm2</t>
  </si>
  <si>
    <t>305 mm</t>
  </si>
  <si>
    <t>Sound Research Labratories C/01/5L/0120/3, dated 01/10/2001</t>
  </si>
  <si>
    <t>Greenwoods 3000S Vent</t>
  </si>
  <si>
    <t>35 (0; -1)</t>
  </si>
  <si>
    <t>4000 mm2</t>
  </si>
  <si>
    <t>400 mm</t>
  </si>
  <si>
    <t>Greenwoods 4000S Vent</t>
  </si>
  <si>
    <t>33 (-1; -1)</t>
  </si>
  <si>
    <t>6000 mm2</t>
  </si>
  <si>
    <t>550 mm</t>
  </si>
  <si>
    <t>Greenwoods 6000S Vent</t>
  </si>
  <si>
    <t>32 (0; -1)</t>
  </si>
  <si>
    <t>Number of vent required</t>
  </si>
  <si>
    <t>TVAL dB vent, 450 long</t>
  </si>
  <si>
    <t>Through wall vent</t>
  </si>
  <si>
    <t>Effective Area:</t>
  </si>
  <si>
    <t>2500 mm2 (Product Literature)</t>
  </si>
  <si>
    <t>360 mm slot</t>
  </si>
  <si>
    <t>Passivent Wall Aircool, with liner, 488 mm deep</t>
  </si>
  <si>
    <t>Through wall ventilator</t>
  </si>
  <si>
    <t>100,000 mm2 (Product Literature)</t>
  </si>
  <si>
    <t>797 mm</t>
  </si>
  <si>
    <t>265 mm deep</t>
  </si>
  <si>
    <t>Salford University: Test Report</t>
  </si>
  <si>
    <t>Dn,e,w</t>
  </si>
  <si>
    <t>Passivent Wall Aircool, no liner, 330 mm deep</t>
  </si>
  <si>
    <t>Passivent Wall Aircool, no liner, 265 mm deep</t>
  </si>
  <si>
    <t>Passivent RAD Acoustic Airscoop</t>
  </si>
  <si>
    <t>Through roof ventilator with 3.5 m acoustic ducting</t>
  </si>
  <si>
    <t>226,000 mm2 (Product Literature)</t>
  </si>
  <si>
    <t>Size</t>
  </si>
  <si>
    <t>575*575 mm</t>
  </si>
  <si>
    <t>Passivent DAD Pyramid Airscoop</t>
  </si>
  <si>
    <t>Through roof ventilator</t>
  </si>
  <si>
    <t>Passivent DAD Louvre Airscoop</t>
  </si>
  <si>
    <t>Passivent TVAL dB, Dn,e / dB</t>
  </si>
  <si>
    <t>Simon Acoustic EHAS, Dn,e dB</t>
  </si>
  <si>
    <t>Testresults on the Sobinco Ventilators</t>
  </si>
  <si>
    <t>Sobinco Silentbloc 1 
Ventilator in open position (length = 1 m)</t>
  </si>
  <si>
    <t>Sobinco Silentbloc 3 Ventilator in open position (length = 1 m)</t>
  </si>
  <si>
    <t>Sobinco Silentbloc 5 Ventilator in open position (length = 1 m)</t>
  </si>
  <si>
    <t>Frequency (Hz)</t>
  </si>
  <si>
    <t>Transmission loss (dB)</t>
  </si>
  <si>
    <t>transpose</t>
  </si>
  <si>
    <t>Sobinco Silentbloc 3 Ventilator, Dn,e / dB</t>
  </si>
  <si>
    <t>6-16-6.8 (Laminated)</t>
  </si>
  <si>
    <t>Sound reduction index in 1/1 octave bands / dB</t>
  </si>
  <si>
    <t>TC 60</t>
  </si>
  <si>
    <t>TC60</t>
  </si>
  <si>
    <t>* DneW 43 is 1 m. the vent length is 1.22m</t>
  </si>
  <si>
    <t>Pilkingtons 6-16-6.4</t>
  </si>
  <si>
    <t>Frequency</t>
  </si>
  <si>
    <t>Dne on condition closed, dB</t>
  </si>
  <si>
    <t>* length of the window is 1.22 the vent is assumed to be tested with 1 m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</si>
</sst>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MS Sans Serif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vertAlign val="subscript"/>
      <sz val="12"/>
      <name val="Calibri"/>
      <family val="2"/>
      <scheme val="minor"/>
    </font>
    <font>
      <b/>
      <vertAlign val="subscript"/>
      <sz val="12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MS Sans Serif"/>
      <family val="2"/>
    </font>
    <font>
      <b/>
      <sz val="11"/>
      <color rgb="FFFF0000"/>
      <name val="Calibri"/>
      <family val="2"/>
      <scheme val="minor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5" fillId="0" borderId="0"/>
    <xf numFmtId="0" fontId="5" fillId="0" borderId="0"/>
    <xf numFmtId="2" fontId="2" fillId="0" borderId="0"/>
    <xf numFmtId="2" fontId="2" fillId="0" borderId="0"/>
    <xf numFmtId="0" fontId="2" fillId="0" borderId="0"/>
    <xf numFmtId="0" fontId="3" fillId="0" borderId="0" applyProtection="0"/>
    <xf numFmtId="0" fontId="2" fillId="0" borderId="0"/>
    <xf numFmtId="0" fontId="2" fillId="0" borderId="0"/>
    <xf numFmtId="0" fontId="2" fillId="0" borderId="0"/>
    <xf numFmtId="0" fontId="1" fillId="0" borderId="0"/>
  </cellStyleXfs>
  <cellXfs count="128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3" fillId="0" borderId="1" xfId="0" applyFont="1" applyBorder="1"/>
    <xf numFmtId="0" fontId="4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/>
    </xf>
    <xf numFmtId="0" fontId="3" fillId="0" borderId="0" xfId="0" applyFont="1" applyBorder="1"/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6" fillId="0" borderId="0" xfId="0" applyFont="1"/>
    <xf numFmtId="0" fontId="6" fillId="0" borderId="0" xfId="0" applyFont="1" applyProtection="1">
      <protection locked="0"/>
    </xf>
    <xf numFmtId="0" fontId="7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Fill="1" applyBorder="1"/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6" fillId="0" borderId="0" xfId="0" applyFont="1" applyBorder="1"/>
    <xf numFmtId="1" fontId="6" fillId="0" borderId="2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" fontId="6" fillId="0" borderId="0" xfId="0" applyNumberFormat="1" applyFont="1" applyFill="1" applyBorder="1" applyAlignment="1">
      <alignment horizontal="center"/>
    </xf>
    <xf numFmtId="0" fontId="7" fillId="0" borderId="0" xfId="0" applyFont="1" applyBorder="1"/>
    <xf numFmtId="1" fontId="7" fillId="0" borderId="0" xfId="0" applyNumberFormat="1" applyFont="1" applyBorder="1" applyAlignment="1">
      <alignment horizontal="center"/>
    </xf>
    <xf numFmtId="164" fontId="6" fillId="0" borderId="0" xfId="0" applyNumberFormat="1" applyFont="1" applyBorder="1"/>
    <xf numFmtId="164" fontId="7" fillId="0" borderId="0" xfId="0" applyNumberFormat="1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0" fontId="6" fillId="0" borderId="0" xfId="0" quotePrefix="1" applyFont="1" applyBorder="1"/>
    <xf numFmtId="0" fontId="6" fillId="0" borderId="0" xfId="0" applyFont="1" applyBorder="1" applyAlignment="1" applyProtection="1">
      <protection locked="0"/>
    </xf>
    <xf numFmtId="164" fontId="6" fillId="0" borderId="0" xfId="0" applyNumberFormat="1" applyFont="1" applyBorder="1" applyAlignment="1"/>
    <xf numFmtId="164" fontId="6" fillId="0" borderId="0" xfId="0" applyNumberFormat="1" applyFont="1" applyBorder="1" applyAlignment="1">
      <alignment horizontal="right"/>
    </xf>
    <xf numFmtId="164" fontId="7" fillId="0" borderId="0" xfId="0" applyNumberFormat="1" applyFont="1" applyBorder="1"/>
    <xf numFmtId="0" fontId="6" fillId="0" borderId="0" xfId="0" applyFont="1" applyBorder="1" applyAlignment="1">
      <alignment horizontal="left"/>
    </xf>
    <xf numFmtId="164" fontId="6" fillId="0" borderId="0" xfId="0" quotePrefix="1" applyNumberFormat="1" applyFont="1" applyBorder="1" applyAlignment="1">
      <alignment horizontal="center"/>
    </xf>
    <xf numFmtId="165" fontId="6" fillId="0" borderId="0" xfId="0" applyNumberFormat="1" applyFont="1" applyBorder="1"/>
    <xf numFmtId="1" fontId="6" fillId="0" borderId="0" xfId="0" applyNumberFormat="1" applyFont="1" applyBorder="1"/>
    <xf numFmtId="164" fontId="6" fillId="0" borderId="1" xfId="0" applyNumberFormat="1" applyFont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9" applyFill="1"/>
    <xf numFmtId="1" fontId="2" fillId="0" borderId="0" xfId="9" applyNumberFormat="1" applyFill="1"/>
    <xf numFmtId="0" fontId="11" fillId="0" borderId="0" xfId="9" applyFont="1" applyFill="1"/>
    <xf numFmtId="1" fontId="11" fillId="0" borderId="0" xfId="9" applyNumberFormat="1" applyFont="1" applyFill="1"/>
    <xf numFmtId="0" fontId="2" fillId="0" borderId="0" xfId="9"/>
    <xf numFmtId="1" fontId="2" fillId="0" borderId="0" xfId="9" applyNumberFormat="1"/>
    <xf numFmtId="0" fontId="2" fillId="2" borderId="0" xfId="9" applyFill="1"/>
    <xf numFmtId="0" fontId="2" fillId="2" borderId="0" xfId="9" applyFont="1" applyFill="1"/>
    <xf numFmtId="1" fontId="2" fillId="2" borderId="0" xfId="9" applyNumberFormat="1" applyFill="1"/>
    <xf numFmtId="0" fontId="2" fillId="0" borderId="0" xfId="9" applyFont="1"/>
    <xf numFmtId="0" fontId="11" fillId="0" borderId="0" xfId="0" applyFont="1"/>
    <xf numFmtId="0" fontId="12" fillId="0" borderId="1" xfId="0" applyFont="1" applyBorder="1"/>
    <xf numFmtId="0" fontId="11" fillId="0" borderId="1" xfId="0" applyFont="1" applyBorder="1"/>
    <xf numFmtId="0" fontId="13" fillId="0" borderId="1" xfId="0" applyFont="1" applyBorder="1" applyAlignment="1" applyProtection="1">
      <alignment horizontal="center"/>
      <protection locked="0"/>
    </xf>
    <xf numFmtId="0" fontId="13" fillId="0" borderId="1" xfId="0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0" xfId="0" applyFont="1" applyBorder="1"/>
    <xf numFmtId="164" fontId="2" fillId="0" borderId="0" xfId="9" applyNumberFormat="1"/>
    <xf numFmtId="0" fontId="2" fillId="0" borderId="0" xfId="0" applyFont="1"/>
    <xf numFmtId="164" fontId="0" fillId="0" borderId="0" xfId="0" applyNumberFormat="1"/>
    <xf numFmtId="0" fontId="0" fillId="2" borderId="0" xfId="0" applyFill="1"/>
    <xf numFmtId="0" fontId="14" fillId="0" borderId="0" xfId="0" applyFont="1"/>
    <xf numFmtId="0" fontId="3" fillId="0" borderId="0" xfId="0" applyFont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/>
    <xf numFmtId="0" fontId="6" fillId="0" borderId="0" xfId="0" applyFont="1" applyAlignment="1">
      <alignment horizontal="center"/>
    </xf>
    <xf numFmtId="0" fontId="2" fillId="0" borderId="0" xfId="7"/>
    <xf numFmtId="0" fontId="2" fillId="0" borderId="0" xfId="7" applyFont="1"/>
    <xf numFmtId="0" fontId="3" fillId="0" borderId="0" xfId="7" applyFont="1"/>
    <xf numFmtId="0" fontId="4" fillId="0" borderId="0" xfId="7" applyFont="1" applyBorder="1" applyAlignment="1">
      <alignment horizontal="center"/>
    </xf>
    <xf numFmtId="0" fontId="4" fillId="0" borderId="0" xfId="9" applyFont="1" applyBorder="1" applyAlignment="1">
      <alignment horizontal="center"/>
    </xf>
    <xf numFmtId="0" fontId="2" fillId="0" borderId="0" xfId="7" applyBorder="1" applyAlignment="1">
      <alignment horizontal="center"/>
    </xf>
    <xf numFmtId="0" fontId="2" fillId="0" borderId="0" xfId="9" applyBorder="1" applyAlignment="1">
      <alignment horizontal="center"/>
    </xf>
    <xf numFmtId="0" fontId="4" fillId="0" borderId="1" xfId="7" applyFont="1" applyBorder="1" applyAlignment="1">
      <alignment horizontal="center"/>
    </xf>
    <xf numFmtId="0" fontId="4" fillId="0" borderId="1" xfId="7" applyFont="1" applyFill="1" applyBorder="1" applyAlignment="1">
      <alignment horizontal="center"/>
    </xf>
    <xf numFmtId="0" fontId="4" fillId="0" borderId="1" xfId="9" applyFont="1" applyFill="1" applyBorder="1" applyAlignment="1">
      <alignment horizontal="center"/>
    </xf>
    <xf numFmtId="164" fontId="2" fillId="0" borderId="1" xfId="7" applyNumberFormat="1" applyBorder="1" applyAlignment="1">
      <alignment horizontal="center"/>
    </xf>
    <xf numFmtId="164" fontId="2" fillId="0" borderId="1" xfId="7" applyNumberFormat="1" applyFill="1" applyBorder="1" applyAlignment="1">
      <alignment horizontal="center"/>
    </xf>
    <xf numFmtId="164" fontId="2" fillId="0" borderId="1" xfId="9" applyNumberFormat="1" applyFill="1" applyBorder="1" applyAlignment="1">
      <alignment horizontal="center"/>
    </xf>
    <xf numFmtId="0" fontId="2" fillId="0" borderId="0" xfId="7" applyBorder="1"/>
    <xf numFmtId="0" fontId="3" fillId="0" borderId="1" xfId="7" applyFont="1" applyBorder="1" applyAlignment="1">
      <alignment horizontal="center"/>
    </xf>
    <xf numFmtId="0" fontId="3" fillId="0" borderId="0" xfId="7" applyFont="1" applyBorder="1" applyAlignment="1">
      <alignment horizontal="center"/>
    </xf>
    <xf numFmtId="0" fontId="3" fillId="0" borderId="0" xfId="7" applyFont="1" applyBorder="1"/>
    <xf numFmtId="1" fontId="2" fillId="0" borderId="1" xfId="7" applyNumberFormat="1" applyBorder="1" applyAlignment="1">
      <alignment horizontal="center"/>
    </xf>
    <xf numFmtId="0" fontId="6" fillId="0" borderId="3" xfId="0" applyFont="1" applyBorder="1"/>
    <xf numFmtId="0" fontId="15" fillId="0" borderId="0" xfId="0" applyFont="1" applyAlignment="1">
      <alignment horizontal="centerContinuous" vertical="center"/>
    </xf>
    <xf numFmtId="0" fontId="0" fillId="0" borderId="0" xfId="0" applyAlignment="1">
      <alignment horizontal="centerContinuous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0" fontId="0" fillId="0" borderId="8" xfId="0" applyBorder="1"/>
    <xf numFmtId="0" fontId="0" fillId="0" borderId="9" xfId="0" applyBorder="1"/>
    <xf numFmtId="2" fontId="0" fillId="0" borderId="9" xfId="0" applyNumberFormat="1" applyBorder="1"/>
    <xf numFmtId="1" fontId="0" fillId="0" borderId="0" xfId="0" applyNumberFormat="1"/>
    <xf numFmtId="2" fontId="0" fillId="2" borderId="0" xfId="0" applyNumberFormat="1" applyFill="1"/>
    <xf numFmtId="0" fontId="6" fillId="0" borderId="4" xfId="0" applyFont="1" applyBorder="1"/>
    <xf numFmtId="1" fontId="7" fillId="0" borderId="3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left" vertical="center"/>
    </xf>
    <xf numFmtId="1" fontId="6" fillId="0" borderId="1" xfId="0" applyNumberFormat="1" applyFont="1" applyBorder="1"/>
    <xf numFmtId="1" fontId="6" fillId="0" borderId="0" xfId="0" applyNumberFormat="1" applyFont="1"/>
    <xf numFmtId="1" fontId="6" fillId="0" borderId="3" xfId="0" applyNumberFormat="1" applyFont="1" applyBorder="1" applyAlignment="1">
      <alignment horizontal="center"/>
    </xf>
  </cellXfs>
  <cellStyles count="11">
    <cellStyle name="Doc E Airborne" xfId="3"/>
    <cellStyle name="Doc E Airborne 2" xfId="4"/>
    <cellStyle name="Normal" xfId="0" builtinId="0"/>
    <cellStyle name="Normal 2" xfId="2"/>
    <cellStyle name="Normal 2 2" xfId="9"/>
    <cellStyle name="Normal 2 3" xfId="5"/>
    <cellStyle name="Normal 3" xfId="1"/>
    <cellStyle name="Normal 3 2" xfId="7"/>
    <cellStyle name="Normal 4" xfId="8"/>
    <cellStyle name="Normal 5" xfId="10"/>
    <cellStyle name="Testing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'Assumed wall spec'!$T$4:$X$4</c:f>
              <c:numCache>
                <c:formatCode>General</c:formatCode>
                <c:ptCount val="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'Assumed wall spec'!$C$5:$G$5</c:f>
              <c:numCache>
                <c:formatCode>0.0</c:formatCode>
                <c:ptCount val="5"/>
                <c:pt idx="0">
                  <c:v>26.175906749487176</c:v>
                </c:pt>
                <c:pt idx="1">
                  <c:v>41.761022425441986</c:v>
                </c:pt>
                <c:pt idx="2">
                  <c:v>45.199658870601738</c:v>
                </c:pt>
                <c:pt idx="3">
                  <c:v>53.720504991235423</c:v>
                </c:pt>
                <c:pt idx="4">
                  <c:v>64.155183242634905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F-4714-95A4-9F7896E86781}"/>
            </c:ext>
          </c:extLst>
        </c:ser>
        <c:ser>
          <c:idx val="1"/>
          <c:order val="1"/>
          <c:tx>
            <c:v>Rainscreen mounting sys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'Assumed wall spec'!$T$4:$X$4</c:f>
              <c:numCache>
                <c:formatCode>General</c:formatCode>
                <c:ptCount val="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'Assumed wall spec'!$T$5:$X$5</c:f>
              <c:numCache>
                <c:formatCode>0.0</c:formatCode>
                <c:ptCount val="5"/>
                <c:pt idx="0">
                  <c:v>23.595914829999444</c:v>
                </c:pt>
                <c:pt idx="1">
                  <c:v>39.25389957762853</c:v>
                </c:pt>
                <c:pt idx="2">
                  <c:v>44.375975129739786</c:v>
                </c:pt>
                <c:pt idx="3">
                  <c:v>49.020463562204419</c:v>
                </c:pt>
                <c:pt idx="4">
                  <c:v>49.916370259447753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F-4714-95A4-9F7896E86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34240"/>
        <c:axId val="124635776"/>
      </c:barChart>
      <c:catAx>
        <c:axId val="1246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5776"/>
        <c:crosses val="autoZero"/>
        <c:auto val="1"/>
        <c:lblAlgn val="ctr"/>
        <c:lblOffset val="100"/>
        <c:noMultiLvlLbl val="0"/>
      </c:catAx>
      <c:valAx>
        <c:axId val="12463577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Pilkintons Double Glazing Sound Reduction</a:t>
            </a:r>
          </a:p>
        </c:rich>
      </c:tx>
      <c:layout>
        <c:manualLayout>
          <c:xMode val="edge"/>
          <c:yMode val="edge"/>
          <c:x val="0.27536282602355888"/>
          <c:y val="3.6666666666666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736041503185268E-2"/>
          <c:y val="0.12000039062627157"/>
          <c:w val="0.72946974617197902"/>
          <c:h val="0.71666899957356811"/>
        </c:manualLayout>
      </c:layout>
      <c:lineChart>
        <c:grouping val="standard"/>
        <c:varyColors val="0"/>
        <c:ser>
          <c:idx val="0"/>
          <c:order val="0"/>
          <c:tx>
            <c:strRef>
              <c:f>Double!$B$4</c:f>
              <c:strCache>
                <c:ptCount val="1"/>
                <c:pt idx="0">
                  <c:v>4-16-4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Double!$D$3:$K$3</c:f>
              <c:numCache>
                <c:formatCode>General</c:formatCode>
                <c:ptCount val="8"/>
                <c:pt idx="0">
                  <c:v>63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cat>
          <c:val>
            <c:numRef>
              <c:f>Double!$D$4:$K$4</c:f>
              <c:numCache>
                <c:formatCode>0</c:formatCode>
                <c:ptCount val="8"/>
                <c:pt idx="0">
                  <c:v>20</c:v>
                </c:pt>
                <c:pt idx="1">
                  <c:v>24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38</c:v>
                </c:pt>
                <c:pt idx="6">
                  <c:v>35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4-4852-AFA5-78D49E09791E}"/>
            </c:ext>
          </c:extLst>
        </c:ser>
        <c:ser>
          <c:idx val="1"/>
          <c:order val="1"/>
          <c:tx>
            <c:strRef>
              <c:f>Double!$B$5</c:f>
              <c:strCache>
                <c:ptCount val="1"/>
                <c:pt idx="0">
                  <c:v>6-16-6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Double!$D$3:$K$3</c:f>
              <c:numCache>
                <c:formatCode>General</c:formatCode>
                <c:ptCount val="8"/>
                <c:pt idx="0">
                  <c:v>63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cat>
          <c:val>
            <c:numRef>
              <c:f>Double!$D$5:$K$5</c:f>
              <c:numCache>
                <c:formatCode>General</c:formatCode>
                <c:ptCount val="8"/>
                <c:pt idx="0">
                  <c:v>18</c:v>
                </c:pt>
                <c:pt idx="1">
                  <c:v>20</c:v>
                </c:pt>
                <c:pt idx="2">
                  <c:v>19</c:v>
                </c:pt>
                <c:pt idx="3">
                  <c:v>29</c:v>
                </c:pt>
                <c:pt idx="4">
                  <c:v>38</c:v>
                </c:pt>
                <c:pt idx="5">
                  <c:v>36</c:v>
                </c:pt>
                <c:pt idx="6">
                  <c:v>45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4-4852-AFA5-78D49E09791E}"/>
            </c:ext>
          </c:extLst>
        </c:ser>
        <c:ser>
          <c:idx val="2"/>
          <c:order val="2"/>
          <c:tx>
            <c:strRef>
              <c:f>Double!$B$6</c:f>
              <c:strCache>
                <c:ptCount val="1"/>
                <c:pt idx="0">
                  <c:v>6-16-6.4PVB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Double!$D$3:$K$3</c:f>
              <c:numCache>
                <c:formatCode>General</c:formatCode>
                <c:ptCount val="8"/>
                <c:pt idx="0">
                  <c:v>63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cat>
          <c:val>
            <c:numRef>
              <c:f>Double!$D$6:$K$6</c:f>
              <c:numCache>
                <c:formatCode>General</c:formatCode>
                <c:ptCount val="8"/>
                <c:pt idx="0">
                  <c:v>19</c:v>
                </c:pt>
                <c:pt idx="1">
                  <c:v>21</c:v>
                </c:pt>
                <c:pt idx="2">
                  <c:v>20</c:v>
                </c:pt>
                <c:pt idx="3">
                  <c:v>31</c:v>
                </c:pt>
                <c:pt idx="4">
                  <c:v>39</c:v>
                </c:pt>
                <c:pt idx="5">
                  <c:v>37</c:v>
                </c:pt>
                <c:pt idx="6">
                  <c:v>47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74-4852-AFA5-78D49E09791E}"/>
            </c:ext>
          </c:extLst>
        </c:ser>
        <c:ser>
          <c:idx val="3"/>
          <c:order val="3"/>
          <c:tx>
            <c:strRef>
              <c:f>Double!$B$7</c:f>
              <c:strCache>
                <c:ptCount val="1"/>
                <c:pt idx="0">
                  <c:v>10-16-4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Double!$D$3:$K$3</c:f>
              <c:numCache>
                <c:formatCode>General</c:formatCode>
                <c:ptCount val="8"/>
                <c:pt idx="0">
                  <c:v>63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cat>
          <c:val>
            <c:numRef>
              <c:f>Double!$D$7:$K$7</c:f>
              <c:numCache>
                <c:formatCode>General</c:formatCode>
                <c:ptCount val="8"/>
                <c:pt idx="0">
                  <c:v>21</c:v>
                </c:pt>
                <c:pt idx="1">
                  <c:v>25</c:v>
                </c:pt>
                <c:pt idx="2">
                  <c:v>22</c:v>
                </c:pt>
                <c:pt idx="3">
                  <c:v>33</c:v>
                </c:pt>
                <c:pt idx="4">
                  <c:v>40</c:v>
                </c:pt>
                <c:pt idx="5">
                  <c:v>43</c:v>
                </c:pt>
                <c:pt idx="6">
                  <c:v>44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74-4852-AFA5-78D49E09791E}"/>
            </c:ext>
          </c:extLst>
        </c:ser>
        <c:ser>
          <c:idx val="4"/>
          <c:order val="4"/>
          <c:tx>
            <c:strRef>
              <c:f>Double!$B$8</c:f>
              <c:strCache>
                <c:ptCount val="1"/>
                <c:pt idx="0">
                  <c:v>10-16-6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Double!$D$3:$K$3</c:f>
              <c:numCache>
                <c:formatCode>General</c:formatCode>
                <c:ptCount val="8"/>
                <c:pt idx="0">
                  <c:v>63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cat>
          <c:val>
            <c:numRef>
              <c:f>Double!$D$8:$K$8</c:f>
              <c:numCache>
                <c:formatCode>General</c:formatCode>
                <c:ptCount val="8"/>
                <c:pt idx="0">
                  <c:v>22</c:v>
                </c:pt>
                <c:pt idx="1">
                  <c:v>26</c:v>
                </c:pt>
                <c:pt idx="2">
                  <c:v>27</c:v>
                </c:pt>
                <c:pt idx="3">
                  <c:v>34</c:v>
                </c:pt>
                <c:pt idx="4">
                  <c:v>40</c:v>
                </c:pt>
                <c:pt idx="5">
                  <c:v>38</c:v>
                </c:pt>
                <c:pt idx="6">
                  <c:v>46</c:v>
                </c:pt>
                <c:pt idx="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74-4852-AFA5-78D49E09791E}"/>
            </c:ext>
          </c:extLst>
        </c:ser>
        <c:ser>
          <c:idx val="5"/>
          <c:order val="5"/>
          <c:tx>
            <c:strRef>
              <c:f>Double!$B$9</c:f>
              <c:strCache>
                <c:ptCount val="1"/>
                <c:pt idx="0">
                  <c:v>10-16-6.4PVB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Double!$D$3:$K$3</c:f>
              <c:numCache>
                <c:formatCode>General</c:formatCode>
                <c:ptCount val="8"/>
                <c:pt idx="0">
                  <c:v>63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cat>
          <c:val>
            <c:numRef>
              <c:f>Double!$D$9:$K$9</c:f>
              <c:numCache>
                <c:formatCode>General</c:formatCode>
                <c:ptCount val="8"/>
                <c:pt idx="0">
                  <c:v>23</c:v>
                </c:pt>
                <c:pt idx="1">
                  <c:v>27</c:v>
                </c:pt>
                <c:pt idx="2">
                  <c:v>29</c:v>
                </c:pt>
                <c:pt idx="3">
                  <c:v>36</c:v>
                </c:pt>
                <c:pt idx="4">
                  <c:v>41</c:v>
                </c:pt>
                <c:pt idx="5">
                  <c:v>42</c:v>
                </c:pt>
                <c:pt idx="6">
                  <c:v>52</c:v>
                </c:pt>
                <c:pt idx="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74-4852-AFA5-78D49E097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97824"/>
        <c:axId val="128012288"/>
      </c:lineChart>
      <c:catAx>
        <c:axId val="1279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Ocrtave Bandwidths</a:t>
                </a:r>
              </a:p>
            </c:rich>
          </c:tx>
          <c:layout>
            <c:manualLayout>
              <c:xMode val="edge"/>
              <c:yMode val="edge"/>
              <c:x val="0.35265751201389678"/>
              <c:y val="0.913336132983377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012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8012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dB(A) Level</a:t>
                </a:r>
              </a:p>
            </c:rich>
          </c:tx>
          <c:layout>
            <c:manualLayout>
              <c:xMode val="edge"/>
              <c:yMode val="edge"/>
              <c:x val="8.0515297906602248E-3"/>
              <c:y val="0.363334383202100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997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25739113528651"/>
          <c:y val="0.30000104986876641"/>
          <c:w val="0.16586185180958668"/>
          <c:h val="0.383334733158355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Pilkintons Double Glazing Sound Reduction</a:t>
            </a:r>
          </a:p>
        </c:rich>
      </c:tx>
      <c:layout>
        <c:manualLayout>
          <c:xMode val="edge"/>
          <c:yMode val="edge"/>
          <c:x val="0.27680016797900436"/>
          <c:y val="3.6666666666666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200065000051199E-2"/>
          <c:y val="0.12000039062627157"/>
          <c:w val="0.73120057125044624"/>
          <c:h val="0.71666899957356811"/>
        </c:manualLayout>
      </c:layout>
      <c:lineChart>
        <c:grouping val="standard"/>
        <c:varyColors val="0"/>
        <c:ser>
          <c:idx val="0"/>
          <c:order val="0"/>
          <c:tx>
            <c:strRef>
              <c:f>Acoustic!$B$4</c:f>
              <c:strCache>
                <c:ptCount val="1"/>
                <c:pt idx="0">
                  <c:v>6.8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Acoustic!$D$3:$K$3</c:f>
              <c:numCache>
                <c:formatCode>General</c:formatCode>
                <c:ptCount val="8"/>
                <c:pt idx="0">
                  <c:v>63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cat>
          <c:val>
            <c:numRef>
              <c:f>Acoustic!$D$4:$K$4</c:f>
              <c:numCache>
                <c:formatCode>0</c:formatCode>
                <c:ptCount val="8"/>
                <c:pt idx="0">
                  <c:v>19</c:v>
                </c:pt>
                <c:pt idx="1">
                  <c:v>21</c:v>
                </c:pt>
                <c:pt idx="2">
                  <c:v>26</c:v>
                </c:pt>
                <c:pt idx="3">
                  <c:v>31</c:v>
                </c:pt>
                <c:pt idx="4">
                  <c:v>35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7-4029-81DF-997274F47C4A}"/>
            </c:ext>
          </c:extLst>
        </c:ser>
        <c:ser>
          <c:idx val="1"/>
          <c:order val="1"/>
          <c:tx>
            <c:strRef>
              <c:f>Acoustic!$B$5</c:f>
              <c:strCache>
                <c:ptCount val="1"/>
                <c:pt idx="0">
                  <c:v>8.8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Acoustic!$D$3:$K$3</c:f>
              <c:numCache>
                <c:formatCode>General</c:formatCode>
                <c:ptCount val="8"/>
                <c:pt idx="0">
                  <c:v>63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cat>
          <c:val>
            <c:numRef>
              <c:f>Acoustic!$D$5:$K$5</c:f>
              <c:numCache>
                <c:formatCode>General</c:formatCode>
                <c:ptCount val="8"/>
                <c:pt idx="0">
                  <c:v>22</c:v>
                </c:pt>
                <c:pt idx="1">
                  <c:v>24</c:v>
                </c:pt>
                <c:pt idx="2">
                  <c:v>28</c:v>
                </c:pt>
                <c:pt idx="3">
                  <c:v>34</c:v>
                </c:pt>
                <c:pt idx="4">
                  <c:v>38</c:v>
                </c:pt>
                <c:pt idx="5">
                  <c:v>37</c:v>
                </c:pt>
                <c:pt idx="6">
                  <c:v>43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7-4029-81DF-997274F47C4A}"/>
            </c:ext>
          </c:extLst>
        </c:ser>
        <c:ser>
          <c:idx val="2"/>
          <c:order val="2"/>
          <c:tx>
            <c:strRef>
              <c:f>Acoustic!$B$6</c:f>
              <c:strCache>
                <c:ptCount val="1"/>
                <c:pt idx="0">
                  <c:v>10.8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Acoustic!$D$3:$K$3</c:f>
              <c:numCache>
                <c:formatCode>General</c:formatCode>
                <c:ptCount val="8"/>
                <c:pt idx="0">
                  <c:v>63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cat>
          <c:val>
            <c:numRef>
              <c:f>Acoustic!$D$6:$K$6</c:f>
              <c:numCache>
                <c:formatCode>General</c:formatCode>
                <c:ptCount val="8"/>
                <c:pt idx="0">
                  <c:v>25</c:v>
                </c:pt>
                <c:pt idx="1">
                  <c:v>28</c:v>
                </c:pt>
                <c:pt idx="2">
                  <c:v>31</c:v>
                </c:pt>
                <c:pt idx="3">
                  <c:v>36</c:v>
                </c:pt>
                <c:pt idx="4">
                  <c:v>38</c:v>
                </c:pt>
                <c:pt idx="5">
                  <c:v>39</c:v>
                </c:pt>
                <c:pt idx="6">
                  <c:v>47</c:v>
                </c:pt>
                <c:pt idx="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7-4029-81DF-997274F47C4A}"/>
            </c:ext>
          </c:extLst>
        </c:ser>
        <c:ser>
          <c:idx val="3"/>
          <c:order val="3"/>
          <c:tx>
            <c:strRef>
              <c:f>Acoustic!$B$7</c:f>
              <c:strCache>
                <c:ptCount val="1"/>
                <c:pt idx="0">
                  <c:v>12.8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Acoustic!$D$3:$K$3</c:f>
              <c:numCache>
                <c:formatCode>General</c:formatCode>
                <c:ptCount val="8"/>
                <c:pt idx="0">
                  <c:v>63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cat>
          <c:val>
            <c:numRef>
              <c:f>Acoustic!$D$7:$K$7</c:f>
              <c:numCache>
                <c:formatCode>General</c:formatCode>
                <c:ptCount val="8"/>
                <c:pt idx="0">
                  <c:v>28</c:v>
                </c:pt>
                <c:pt idx="1">
                  <c:v>30</c:v>
                </c:pt>
                <c:pt idx="2">
                  <c:v>32</c:v>
                </c:pt>
                <c:pt idx="3">
                  <c:v>37</c:v>
                </c:pt>
                <c:pt idx="4">
                  <c:v>39</c:v>
                </c:pt>
                <c:pt idx="5">
                  <c:v>46</c:v>
                </c:pt>
                <c:pt idx="6">
                  <c:v>55</c:v>
                </c:pt>
                <c:pt idx="7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7-4029-81DF-997274F47C4A}"/>
            </c:ext>
          </c:extLst>
        </c:ser>
        <c:ser>
          <c:idx val="4"/>
          <c:order val="4"/>
          <c:tx>
            <c:strRef>
              <c:f>Acoustic!$B$8</c:f>
              <c:strCache>
                <c:ptCount val="1"/>
                <c:pt idx="0">
                  <c:v>16.8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Acoustic!$D$3:$K$3</c:f>
              <c:numCache>
                <c:formatCode>General</c:formatCode>
                <c:ptCount val="8"/>
                <c:pt idx="0">
                  <c:v>63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cat>
          <c:val>
            <c:numRef>
              <c:f>Acoustic!$D$8:$K$8</c:f>
              <c:numCache>
                <c:formatCode>General</c:formatCode>
                <c:ptCount val="8"/>
                <c:pt idx="0">
                  <c:v>22</c:v>
                </c:pt>
                <c:pt idx="1">
                  <c:v>29</c:v>
                </c:pt>
                <c:pt idx="2">
                  <c:v>34</c:v>
                </c:pt>
                <c:pt idx="3">
                  <c:v>37</c:v>
                </c:pt>
                <c:pt idx="4">
                  <c:v>39</c:v>
                </c:pt>
                <c:pt idx="5">
                  <c:v>46</c:v>
                </c:pt>
                <c:pt idx="6">
                  <c:v>55</c:v>
                </c:pt>
                <c:pt idx="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B7-4029-81DF-997274F47C4A}"/>
            </c:ext>
          </c:extLst>
        </c:ser>
        <c:ser>
          <c:idx val="5"/>
          <c:order val="5"/>
          <c:tx>
            <c:strRef>
              <c:f>Acoustic!$B$9</c:f>
              <c:strCache>
                <c:ptCount val="1"/>
                <c:pt idx="0">
                  <c:v>6/16/6.8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Acoustic!$D$3:$K$3</c:f>
              <c:numCache>
                <c:formatCode>General</c:formatCode>
                <c:ptCount val="8"/>
                <c:pt idx="0">
                  <c:v>63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cat>
          <c:val>
            <c:numRef>
              <c:f>Acoustic!$D$9:$K$9</c:f>
              <c:numCache>
                <c:formatCode>General</c:formatCode>
                <c:ptCount val="8"/>
                <c:pt idx="0">
                  <c:v>21</c:v>
                </c:pt>
                <c:pt idx="1">
                  <c:v>23</c:v>
                </c:pt>
                <c:pt idx="2">
                  <c:v>24</c:v>
                </c:pt>
                <c:pt idx="3">
                  <c:v>34</c:v>
                </c:pt>
                <c:pt idx="4">
                  <c:v>42</c:v>
                </c:pt>
                <c:pt idx="5">
                  <c:v>43</c:v>
                </c:pt>
                <c:pt idx="6">
                  <c:v>52</c:v>
                </c:pt>
                <c:pt idx="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B7-4029-81DF-997274F47C4A}"/>
            </c:ext>
          </c:extLst>
        </c:ser>
        <c:ser>
          <c:idx val="6"/>
          <c:order val="6"/>
          <c:tx>
            <c:strRef>
              <c:f>Acoustic!$B$10</c:f>
              <c:strCache>
                <c:ptCount val="1"/>
                <c:pt idx="0">
                  <c:v>6.8/16/6.8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numRef>
              <c:f>Acoustic!$D$3:$K$3</c:f>
              <c:numCache>
                <c:formatCode>General</c:formatCode>
                <c:ptCount val="8"/>
                <c:pt idx="0">
                  <c:v>63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cat>
          <c:val>
            <c:numRef>
              <c:f>Acoustic!$D$10:$K$10</c:f>
              <c:numCache>
                <c:formatCode>General</c:formatCode>
                <c:ptCount val="8"/>
                <c:pt idx="0">
                  <c:v>22</c:v>
                </c:pt>
                <c:pt idx="1">
                  <c:v>23</c:v>
                </c:pt>
                <c:pt idx="2">
                  <c:v>26</c:v>
                </c:pt>
                <c:pt idx="3">
                  <c:v>35</c:v>
                </c:pt>
                <c:pt idx="4">
                  <c:v>43</c:v>
                </c:pt>
                <c:pt idx="5">
                  <c:v>48</c:v>
                </c:pt>
                <c:pt idx="6">
                  <c:v>55</c:v>
                </c:pt>
                <c:pt idx="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B7-4029-81DF-997274F47C4A}"/>
            </c:ext>
          </c:extLst>
        </c:ser>
        <c:ser>
          <c:idx val="7"/>
          <c:order val="7"/>
          <c:tx>
            <c:strRef>
              <c:f>Acoustic!$B$11</c:f>
              <c:strCache>
                <c:ptCount val="1"/>
                <c:pt idx="0">
                  <c:v>8.8/16/6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Acoustic!$D$3:$K$3</c:f>
              <c:numCache>
                <c:formatCode>General</c:formatCode>
                <c:ptCount val="8"/>
                <c:pt idx="0">
                  <c:v>63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cat>
          <c:val>
            <c:numRef>
              <c:f>Acoustic!$D$11:$K$11</c:f>
              <c:numCache>
                <c:formatCode>General</c:formatCode>
                <c:ptCount val="8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36</c:v>
                </c:pt>
                <c:pt idx="4">
                  <c:v>44</c:v>
                </c:pt>
                <c:pt idx="5">
                  <c:v>43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B7-4029-81DF-997274F47C4A}"/>
            </c:ext>
          </c:extLst>
        </c:ser>
        <c:ser>
          <c:idx val="8"/>
          <c:order val="8"/>
          <c:tx>
            <c:strRef>
              <c:f>Acoustic!$B$12</c:f>
              <c:strCache>
                <c:ptCount val="1"/>
                <c:pt idx="0">
                  <c:v>10.8/16/6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Acoustic!$D$3:$K$3</c:f>
              <c:numCache>
                <c:formatCode>General</c:formatCode>
                <c:ptCount val="8"/>
                <c:pt idx="0">
                  <c:v>63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cat>
          <c:val>
            <c:numRef>
              <c:f>Acoustic!$D$12:$K$12</c:f>
              <c:numCache>
                <c:formatCode>0</c:formatCode>
                <c:ptCount val="8"/>
                <c:pt idx="0" formatCode="General">
                  <c:v>23</c:v>
                </c:pt>
                <c:pt idx="1">
                  <c:v>25</c:v>
                </c:pt>
                <c:pt idx="2">
                  <c:v>28</c:v>
                </c:pt>
                <c:pt idx="3">
                  <c:v>38</c:v>
                </c:pt>
                <c:pt idx="4">
                  <c:v>45</c:v>
                </c:pt>
                <c:pt idx="5">
                  <c:v>44</c:v>
                </c:pt>
                <c:pt idx="6">
                  <c:v>56</c:v>
                </c:pt>
                <c:pt idx="7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B7-4029-81DF-997274F47C4A}"/>
            </c:ext>
          </c:extLst>
        </c:ser>
        <c:ser>
          <c:idx val="9"/>
          <c:order val="9"/>
          <c:tx>
            <c:strRef>
              <c:f>Acoustic!$B$13</c:f>
              <c:strCache>
                <c:ptCount val="1"/>
                <c:pt idx="0">
                  <c:v>12.8/16/6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numRef>
              <c:f>Acoustic!$D$3:$K$3</c:f>
              <c:numCache>
                <c:formatCode>General</c:formatCode>
                <c:ptCount val="8"/>
                <c:pt idx="0">
                  <c:v>63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cat>
          <c:val>
            <c:numRef>
              <c:f>Acoustic!$D$13:$K$13</c:f>
              <c:numCache>
                <c:formatCode>General</c:formatCode>
                <c:ptCount val="8"/>
                <c:pt idx="0">
                  <c:v>24</c:v>
                </c:pt>
                <c:pt idx="1">
                  <c:v>26</c:v>
                </c:pt>
                <c:pt idx="2">
                  <c:v>29</c:v>
                </c:pt>
                <c:pt idx="3">
                  <c:v>38</c:v>
                </c:pt>
                <c:pt idx="4">
                  <c:v>45</c:v>
                </c:pt>
                <c:pt idx="5">
                  <c:v>45</c:v>
                </c:pt>
                <c:pt idx="6">
                  <c:v>56</c:v>
                </c:pt>
                <c:pt idx="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B7-4029-81DF-997274F47C4A}"/>
            </c:ext>
          </c:extLst>
        </c:ser>
        <c:ser>
          <c:idx val="10"/>
          <c:order val="10"/>
          <c:tx>
            <c:strRef>
              <c:f>Acoustic!$B$15</c:f>
              <c:strCache>
                <c:ptCount val="1"/>
                <c:pt idx="0">
                  <c:v>16.8/16/16.8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numRef>
              <c:f>Acoustic!$D$3:$K$3</c:f>
              <c:numCache>
                <c:formatCode>General</c:formatCode>
                <c:ptCount val="8"/>
                <c:pt idx="0">
                  <c:v>63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cat>
          <c:val>
            <c:numRef>
              <c:f>Acoustic!$D$15:$K$15</c:f>
              <c:numCache>
                <c:formatCode>General</c:formatCode>
                <c:ptCount val="8"/>
                <c:pt idx="0">
                  <c:v>25</c:v>
                </c:pt>
                <c:pt idx="1">
                  <c:v>29</c:v>
                </c:pt>
                <c:pt idx="2">
                  <c:v>40</c:v>
                </c:pt>
                <c:pt idx="3">
                  <c:v>45</c:v>
                </c:pt>
                <c:pt idx="4">
                  <c:v>47</c:v>
                </c:pt>
                <c:pt idx="5">
                  <c:v>54</c:v>
                </c:pt>
                <c:pt idx="6">
                  <c:v>68</c:v>
                </c:pt>
                <c:pt idx="7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B7-4029-81DF-997274F47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02144"/>
        <c:axId val="127704064"/>
      </c:lineChart>
      <c:catAx>
        <c:axId val="12770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Ocrtave Bandwidths</a:t>
                </a:r>
              </a:p>
            </c:rich>
          </c:tx>
          <c:layout>
            <c:manualLayout>
              <c:xMode val="edge"/>
              <c:yMode val="edge"/>
              <c:x val="0.35360033595800588"/>
              <c:y val="0.913336132983377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70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770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dB(A) Level</a:t>
                </a:r>
              </a:p>
            </c:rich>
          </c:tx>
          <c:layout>
            <c:manualLayout>
              <c:xMode val="edge"/>
              <c:yMode val="edge"/>
              <c:x val="8.0000000000000227E-3"/>
              <c:y val="0.363334383202100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702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20067191601044"/>
          <c:y val="0.14333368328958868"/>
          <c:w val="0.15200016797900262"/>
          <c:h val="0.700002449693788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10600116323738"/>
          <c:y val="8.0385852090032156E-2"/>
          <c:w val="0.61295513205212659"/>
          <c:h val="0.67524115755627012"/>
        </c:manualLayout>
      </c:layout>
      <c:lineChart>
        <c:grouping val="standard"/>
        <c:varyColors val="0"/>
        <c:ser>
          <c:idx val="0"/>
          <c:order val="0"/>
          <c:tx>
            <c:strRef>
              <c:f>'Titon open position'!$B$4</c:f>
              <c:strCache>
                <c:ptCount val="1"/>
                <c:pt idx="0">
                  <c:v>Sobinco Silentbloc 1 
Ventilator in open position (length = 1 m)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'Titon open position'!$A$6:$A$23</c:f>
              <c:numCache>
                <c:formatCode>General</c:formatCode>
                <c:ptCount val="18"/>
                <c:pt idx="0">
                  <c:v>100</c:v>
                </c:pt>
                <c:pt idx="1">
                  <c:v>125</c:v>
                </c:pt>
                <c:pt idx="2">
                  <c:v>160</c:v>
                </c:pt>
                <c:pt idx="3">
                  <c:v>200</c:v>
                </c:pt>
                <c:pt idx="4">
                  <c:v>250</c:v>
                </c:pt>
                <c:pt idx="5">
                  <c:v>315</c:v>
                </c:pt>
                <c:pt idx="6">
                  <c:v>400</c:v>
                </c:pt>
                <c:pt idx="7">
                  <c:v>500</c:v>
                </c:pt>
                <c:pt idx="8">
                  <c:v>630</c:v>
                </c:pt>
                <c:pt idx="9">
                  <c:v>800</c:v>
                </c:pt>
                <c:pt idx="10">
                  <c:v>1000</c:v>
                </c:pt>
                <c:pt idx="11">
                  <c:v>1250</c:v>
                </c:pt>
                <c:pt idx="12">
                  <c:v>1600</c:v>
                </c:pt>
                <c:pt idx="13">
                  <c:v>2000</c:v>
                </c:pt>
                <c:pt idx="14">
                  <c:v>2500</c:v>
                </c:pt>
                <c:pt idx="15">
                  <c:v>3150</c:v>
                </c:pt>
                <c:pt idx="16">
                  <c:v>4000</c:v>
                </c:pt>
                <c:pt idx="17">
                  <c:v>5000</c:v>
                </c:pt>
              </c:numCache>
            </c:numRef>
          </c:cat>
          <c:val>
            <c:numRef>
              <c:f>'Titon open position'!$B$6:$B$23</c:f>
              <c:numCache>
                <c:formatCode>General</c:formatCode>
                <c:ptCount val="18"/>
                <c:pt idx="0">
                  <c:v>34.5</c:v>
                </c:pt>
                <c:pt idx="1">
                  <c:v>30.8</c:v>
                </c:pt>
                <c:pt idx="2">
                  <c:v>31.6</c:v>
                </c:pt>
                <c:pt idx="3">
                  <c:v>30.1</c:v>
                </c:pt>
                <c:pt idx="4">
                  <c:v>29.5</c:v>
                </c:pt>
                <c:pt idx="5">
                  <c:v>27.9</c:v>
                </c:pt>
                <c:pt idx="6">
                  <c:v>25.9</c:v>
                </c:pt>
                <c:pt idx="7">
                  <c:v>24</c:v>
                </c:pt>
                <c:pt idx="8">
                  <c:v>26</c:v>
                </c:pt>
                <c:pt idx="9">
                  <c:v>31.8</c:v>
                </c:pt>
                <c:pt idx="10">
                  <c:v>37.700000000000003</c:v>
                </c:pt>
                <c:pt idx="11">
                  <c:v>40.700000000000003</c:v>
                </c:pt>
                <c:pt idx="12">
                  <c:v>38.799999999999997</c:v>
                </c:pt>
                <c:pt idx="13">
                  <c:v>37.6</c:v>
                </c:pt>
                <c:pt idx="14">
                  <c:v>39.6</c:v>
                </c:pt>
                <c:pt idx="15">
                  <c:v>43.4</c:v>
                </c:pt>
                <c:pt idx="16">
                  <c:v>47.8</c:v>
                </c:pt>
                <c:pt idx="17">
                  <c:v>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1-4777-B95D-54F443C49B9E}"/>
            </c:ext>
          </c:extLst>
        </c:ser>
        <c:ser>
          <c:idx val="1"/>
          <c:order val="1"/>
          <c:tx>
            <c:strRef>
              <c:f>'Titon open position'!$C$4</c:f>
              <c:strCache>
                <c:ptCount val="1"/>
                <c:pt idx="0">
                  <c:v>Sobinco Silentbloc 3 Ventilator in open position (length = 1 m)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'Titon open position'!$A$6:$A$23</c:f>
              <c:numCache>
                <c:formatCode>General</c:formatCode>
                <c:ptCount val="18"/>
                <c:pt idx="0">
                  <c:v>100</c:v>
                </c:pt>
                <c:pt idx="1">
                  <c:v>125</c:v>
                </c:pt>
                <c:pt idx="2">
                  <c:v>160</c:v>
                </c:pt>
                <c:pt idx="3">
                  <c:v>200</c:v>
                </c:pt>
                <c:pt idx="4">
                  <c:v>250</c:v>
                </c:pt>
                <c:pt idx="5">
                  <c:v>315</c:v>
                </c:pt>
                <c:pt idx="6">
                  <c:v>400</c:v>
                </c:pt>
                <c:pt idx="7">
                  <c:v>500</c:v>
                </c:pt>
                <c:pt idx="8">
                  <c:v>630</c:v>
                </c:pt>
                <c:pt idx="9">
                  <c:v>800</c:v>
                </c:pt>
                <c:pt idx="10">
                  <c:v>1000</c:v>
                </c:pt>
                <c:pt idx="11">
                  <c:v>1250</c:v>
                </c:pt>
                <c:pt idx="12">
                  <c:v>1600</c:v>
                </c:pt>
                <c:pt idx="13">
                  <c:v>2000</c:v>
                </c:pt>
                <c:pt idx="14">
                  <c:v>2500</c:v>
                </c:pt>
                <c:pt idx="15">
                  <c:v>3150</c:v>
                </c:pt>
                <c:pt idx="16">
                  <c:v>4000</c:v>
                </c:pt>
                <c:pt idx="17">
                  <c:v>5000</c:v>
                </c:pt>
              </c:numCache>
            </c:numRef>
          </c:cat>
          <c:val>
            <c:numRef>
              <c:f>'Titon open position'!$C$6:$C$23</c:f>
              <c:numCache>
                <c:formatCode>0.00</c:formatCode>
                <c:ptCount val="18"/>
                <c:pt idx="0">
                  <c:v>33.9</c:v>
                </c:pt>
                <c:pt idx="1">
                  <c:v>30</c:v>
                </c:pt>
                <c:pt idx="2">
                  <c:v>26.9</c:v>
                </c:pt>
                <c:pt idx="3">
                  <c:v>25.8</c:v>
                </c:pt>
                <c:pt idx="4">
                  <c:v>28.3</c:v>
                </c:pt>
                <c:pt idx="5">
                  <c:v>31.4</c:v>
                </c:pt>
                <c:pt idx="6">
                  <c:v>33.799999999999997</c:v>
                </c:pt>
                <c:pt idx="7">
                  <c:v>36.9</c:v>
                </c:pt>
                <c:pt idx="8">
                  <c:v>40.299999999999997</c:v>
                </c:pt>
                <c:pt idx="9">
                  <c:v>44.4</c:v>
                </c:pt>
                <c:pt idx="10">
                  <c:v>44</c:v>
                </c:pt>
                <c:pt idx="11">
                  <c:v>43.8</c:v>
                </c:pt>
                <c:pt idx="12">
                  <c:v>43.8</c:v>
                </c:pt>
                <c:pt idx="13">
                  <c:v>45.6</c:v>
                </c:pt>
                <c:pt idx="14">
                  <c:v>44</c:v>
                </c:pt>
                <c:pt idx="15">
                  <c:v>41.6</c:v>
                </c:pt>
                <c:pt idx="16">
                  <c:v>44.1</c:v>
                </c:pt>
                <c:pt idx="17">
                  <c:v>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1-4777-B95D-54F443C49B9E}"/>
            </c:ext>
          </c:extLst>
        </c:ser>
        <c:ser>
          <c:idx val="2"/>
          <c:order val="2"/>
          <c:tx>
            <c:strRef>
              <c:f>'Titon open position'!$D$4</c:f>
              <c:strCache>
                <c:ptCount val="1"/>
                <c:pt idx="0">
                  <c:v>Sobinco Silentbloc 5 Ventilator in open position (length = 1 m)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'Titon open position'!$A$6:$A$23</c:f>
              <c:numCache>
                <c:formatCode>General</c:formatCode>
                <c:ptCount val="18"/>
                <c:pt idx="0">
                  <c:v>100</c:v>
                </c:pt>
                <c:pt idx="1">
                  <c:v>125</c:v>
                </c:pt>
                <c:pt idx="2">
                  <c:v>160</c:v>
                </c:pt>
                <c:pt idx="3">
                  <c:v>200</c:v>
                </c:pt>
                <c:pt idx="4">
                  <c:v>250</c:v>
                </c:pt>
                <c:pt idx="5">
                  <c:v>315</c:v>
                </c:pt>
                <c:pt idx="6">
                  <c:v>400</c:v>
                </c:pt>
                <c:pt idx="7">
                  <c:v>500</c:v>
                </c:pt>
                <c:pt idx="8">
                  <c:v>630</c:v>
                </c:pt>
                <c:pt idx="9">
                  <c:v>800</c:v>
                </c:pt>
                <c:pt idx="10">
                  <c:v>1000</c:v>
                </c:pt>
                <c:pt idx="11">
                  <c:v>1250</c:v>
                </c:pt>
                <c:pt idx="12">
                  <c:v>1600</c:v>
                </c:pt>
                <c:pt idx="13">
                  <c:v>2000</c:v>
                </c:pt>
                <c:pt idx="14">
                  <c:v>2500</c:v>
                </c:pt>
                <c:pt idx="15">
                  <c:v>3150</c:v>
                </c:pt>
                <c:pt idx="16">
                  <c:v>4000</c:v>
                </c:pt>
                <c:pt idx="17">
                  <c:v>5000</c:v>
                </c:pt>
              </c:numCache>
            </c:numRef>
          </c:cat>
          <c:val>
            <c:numRef>
              <c:f>'Titon open position'!$D$6:$D$23</c:f>
              <c:numCache>
                <c:formatCode>General</c:formatCode>
                <c:ptCount val="18"/>
                <c:pt idx="0">
                  <c:v>33.1</c:v>
                </c:pt>
                <c:pt idx="1">
                  <c:v>28.2</c:v>
                </c:pt>
                <c:pt idx="2">
                  <c:v>29</c:v>
                </c:pt>
                <c:pt idx="3">
                  <c:v>30.3</c:v>
                </c:pt>
                <c:pt idx="4">
                  <c:v>34.4</c:v>
                </c:pt>
                <c:pt idx="5">
                  <c:v>35.4</c:v>
                </c:pt>
                <c:pt idx="6">
                  <c:v>37.9</c:v>
                </c:pt>
                <c:pt idx="7">
                  <c:v>39.6</c:v>
                </c:pt>
                <c:pt idx="8">
                  <c:v>43.6</c:v>
                </c:pt>
                <c:pt idx="9">
                  <c:v>44.4</c:v>
                </c:pt>
                <c:pt idx="10">
                  <c:v>45.2</c:v>
                </c:pt>
                <c:pt idx="11">
                  <c:v>46.5</c:v>
                </c:pt>
                <c:pt idx="12">
                  <c:v>45.4</c:v>
                </c:pt>
                <c:pt idx="13">
                  <c:v>48.2</c:v>
                </c:pt>
                <c:pt idx="14">
                  <c:v>49.2</c:v>
                </c:pt>
                <c:pt idx="15">
                  <c:v>45.4</c:v>
                </c:pt>
                <c:pt idx="16">
                  <c:v>46.2</c:v>
                </c:pt>
                <c:pt idx="17">
                  <c:v>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1-4777-B95D-54F443C49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93088"/>
        <c:axId val="127195392"/>
      </c:lineChart>
      <c:catAx>
        <c:axId val="1271930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33965297265775057"/>
              <c:y val="0.884244372990353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1953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7195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Transmission loss (dB)</a:t>
                </a:r>
              </a:p>
            </c:rich>
          </c:tx>
          <c:layout>
            <c:manualLayout>
              <c:xMode val="edge"/>
              <c:yMode val="edge"/>
              <c:x val="1.7377593949931425E-2"/>
              <c:y val="0.205787781350482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19308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143872716529545"/>
          <c:y val="0.28938906752411575"/>
          <c:w val="0.25750434671262018"/>
          <c:h val="0.48874598070739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Pagina &amp;P</c:oddFooter>
    </c:headerFooter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110573</xdr:colOff>
      <xdr:row>8</xdr:row>
      <xdr:rowOff>9525</xdr:rowOff>
    </xdr:from>
    <xdr:to>
      <xdr:col>8</xdr:col>
      <xdr:colOff>365861</xdr:colOff>
      <xdr:row>53</xdr:row>
      <xdr:rowOff>107558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573" y="1304925"/>
          <a:ext cx="5132088" cy="7384658"/>
        </a:xfrm>
        <a:prstGeom prst="rect">
          <a:avLst/>
        </a:prstGeom>
      </xdr:spPr>
    </xdr:pic>
    <xdr:clientData/>
  </xdr:twoCellAnchor>
  <xdr:twoCellAnchor editAs="oneCell">
    <xdr:from>
      <xdr:col>17</xdr:col>
      <xdr:colOff>352425</xdr:colOff>
      <xdr:row>7</xdr:row>
      <xdr:rowOff>95250</xdr:rowOff>
    </xdr:from>
    <xdr:to>
      <xdr:col>24</xdr:col>
      <xdr:colOff>132844</xdr:colOff>
      <xdr:row>41</xdr:row>
      <xdr:rowOff>18371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15625" y="1228725"/>
          <a:ext cx="4047619" cy="54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228600</xdr:colOff>
      <xdr:row>9</xdr:row>
      <xdr:rowOff>19050</xdr:rowOff>
    </xdr:from>
    <xdr:to>
      <xdr:col>17</xdr:col>
      <xdr:colOff>449496</xdr:colOff>
      <xdr:row>16</xdr:row>
      <xdr:rowOff>147480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24600" y="1476375"/>
          <a:ext cx="4488096" cy="1261905"/>
        </a:xfrm>
        <a:prstGeom prst="rect">
          <a:avLst/>
        </a:prstGeom>
      </xdr:spPr>
    </xdr:pic>
    <xdr:clientData/>
  </xdr:twoCellAnchor>
  <xdr:twoCellAnchor>
    <xdr:from>
      <xdr:col>25</xdr:col>
      <xdr:colOff>514350</xdr:colOff>
      <xdr:row>5</xdr:row>
      <xdr:rowOff>95250</xdr:rowOff>
    </xdr:from>
    <xdr:to>
      <xdr:col>33</xdr:col>
      <xdr:colOff>209550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161925</xdr:colOff>
      <xdr:row>0</xdr:row>
      <xdr:rowOff>0</xdr:rowOff>
    </xdr:from>
    <xdr:to>
      <xdr:col>22</xdr:col>
      <xdr:colOff>523875</xdr:colOff>
      <xdr:row>17</xdr:row>
      <xdr:rowOff>18932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6325" y="0"/>
          <a:ext cx="5238750" cy="2962157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18</xdr:row>
      <xdr:rowOff>114300</xdr:rowOff>
    </xdr:from>
    <xdr:to>
      <xdr:col>23</xdr:col>
      <xdr:colOff>180275</xdr:colOff>
      <xdr:row>66</xdr:row>
      <xdr:rowOff>8567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05950" y="3219450"/>
          <a:ext cx="5600000" cy="76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1</xdr:row>
      <xdr:rowOff>104775</xdr:rowOff>
    </xdr:from>
    <xdr:to>
      <xdr:col>22</xdr:col>
      <xdr:colOff>542925</xdr:colOff>
      <xdr:row>19</xdr:row>
      <xdr:rowOff>47625</xdr:rowOff>
    </xdr:to>
    <xdr:graphicFrame macro="">
      <xdr:nvGraphicFramePr>
        <xdr:cNvPr id="205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762000</xdr:colOff>
          <xdr:row>36</xdr:row>
          <xdr:rowOff>142875</xdr:rowOff>
        </xdr:from>
        <xdr:to>
          <xdr:col>18</xdr:col>
          <xdr:colOff>561975</xdr:colOff>
          <xdr:row>67</xdr:row>
          <xdr:rowOff>38100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142875</xdr:rowOff>
    </xdr:from>
    <xdr:to>
      <xdr:col>17</xdr:col>
      <xdr:colOff>494627</xdr:colOff>
      <xdr:row>43</xdr:row>
      <xdr:rowOff>75328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75" y="142875"/>
          <a:ext cx="5380952" cy="69714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17</xdr:row>
      <xdr:rowOff>0</xdr:rowOff>
    </xdr:from>
    <xdr:to>
      <xdr:col>11</xdr:col>
      <xdr:colOff>0</xdr:colOff>
      <xdr:row>34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403225</xdr:colOff>
      <xdr:row>0</xdr:row>
      <xdr:rowOff>69850</xdr:rowOff>
    </xdr:from>
    <xdr:to>
      <xdr:col>24</xdr:col>
      <xdr:colOff>506997</xdr:colOff>
      <xdr:row>38</xdr:row>
      <xdr:rowOff>43685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69850"/>
          <a:ext cx="8028572" cy="60952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3</xdr:row>
      <xdr:rowOff>0</xdr:rowOff>
    </xdr:from>
    <xdr:to>
      <xdr:col>18</xdr:col>
      <xdr:colOff>447675</xdr:colOff>
      <xdr:row>14</xdr:row>
      <xdr:rowOff>28575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7" sqref="I7"/>
    </sheetView>
  </sheetViews>
  <sheetFormatPr defaultRowHeight="12.75" x14ac:dyDescent="0.2"/>
  <cols>
    <col min="1" max="1" width="13.140625" style="57" bestFit="1" customWidth="1"/>
    <col min="2" max="16384" width="9.140625" style="57"/>
  </cols>
  <sheetData>
    <row r="1" spans="1:9" x14ac:dyDescent="0.2">
      <c r="A1" s="57" t="s">
        <v>58</v>
      </c>
    </row>
    <row r="2" spans="1:9" x14ac:dyDescent="0.2">
      <c r="A2" s="57" t="s">
        <v>59</v>
      </c>
    </row>
    <row r="3" spans="1:9" x14ac:dyDescent="0.2">
      <c r="I3" s="57" t="s">
        <v>0</v>
      </c>
    </row>
    <row r="4" spans="1:9" x14ac:dyDescent="0.2">
      <c r="A4" s="57">
        <v>1</v>
      </c>
      <c r="I4" s="58">
        <v>59.7</v>
      </c>
    </row>
    <row r="5" spans="1:9" x14ac:dyDescent="0.2">
      <c r="A5" s="57" t="s">
        <v>60</v>
      </c>
      <c r="I5" s="58">
        <v>59.4</v>
      </c>
    </row>
    <row r="6" spans="1:9" x14ac:dyDescent="0.2">
      <c r="A6" s="57" t="s">
        <v>61</v>
      </c>
      <c r="I6" s="58">
        <v>51.5</v>
      </c>
    </row>
    <row r="7" spans="1:9" x14ac:dyDescent="0.2">
      <c r="A7" s="57" t="s">
        <v>62</v>
      </c>
      <c r="I7" s="58">
        <v>55.5</v>
      </c>
    </row>
    <row r="8" spans="1:9" x14ac:dyDescent="0.2">
      <c r="A8" s="57" t="s">
        <v>63</v>
      </c>
      <c r="I8" s="58">
        <v>54.5</v>
      </c>
    </row>
    <row r="9" spans="1:9" x14ac:dyDescent="0.2">
      <c r="A9" s="57" t="s">
        <v>64</v>
      </c>
      <c r="I9" s="58">
        <v>53.5</v>
      </c>
    </row>
    <row r="10" spans="1:9" x14ac:dyDescent="0.2">
      <c r="A10" s="57" t="s">
        <v>65</v>
      </c>
      <c r="I10" s="58">
        <v>52.6</v>
      </c>
    </row>
    <row r="11" spans="1:9" x14ac:dyDescent="0.2">
      <c r="A11" s="57">
        <v>5</v>
      </c>
      <c r="I11" s="58">
        <v>54</v>
      </c>
    </row>
    <row r="12" spans="1:9" ht="16.5" customHeight="1" x14ac:dyDescent="0.2"/>
    <row r="13" spans="1:9" s="59" customFormat="1" x14ac:dyDescent="0.2">
      <c r="I13" s="6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6" sqref="C6"/>
    </sheetView>
  </sheetViews>
  <sheetFormatPr defaultRowHeight="12.75" x14ac:dyDescent="0.2"/>
  <cols>
    <col min="1" max="1" width="22.7109375" customWidth="1"/>
  </cols>
  <sheetData>
    <row r="1" spans="1:7" ht="27.75" customHeight="1" x14ac:dyDescent="0.2">
      <c r="C1" t="s">
        <v>170</v>
      </c>
    </row>
    <row r="2" spans="1:7" x14ac:dyDescent="0.2">
      <c r="C2">
        <v>125</v>
      </c>
      <c r="D2">
        <v>250</v>
      </c>
      <c r="E2">
        <v>500</v>
      </c>
      <c r="F2">
        <v>1000</v>
      </c>
      <c r="G2">
        <v>2000</v>
      </c>
    </row>
    <row r="3" spans="1:7" x14ac:dyDescent="0.2">
      <c r="A3" t="s">
        <v>169</v>
      </c>
      <c r="C3">
        <v>23.5</v>
      </c>
      <c r="D3">
        <v>28.1</v>
      </c>
      <c r="E3">
        <v>36.9</v>
      </c>
      <c r="F3">
        <v>42.3</v>
      </c>
      <c r="G3">
        <v>41.1</v>
      </c>
    </row>
    <row r="5" spans="1:7" x14ac:dyDescent="0.2">
      <c r="A5" t="s">
        <v>174</v>
      </c>
      <c r="C5">
        <f>Double!E6</f>
        <v>21</v>
      </c>
      <c r="D5">
        <f>Double!F6</f>
        <v>20</v>
      </c>
      <c r="E5">
        <f>Double!G6</f>
        <v>31</v>
      </c>
      <c r="F5">
        <f>Double!H6</f>
        <v>39</v>
      </c>
      <c r="G5">
        <f>Double!I6</f>
        <v>37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16"/>
  <sheetViews>
    <sheetView workbookViewId="0">
      <selection activeCell="N20" sqref="N20"/>
    </sheetView>
  </sheetViews>
  <sheetFormatPr defaultColWidth="9.140625" defaultRowHeight="15.75" x14ac:dyDescent="0.25"/>
  <cols>
    <col min="1" max="1" width="47.7109375" style="21" bestFit="1" customWidth="1"/>
    <col min="2" max="2" width="9.28515625" style="21" bestFit="1" customWidth="1"/>
    <col min="3" max="7" width="8.85546875" style="21" bestFit="1" customWidth="1"/>
    <col min="8" max="9" width="9.140625" style="21"/>
    <col min="10" max="10" width="10.140625" style="21" bestFit="1" customWidth="1"/>
    <col min="11" max="23" width="9.140625" style="21"/>
    <col min="24" max="26" width="6.7109375" style="21" bestFit="1" customWidth="1"/>
    <col min="27" max="27" width="2.42578125" style="21" bestFit="1" customWidth="1"/>
    <col min="28" max="16384" width="9.140625" style="21"/>
  </cols>
  <sheetData>
    <row r="1" spans="1:27" x14ac:dyDescent="0.25">
      <c r="X1" s="22" t="s">
        <v>2</v>
      </c>
      <c r="Y1" s="22" t="s">
        <v>3</v>
      </c>
      <c r="Z1" s="22" t="s">
        <v>4</v>
      </c>
      <c r="AA1" s="22" t="s">
        <v>5</v>
      </c>
    </row>
    <row r="2" spans="1:27" x14ac:dyDescent="0.25">
      <c r="X2" s="22"/>
      <c r="Y2" s="22"/>
      <c r="Z2" s="22"/>
      <c r="AA2" s="22"/>
    </row>
    <row r="3" spans="1:27" x14ac:dyDescent="0.25">
      <c r="A3" s="23" t="s">
        <v>78</v>
      </c>
      <c r="X3" s="22" t="s">
        <v>1</v>
      </c>
    </row>
    <row r="4" spans="1:27" ht="18" x14ac:dyDescent="0.25">
      <c r="A4" s="24" t="s">
        <v>45</v>
      </c>
      <c r="B4" s="53">
        <f>'Room info'!G3</f>
        <v>38.015999999999991</v>
      </c>
      <c r="X4" s="22"/>
    </row>
    <row r="5" spans="1:27" ht="18" x14ac:dyDescent="0.25">
      <c r="A5" s="24" t="s">
        <v>46</v>
      </c>
      <c r="B5" s="53">
        <f>'Room info'!F3</f>
        <v>3.5999999999999996</v>
      </c>
      <c r="C5" s="21" t="s">
        <v>80</v>
      </c>
      <c r="E5" s="21">
        <f>3.3*2.8-B5</f>
        <v>5.6399999999999988</v>
      </c>
      <c r="X5" s="22"/>
    </row>
    <row r="6" spans="1:27" x14ac:dyDescent="0.25">
      <c r="A6" s="24" t="s">
        <v>6</v>
      </c>
      <c r="B6" s="25">
        <v>0.5</v>
      </c>
      <c r="X6" s="22"/>
    </row>
    <row r="7" spans="1:27" x14ac:dyDescent="0.25">
      <c r="A7" s="26" t="s">
        <v>136</v>
      </c>
      <c r="B7" s="27">
        <v>1</v>
      </c>
      <c r="X7" s="22"/>
    </row>
    <row r="8" spans="1:27" x14ac:dyDescent="0.25">
      <c r="A8" s="21" t="s">
        <v>57</v>
      </c>
    </row>
    <row r="9" spans="1:27" x14ac:dyDescent="0.25">
      <c r="A9" s="28" t="s">
        <v>7</v>
      </c>
      <c r="B9" s="29" t="s">
        <v>0</v>
      </c>
      <c r="C9" s="29" t="s">
        <v>49</v>
      </c>
      <c r="D9" s="29" t="s">
        <v>50</v>
      </c>
      <c r="E9" s="29" t="s">
        <v>51</v>
      </c>
      <c r="F9" s="29" t="s">
        <v>52</v>
      </c>
      <c r="G9" s="29" t="s">
        <v>53</v>
      </c>
      <c r="X9" s="22" t="s">
        <v>1</v>
      </c>
    </row>
    <row r="10" spans="1:27" ht="18.75" x14ac:dyDescent="0.35">
      <c r="A10" s="23" t="s">
        <v>54</v>
      </c>
      <c r="B10" s="122">
        <f>10*LOG10(10^((C10)/10) + 10^((D10)/10) + 10^((E10)/10) + 10^((F10)/10) + 10^((G10)/10)  )</f>
        <v>64.099999999999994</v>
      </c>
      <c r="C10" s="31">
        <f>day!S9</f>
        <v>41.384498006132191</v>
      </c>
      <c r="D10" s="31">
        <f>day!T9</f>
        <v>47.384498006132191</v>
      </c>
      <c r="E10" s="31">
        <f>day!U9</f>
        <v>50.284498006132189</v>
      </c>
      <c r="F10" s="31">
        <f>day!V9</f>
        <v>61.384498006132191</v>
      </c>
      <c r="G10" s="31">
        <f>day!W9</f>
        <v>60.084498006132186</v>
      </c>
      <c r="X10" s="22"/>
    </row>
    <row r="11" spans="1:27" x14ac:dyDescent="0.25">
      <c r="A11" s="27" t="str">
        <f>Double!B5</f>
        <v>6-16-6</v>
      </c>
      <c r="B11" s="127"/>
      <c r="C11" s="27">
        <f>Double!E5</f>
        <v>20</v>
      </c>
      <c r="D11" s="27">
        <f>Double!F5</f>
        <v>19</v>
      </c>
      <c r="E11" s="27">
        <f>Double!G5</f>
        <v>29</v>
      </c>
      <c r="F11" s="27">
        <f>Double!H5</f>
        <v>38</v>
      </c>
      <c r="G11" s="27">
        <f>Double!I5</f>
        <v>36</v>
      </c>
      <c r="X11" s="22"/>
    </row>
    <row r="12" spans="1:27" ht="18.75" x14ac:dyDescent="0.35">
      <c r="A12" s="24" t="s">
        <v>47</v>
      </c>
      <c r="B12" s="122">
        <f>10*LOG10(10^((C12)/10) + 10^((D12)/10) + 10^((E12)/10) + 10^((F12)/10) + 10^((G12)/10)  )</f>
        <v>29.322936977870235</v>
      </c>
      <c r="C12" s="27">
        <f>C10-C11+10*LOG($B6*$B5/$B4)+11</f>
        <v>19.137558867514443</v>
      </c>
      <c r="D12" s="27">
        <f>D10-D11+10*LOG($B6*$B5/$B4)+11</f>
        <v>26.137558867514443</v>
      </c>
      <c r="E12" s="27">
        <f>E10-E11+10*LOG($B6*$B5/$B4)+11</f>
        <v>19.037558867514441</v>
      </c>
      <c r="F12" s="27">
        <f>F10-F11+10*LOG($B6*$B5/$B4)+11</f>
        <v>21.137558867514443</v>
      </c>
      <c r="G12" s="27">
        <f>G10-G11+10*LOG($B6*$B5/$B4)+11</f>
        <v>21.837558867514439</v>
      </c>
      <c r="X12" s="22"/>
    </row>
    <row r="13" spans="1:27" x14ac:dyDescent="0.25">
      <c r="A13" s="25" t="s">
        <v>69</v>
      </c>
      <c r="B13" s="122"/>
      <c r="C13" s="27">
        <f>'Assumed wall spec'!T5</f>
        <v>23.595914829999444</v>
      </c>
      <c r="D13" s="27">
        <f>'Assumed wall spec'!U5</f>
        <v>39.25389957762853</v>
      </c>
      <c r="E13" s="27">
        <f>'Assumed wall spec'!V5</f>
        <v>44.375975129739786</v>
      </c>
      <c r="F13" s="27">
        <f>'Assumed wall spec'!W5</f>
        <v>49.020463562204419</v>
      </c>
      <c r="G13" s="27">
        <f>'Assumed wall spec'!X5</f>
        <v>49.916370259447753</v>
      </c>
      <c r="X13" s="22"/>
    </row>
    <row r="14" spans="1:27" ht="18.75" x14ac:dyDescent="0.35">
      <c r="A14" s="24" t="s">
        <v>48</v>
      </c>
      <c r="B14" s="122">
        <f>10*LOG10(10^((C14)/10) + 10^((D14)/10) + 10^((E14)/10) + 10^((F14)/10) + 10^((G14)/10)  )</f>
        <v>19.620732439962374</v>
      </c>
      <c r="C14" s="27">
        <f>C10-C13+10*LOG($B6*$E5/$B4)+11</f>
        <v>17.491410069675549</v>
      </c>
      <c r="D14" s="27">
        <f t="shared" ref="D14:G14" si="0">D10-D13+10*LOG($B6*$E5/$B4)+11</f>
        <v>7.8334253220464625</v>
      </c>
      <c r="E14" s="27">
        <f t="shared" si="0"/>
        <v>5.611349769935206</v>
      </c>
      <c r="F14" s="27">
        <f t="shared" si="0"/>
        <v>12.066861337470574</v>
      </c>
      <c r="G14" s="27">
        <f t="shared" si="0"/>
        <v>9.8709546402272359</v>
      </c>
      <c r="X14" s="22"/>
    </row>
    <row r="15" spans="1:27" x14ac:dyDescent="0.25">
      <c r="A15" s="88" t="s">
        <v>172</v>
      </c>
      <c r="B15" s="126"/>
      <c r="C15" s="125">
        <f>'TC60'!C3-10*LOG10(1.22)</f>
        <v>44.536401693252515</v>
      </c>
      <c r="D15" s="125">
        <f>'TC60'!D3-10*LOG10(1.22)</f>
        <v>41.036401693252515</v>
      </c>
      <c r="E15" s="125">
        <f>'TC60'!E3-10*LOG10(1.22)</f>
        <v>42.136401693252516</v>
      </c>
      <c r="F15" s="125">
        <f>'TC60'!F3-10*LOG10(1.22)</f>
        <v>41.036401693252515</v>
      </c>
      <c r="G15" s="125">
        <f>'TC60'!G3-10*LOG10(1.22)</f>
        <v>39.536401693252515</v>
      </c>
      <c r="H15" s="33"/>
    </row>
    <row r="16" spans="1:27" ht="18.75" x14ac:dyDescent="0.35">
      <c r="A16" s="24" t="s">
        <v>48</v>
      </c>
      <c r="B16" s="122">
        <f>10*LOG10(10^((C16)/10) + 10^((D16)/10) + 10^((E16)/10) + 10^((F16)/10) + 10^((G16)/10)  )</f>
        <v>25.865872786529973</v>
      </c>
      <c r="C16" s="31">
        <f>C10-C15+10*LOG10($B$6) + 10*LOG10($B$7/$B$4) + 21</f>
        <v>-0.96186783341094184</v>
      </c>
      <c r="D16" s="31">
        <f t="shared" ref="D16:G16" si="1">D10-D15+10*LOG10($B$6) + 10*LOG10($B$7/$B$4) + 21</f>
        <v>8.5381321665890582</v>
      </c>
      <c r="E16" s="31">
        <f t="shared" si="1"/>
        <v>10.338132166589055</v>
      </c>
      <c r="F16" s="31">
        <f t="shared" si="1"/>
        <v>22.538132166589058</v>
      </c>
      <c r="G16" s="31">
        <f t="shared" si="1"/>
        <v>22.738132166589054</v>
      </c>
      <c r="H16" s="33"/>
    </row>
    <row r="17" spans="1:24" x14ac:dyDescent="0.25">
      <c r="A17" s="24" t="s">
        <v>79</v>
      </c>
      <c r="B17" s="122">
        <f>10*LOG10(10^((B12)/10)+10^((B14)/10)+10^((B16)/10))</f>
        <v>31.24922223998615</v>
      </c>
      <c r="C17" s="32"/>
      <c r="D17" s="32"/>
      <c r="E17" s="32"/>
      <c r="F17" s="32"/>
      <c r="G17" s="32"/>
      <c r="H17" s="33"/>
      <c r="X17" s="22"/>
    </row>
    <row r="19" spans="1:24" x14ac:dyDescent="0.25">
      <c r="A19"/>
      <c r="B19"/>
      <c r="C19"/>
      <c r="D19"/>
      <c r="E19"/>
      <c r="F19"/>
      <c r="G19"/>
      <c r="H19"/>
      <c r="I19"/>
      <c r="J19"/>
    </row>
    <row r="20" spans="1:24" x14ac:dyDescent="0.25">
      <c r="A20"/>
      <c r="B20"/>
      <c r="C20"/>
      <c r="D20"/>
      <c r="E20"/>
      <c r="F20"/>
      <c r="G20"/>
      <c r="H20"/>
      <c r="I20"/>
      <c r="J20"/>
    </row>
    <row r="21" spans="1:24" x14ac:dyDescent="0.25">
      <c r="A21"/>
      <c r="B21"/>
      <c r="C21"/>
      <c r="D21"/>
      <c r="E21"/>
      <c r="F21"/>
      <c r="G21"/>
      <c r="H21"/>
      <c r="I21"/>
      <c r="J21"/>
      <c r="N21" s="88"/>
    </row>
    <row r="22" spans="1:24" x14ac:dyDescent="0.25">
      <c r="A22"/>
      <c r="B22"/>
      <c r="C22"/>
      <c r="D22"/>
      <c r="E22"/>
      <c r="F22"/>
      <c r="G22"/>
      <c r="H22"/>
      <c r="I22"/>
      <c r="J22"/>
    </row>
    <row r="23" spans="1:24" x14ac:dyDescent="0.25">
      <c r="A23"/>
      <c r="B23"/>
      <c r="C23"/>
      <c r="D23"/>
      <c r="E23"/>
      <c r="F23"/>
      <c r="G23"/>
      <c r="H23"/>
      <c r="I23"/>
      <c r="J23"/>
    </row>
    <row r="24" spans="1:24" x14ac:dyDescent="0.25">
      <c r="A24"/>
      <c r="B24"/>
      <c r="C24"/>
      <c r="D24"/>
      <c r="E24"/>
      <c r="F24"/>
      <c r="G24"/>
      <c r="H24"/>
      <c r="I24"/>
      <c r="J24"/>
    </row>
    <row r="25" spans="1:24" x14ac:dyDescent="0.25">
      <c r="A25"/>
      <c r="B25"/>
      <c r="C25"/>
      <c r="D25"/>
      <c r="E25"/>
      <c r="F25"/>
      <c r="G25"/>
      <c r="H25"/>
      <c r="I25"/>
      <c r="J25"/>
    </row>
    <row r="26" spans="1:24" x14ac:dyDescent="0.25">
      <c r="A26"/>
      <c r="B26"/>
      <c r="C26"/>
      <c r="D26"/>
      <c r="E26"/>
      <c r="F26"/>
      <c r="G26"/>
      <c r="H26"/>
      <c r="I26"/>
      <c r="J26"/>
    </row>
    <row r="27" spans="1:24" x14ac:dyDescent="0.25">
      <c r="A27"/>
      <c r="B27"/>
      <c r="C27"/>
      <c r="D27"/>
      <c r="E27"/>
      <c r="F27"/>
      <c r="G27"/>
      <c r="H27"/>
      <c r="I27"/>
      <c r="J27"/>
      <c r="K27" s="33"/>
      <c r="L27" s="33"/>
      <c r="M27" s="33"/>
      <c r="N27" s="33"/>
      <c r="O27" s="33"/>
    </row>
    <row r="28" spans="1:24" x14ac:dyDescent="0.25">
      <c r="A28"/>
      <c r="B28"/>
      <c r="C28"/>
      <c r="D28"/>
      <c r="E28"/>
      <c r="F28"/>
      <c r="G28"/>
      <c r="H28"/>
      <c r="I28"/>
      <c r="J28"/>
      <c r="K28" s="33"/>
      <c r="L28" s="33"/>
      <c r="M28" s="33"/>
      <c r="N28" s="33"/>
      <c r="O28" s="33"/>
    </row>
    <row r="29" spans="1:24" x14ac:dyDescent="0.25">
      <c r="A29"/>
      <c r="B29"/>
      <c r="C29"/>
      <c r="D29"/>
      <c r="E29"/>
      <c r="F29"/>
      <c r="G29"/>
      <c r="H29"/>
      <c r="I29"/>
      <c r="J29"/>
      <c r="K29" s="33"/>
      <c r="L29" s="33"/>
      <c r="M29" s="33"/>
      <c r="N29" s="33"/>
      <c r="O29" s="33"/>
    </row>
    <row r="30" spans="1:24" x14ac:dyDescent="0.25">
      <c r="A30"/>
      <c r="B30"/>
      <c r="C30"/>
      <c r="D30"/>
      <c r="E30"/>
      <c r="F30"/>
      <c r="G30"/>
      <c r="H30"/>
      <c r="I30"/>
      <c r="J30"/>
      <c r="K30" s="33"/>
      <c r="L30" s="33"/>
      <c r="M30" s="33"/>
      <c r="N30" s="33"/>
      <c r="O30" s="33"/>
    </row>
    <row r="31" spans="1:24" x14ac:dyDescent="0.25">
      <c r="A31" s="33"/>
      <c r="B31" s="43"/>
      <c r="C31" s="35"/>
      <c r="D31" s="35"/>
      <c r="E31" s="35"/>
      <c r="F31" s="35"/>
      <c r="G31" s="35"/>
      <c r="H31" s="33"/>
      <c r="I31" s="33"/>
      <c r="J31" s="33"/>
      <c r="K31" s="33"/>
      <c r="L31" s="33"/>
      <c r="M31" s="33"/>
      <c r="N31" s="33"/>
      <c r="O31" s="33"/>
    </row>
    <row r="32" spans="1:24" x14ac:dyDescent="0.25">
      <c r="A32" s="33"/>
      <c r="B32" s="43"/>
      <c r="C32" s="35"/>
      <c r="D32" s="35"/>
      <c r="E32" s="35"/>
      <c r="F32" s="35"/>
      <c r="G32" s="35"/>
      <c r="H32" s="33"/>
      <c r="I32" s="33"/>
      <c r="J32" s="33"/>
      <c r="K32" s="33"/>
      <c r="L32" s="33"/>
      <c r="M32" s="33"/>
      <c r="N32" s="33"/>
      <c r="O32" s="33"/>
    </row>
    <row r="33" spans="1:18" x14ac:dyDescent="0.25">
      <c r="A33" s="44"/>
      <c r="B33" s="36"/>
      <c r="C33" s="36"/>
      <c r="D33" s="36"/>
      <c r="E33" s="36"/>
      <c r="F33" s="36"/>
      <c r="G33" s="36"/>
      <c r="H33" s="33"/>
      <c r="I33" s="33"/>
      <c r="J33" s="33"/>
      <c r="K33" s="33"/>
      <c r="L33" s="33"/>
      <c r="M33" s="33"/>
      <c r="N33" s="33"/>
      <c r="O33" s="33"/>
    </row>
    <row r="34" spans="1:18" x14ac:dyDescent="0.25">
      <c r="A34" s="33"/>
      <c r="B34" s="33"/>
      <c r="C34" s="38"/>
      <c r="D34" s="38"/>
      <c r="E34" s="38"/>
      <c r="F34" s="38"/>
      <c r="G34" s="38"/>
      <c r="H34" s="33"/>
      <c r="I34" s="33"/>
      <c r="J34" s="33"/>
      <c r="K34" s="33"/>
      <c r="L34" s="33"/>
      <c r="M34" s="33"/>
      <c r="N34" s="33"/>
      <c r="O34" s="33"/>
    </row>
    <row r="35" spans="1:18" x14ac:dyDescent="0.25">
      <c r="A35" s="33"/>
      <c r="B35" s="40"/>
      <c r="C35" s="32"/>
      <c r="D35" s="32"/>
      <c r="E35" s="32"/>
      <c r="F35" s="32"/>
      <c r="G35" s="32"/>
      <c r="H35" s="33"/>
      <c r="I35" s="33"/>
      <c r="J35" s="33"/>
      <c r="K35" s="33"/>
      <c r="L35" s="33"/>
      <c r="M35" s="33"/>
      <c r="N35" s="33"/>
      <c r="O35" s="33"/>
    </row>
    <row r="36" spans="1:18" x14ac:dyDescent="0.25">
      <c r="A36" s="33"/>
      <c r="B36" s="40"/>
      <c r="C36" s="32"/>
      <c r="D36" s="32"/>
      <c r="E36" s="32"/>
      <c r="F36" s="32"/>
      <c r="G36" s="32"/>
      <c r="H36" s="33"/>
      <c r="I36" s="33"/>
      <c r="J36" s="33"/>
      <c r="K36" s="33"/>
      <c r="L36" s="33"/>
      <c r="M36" s="33"/>
      <c r="N36" s="33"/>
      <c r="O36" s="33"/>
    </row>
    <row r="37" spans="1:18" x14ac:dyDescent="0.25">
      <c r="A37" s="33"/>
      <c r="B37" s="42"/>
      <c r="C37" s="32"/>
      <c r="D37" s="32"/>
      <c r="E37" s="32"/>
      <c r="F37" s="32"/>
      <c r="G37" s="32"/>
      <c r="H37" s="33"/>
      <c r="I37" s="33"/>
      <c r="J37" s="33"/>
      <c r="K37" s="33"/>
      <c r="L37" s="33"/>
      <c r="M37" s="33"/>
      <c r="N37" s="33"/>
      <c r="O37" s="33"/>
    </row>
    <row r="38" spans="1:18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</row>
    <row r="39" spans="1:18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</row>
    <row r="40" spans="1:18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</row>
    <row r="41" spans="1:18" x14ac:dyDescent="0.25">
      <c r="A41" s="33"/>
      <c r="B41" s="33"/>
      <c r="C41" s="33"/>
      <c r="D41" s="33"/>
      <c r="E41" s="33"/>
      <c r="F41" s="33"/>
      <c r="G41" s="33"/>
      <c r="H41" s="33"/>
      <c r="I41" s="40"/>
      <c r="J41" s="32"/>
      <c r="K41" s="32"/>
      <c r="L41" s="32"/>
      <c r="M41" s="32"/>
      <c r="N41" s="32"/>
      <c r="O41" s="32"/>
      <c r="P41" s="32"/>
      <c r="Q41" s="32"/>
      <c r="R41" s="32"/>
    </row>
    <row r="42" spans="1:18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</row>
    <row r="43" spans="1:18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8"/>
      <c r="L43" s="38"/>
      <c r="M43" s="38"/>
      <c r="N43" s="38"/>
      <c r="O43" s="38"/>
      <c r="P43" s="38"/>
      <c r="Q43" s="38"/>
      <c r="R43" s="38"/>
    </row>
    <row r="44" spans="1:18" x14ac:dyDescent="0.25">
      <c r="A44" s="33"/>
      <c r="B44" s="33"/>
      <c r="C44" s="33"/>
      <c r="D44" s="33"/>
      <c r="E44" s="33"/>
      <c r="F44" s="33"/>
      <c r="G44" s="33"/>
      <c r="H44" s="33"/>
      <c r="I44" s="45"/>
      <c r="J44" s="46"/>
      <c r="K44" s="32"/>
      <c r="L44" s="32"/>
      <c r="M44" s="32"/>
      <c r="N44" s="32"/>
      <c r="O44" s="32"/>
      <c r="P44" s="32"/>
      <c r="Q44" s="32"/>
      <c r="R44" s="32"/>
    </row>
    <row r="45" spans="1:18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</row>
    <row r="46" spans="1:18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</row>
    <row r="47" spans="1:18" x14ac:dyDescent="0.25">
      <c r="A47" s="33"/>
      <c r="B47" s="42"/>
      <c r="C47" s="32"/>
      <c r="D47" s="32"/>
      <c r="E47" s="32"/>
      <c r="F47" s="32"/>
      <c r="G47" s="32"/>
      <c r="H47" s="33"/>
      <c r="I47" s="33"/>
      <c r="J47" s="33"/>
      <c r="K47" s="33"/>
      <c r="L47" s="33"/>
      <c r="M47" s="33"/>
      <c r="N47" s="33"/>
      <c r="O47" s="33"/>
    </row>
    <row r="48" spans="1:18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</row>
    <row r="49" spans="1:15" x14ac:dyDescent="0.25">
      <c r="A49" s="33"/>
      <c r="B49" s="41"/>
      <c r="C49" s="47"/>
      <c r="D49" s="47"/>
      <c r="E49" s="47"/>
      <c r="F49" s="47"/>
      <c r="G49" s="47"/>
      <c r="H49" s="33"/>
      <c r="I49" s="33"/>
      <c r="J49" s="33"/>
      <c r="K49" s="33"/>
      <c r="L49" s="33"/>
      <c r="M49" s="33"/>
      <c r="N49" s="33"/>
      <c r="O49" s="33"/>
    </row>
    <row r="50" spans="1:15" x14ac:dyDescent="0.25">
      <c r="A50" s="33"/>
      <c r="B50" s="41"/>
      <c r="C50" s="32"/>
      <c r="D50" s="32"/>
      <c r="E50" s="32"/>
      <c r="F50" s="32"/>
      <c r="G50" s="32"/>
      <c r="H50" s="33"/>
      <c r="I50" s="33"/>
      <c r="J50" s="33"/>
      <c r="K50" s="33"/>
      <c r="L50" s="33"/>
      <c r="M50" s="33"/>
      <c r="N50" s="33"/>
      <c r="O50" s="33"/>
    </row>
    <row r="51" spans="1:15" x14ac:dyDescent="0.25">
      <c r="A51" s="33"/>
      <c r="B51" s="48"/>
      <c r="C51" s="41"/>
      <c r="D51" s="41"/>
      <c r="E51" s="41"/>
      <c r="F51" s="41"/>
      <c r="G51" s="41"/>
      <c r="H51" s="33"/>
      <c r="I51" s="33"/>
      <c r="J51" s="33"/>
      <c r="K51" s="33"/>
      <c r="L51" s="33"/>
      <c r="M51" s="33"/>
      <c r="N51" s="33"/>
      <c r="O51" s="33"/>
    </row>
    <row r="52" spans="1:15" x14ac:dyDescent="0.25">
      <c r="A52" s="49"/>
      <c r="B52" s="30"/>
      <c r="C52" s="36"/>
      <c r="D52" s="36"/>
      <c r="E52" s="36"/>
      <c r="F52" s="36"/>
      <c r="G52" s="36"/>
      <c r="H52" s="33"/>
      <c r="I52" s="33"/>
      <c r="J52" s="33"/>
      <c r="K52" s="33"/>
      <c r="L52" s="33"/>
      <c r="M52" s="33"/>
      <c r="N52" s="33"/>
      <c r="O52" s="33"/>
    </row>
    <row r="53" spans="1:15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</row>
    <row r="54" spans="1:15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</row>
    <row r="55" spans="1:15" x14ac:dyDescent="0.25">
      <c r="A55" s="33"/>
      <c r="B55" s="42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</row>
    <row r="56" spans="1:15" x14ac:dyDescent="0.25">
      <c r="A56" s="49"/>
      <c r="B56" s="50"/>
      <c r="C56" s="35"/>
      <c r="D56" s="35"/>
      <c r="E56" s="35"/>
      <c r="F56" s="35"/>
      <c r="G56" s="35"/>
      <c r="H56" s="33"/>
      <c r="I56" s="33"/>
      <c r="J56" s="33"/>
      <c r="K56" s="33"/>
      <c r="L56" s="33"/>
      <c r="M56" s="33"/>
      <c r="N56" s="33"/>
      <c r="O56" s="33"/>
    </row>
    <row r="57" spans="1:15" x14ac:dyDescent="0.25">
      <c r="A57" s="49"/>
      <c r="B57" s="43"/>
      <c r="C57" s="35"/>
      <c r="D57" s="35"/>
      <c r="E57" s="35"/>
      <c r="F57" s="35"/>
      <c r="G57" s="35"/>
      <c r="H57" s="33"/>
      <c r="I57" s="33"/>
      <c r="J57" s="33"/>
      <c r="K57" s="33"/>
      <c r="L57" s="33"/>
      <c r="M57" s="33"/>
      <c r="N57" s="33"/>
      <c r="O57" s="33"/>
    </row>
    <row r="58" spans="1:15" x14ac:dyDescent="0.25">
      <c r="A58" s="49"/>
      <c r="B58" s="36"/>
      <c r="C58" s="32"/>
      <c r="D58" s="32"/>
      <c r="E58" s="32"/>
      <c r="F58" s="32"/>
      <c r="G58" s="32"/>
      <c r="H58" s="33"/>
      <c r="I58" s="33"/>
      <c r="J58" s="33"/>
      <c r="K58" s="33"/>
      <c r="L58" s="33"/>
      <c r="M58" s="33"/>
      <c r="N58" s="33"/>
      <c r="O58" s="33"/>
    </row>
    <row r="59" spans="1:15" x14ac:dyDescent="0.25">
      <c r="A59" s="49"/>
      <c r="B59" s="36"/>
      <c r="C59" s="32"/>
      <c r="D59" s="32"/>
      <c r="E59" s="32"/>
      <c r="F59" s="32"/>
      <c r="G59" s="32"/>
      <c r="H59" s="33"/>
      <c r="I59" s="33"/>
      <c r="J59" s="33"/>
      <c r="K59" s="33"/>
      <c r="L59" s="33"/>
      <c r="M59" s="33"/>
      <c r="N59" s="33"/>
      <c r="O59" s="33"/>
    </row>
    <row r="60" spans="1:15" x14ac:dyDescent="0.25">
      <c r="A60" s="49"/>
      <c r="B60" s="40"/>
      <c r="C60" s="36"/>
      <c r="D60" s="36"/>
      <c r="E60" s="36"/>
      <c r="F60" s="36"/>
      <c r="G60" s="36"/>
      <c r="H60" s="41"/>
      <c r="I60" s="33"/>
      <c r="J60" s="33"/>
      <c r="K60" s="33"/>
      <c r="L60" s="33"/>
      <c r="M60" s="33"/>
      <c r="N60" s="33"/>
      <c r="O60" s="33"/>
    </row>
    <row r="61" spans="1:15" x14ac:dyDescent="0.25">
      <c r="A61" s="49"/>
      <c r="B61" s="40"/>
      <c r="C61" s="36"/>
      <c r="D61" s="36"/>
      <c r="E61" s="36"/>
      <c r="F61" s="36"/>
      <c r="G61" s="36"/>
      <c r="H61" s="41"/>
      <c r="I61" s="36"/>
      <c r="J61" s="36"/>
      <c r="K61" s="36"/>
      <c r="L61" s="36"/>
      <c r="M61" s="36"/>
      <c r="N61" s="33"/>
      <c r="O61" s="33"/>
    </row>
    <row r="62" spans="1:15" x14ac:dyDescent="0.25">
      <c r="A62" s="49"/>
      <c r="B62" s="40"/>
      <c r="C62" s="36"/>
      <c r="D62" s="36"/>
      <c r="E62" s="36"/>
      <c r="F62" s="36"/>
      <c r="G62" s="36"/>
      <c r="H62" s="33"/>
      <c r="I62" s="33"/>
      <c r="J62" s="33"/>
      <c r="K62" s="33"/>
      <c r="L62" s="33"/>
      <c r="M62" s="33"/>
      <c r="N62" s="33"/>
      <c r="O62" s="33"/>
    </row>
    <row r="63" spans="1:15" x14ac:dyDescent="0.25">
      <c r="A63" s="33"/>
      <c r="B63" s="48"/>
      <c r="C63" s="41"/>
      <c r="D63" s="41"/>
      <c r="E63" s="41"/>
      <c r="F63" s="41"/>
      <c r="G63" s="41"/>
      <c r="H63" s="33"/>
      <c r="I63" s="33"/>
      <c r="J63" s="33"/>
      <c r="K63" s="33"/>
      <c r="L63" s="33"/>
      <c r="M63" s="33"/>
      <c r="N63" s="33"/>
      <c r="O63" s="33"/>
    </row>
    <row r="64" spans="1:15" x14ac:dyDescent="0.25">
      <c r="A64" s="33"/>
      <c r="B64" s="48"/>
      <c r="C64" s="41"/>
      <c r="D64" s="41"/>
      <c r="E64" s="41"/>
      <c r="F64" s="41"/>
      <c r="G64" s="41"/>
      <c r="H64" s="33"/>
      <c r="I64" s="33"/>
      <c r="J64" s="33"/>
      <c r="K64" s="33"/>
      <c r="L64" s="33"/>
      <c r="M64" s="33"/>
      <c r="N64" s="33"/>
      <c r="O64" s="33"/>
    </row>
    <row r="65" spans="1:15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</row>
    <row r="66" spans="1:15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</row>
    <row r="67" spans="1:15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</row>
    <row r="68" spans="1:15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</row>
    <row r="69" spans="1:15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</row>
    <row r="70" spans="1:15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</row>
    <row r="71" spans="1:15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</row>
    <row r="72" spans="1:15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</row>
    <row r="73" spans="1:15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</row>
    <row r="74" spans="1:15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</row>
    <row r="75" spans="1:15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</row>
    <row r="76" spans="1:15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</row>
    <row r="77" spans="1:15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</row>
    <row r="78" spans="1:15" x14ac:dyDescent="0.25">
      <c r="A78" s="33"/>
      <c r="B78" s="48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</row>
    <row r="79" spans="1:15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</row>
    <row r="80" spans="1:15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</row>
    <row r="81" spans="1:15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</row>
    <row r="82" spans="1:15" x14ac:dyDescent="0.25">
      <c r="A82" s="39"/>
      <c r="B82" s="39"/>
      <c r="C82" s="39"/>
      <c r="D82" s="39"/>
      <c r="E82" s="39"/>
      <c r="F82" s="39"/>
      <c r="G82" s="39"/>
      <c r="H82" s="33"/>
      <c r="I82" s="33"/>
      <c r="J82" s="33"/>
      <c r="K82" s="33"/>
      <c r="L82" s="33"/>
      <c r="M82" s="33"/>
      <c r="N82" s="33"/>
      <c r="O82" s="33"/>
    </row>
    <row r="83" spans="1:15" x14ac:dyDescent="0.25">
      <c r="A83" s="39"/>
      <c r="B83" s="39"/>
      <c r="C83" s="39"/>
      <c r="D83" s="39"/>
      <c r="E83" s="39"/>
      <c r="F83" s="39"/>
      <c r="G83" s="39"/>
      <c r="H83" s="33"/>
      <c r="I83" s="33"/>
      <c r="J83" s="33"/>
      <c r="K83" s="33"/>
      <c r="L83" s="33"/>
      <c r="M83" s="33"/>
      <c r="N83" s="33"/>
      <c r="O83" s="33"/>
    </row>
    <row r="84" spans="1:15" x14ac:dyDescent="0.25">
      <c r="A84" s="33"/>
      <c r="B84" s="41"/>
      <c r="C84" s="41"/>
      <c r="D84" s="41"/>
      <c r="E84" s="41"/>
      <c r="F84" s="41"/>
      <c r="G84" s="41"/>
      <c r="H84" s="33"/>
      <c r="I84" s="33"/>
      <c r="J84" s="33"/>
      <c r="K84" s="33"/>
      <c r="L84" s="33"/>
      <c r="M84" s="33"/>
      <c r="N84" s="33"/>
      <c r="O84" s="33"/>
    </row>
    <row r="85" spans="1:15" x14ac:dyDescent="0.25">
      <c r="A85" s="33"/>
      <c r="B85" s="48"/>
      <c r="C85" s="41"/>
      <c r="D85" s="41"/>
      <c r="E85" s="41"/>
      <c r="F85" s="41"/>
      <c r="G85" s="41"/>
      <c r="H85" s="33"/>
      <c r="I85" s="33"/>
      <c r="J85" s="33"/>
      <c r="K85" s="33"/>
      <c r="L85" s="33"/>
      <c r="M85" s="33"/>
      <c r="N85" s="33"/>
      <c r="O85" s="33"/>
    </row>
    <row r="86" spans="1:15" x14ac:dyDescent="0.25">
      <c r="A86" s="33"/>
      <c r="B86" s="44"/>
      <c r="C86" s="41"/>
      <c r="D86" s="41"/>
      <c r="E86" s="41"/>
      <c r="F86" s="41"/>
      <c r="G86" s="41"/>
      <c r="H86" s="33"/>
      <c r="I86" s="33"/>
      <c r="J86" s="33"/>
      <c r="K86" s="33"/>
      <c r="L86" s="33"/>
      <c r="M86" s="33"/>
      <c r="N86" s="33"/>
      <c r="O86" s="33"/>
    </row>
    <row r="87" spans="1:15" x14ac:dyDescent="0.25">
      <c r="A87" s="33"/>
      <c r="B87" s="44"/>
      <c r="C87" s="41"/>
      <c r="D87" s="41"/>
      <c r="E87" s="41"/>
      <c r="F87" s="41"/>
      <c r="G87" s="41"/>
      <c r="H87" s="33"/>
      <c r="I87" s="33"/>
      <c r="J87" s="33"/>
      <c r="K87" s="33"/>
      <c r="L87" s="33"/>
      <c r="M87" s="33"/>
      <c r="N87" s="33"/>
      <c r="O87" s="33"/>
    </row>
    <row r="88" spans="1:15" x14ac:dyDescent="0.25">
      <c r="A88" s="44"/>
      <c r="B88" s="33"/>
      <c r="C88" s="41"/>
      <c r="D88" s="41"/>
      <c r="E88" s="41"/>
      <c r="F88" s="41"/>
      <c r="G88" s="41"/>
      <c r="H88" s="33"/>
      <c r="I88" s="33"/>
      <c r="J88" s="33"/>
      <c r="K88" s="33"/>
      <c r="L88" s="33"/>
      <c r="M88" s="33"/>
      <c r="N88" s="33"/>
      <c r="O88" s="33"/>
    </row>
    <row r="89" spans="1:15" x14ac:dyDescent="0.25">
      <c r="A89" s="33"/>
      <c r="B89" s="51"/>
      <c r="C89" s="41"/>
      <c r="D89" s="41"/>
      <c r="E89" s="41"/>
      <c r="F89" s="41"/>
      <c r="G89" s="41"/>
      <c r="H89" s="33"/>
      <c r="I89" s="33"/>
      <c r="J89" s="33"/>
      <c r="K89" s="33"/>
      <c r="L89" s="33"/>
      <c r="M89" s="33"/>
      <c r="N89" s="33"/>
      <c r="O89" s="33"/>
    </row>
    <row r="90" spans="1:15" x14ac:dyDescent="0.25">
      <c r="A90" s="33"/>
      <c r="B90" s="33"/>
      <c r="C90" s="52"/>
      <c r="D90" s="52"/>
      <c r="E90" s="52"/>
      <c r="F90" s="52"/>
      <c r="G90" s="52"/>
      <c r="H90" s="33"/>
      <c r="I90" s="33"/>
      <c r="J90" s="33"/>
      <c r="K90" s="33"/>
      <c r="L90" s="33"/>
      <c r="M90" s="33"/>
      <c r="N90" s="33"/>
      <c r="O90" s="33"/>
    </row>
    <row r="91" spans="1:15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</row>
    <row r="92" spans="1:15" x14ac:dyDescent="0.25">
      <c r="A92" s="33"/>
      <c r="B92" s="33"/>
      <c r="C92" s="52"/>
      <c r="D92" s="52"/>
      <c r="E92" s="52"/>
      <c r="F92" s="52"/>
      <c r="G92" s="52"/>
      <c r="H92" s="33"/>
      <c r="I92" s="33"/>
      <c r="J92" s="33"/>
      <c r="K92" s="33"/>
      <c r="L92" s="33"/>
      <c r="M92" s="33"/>
      <c r="N92" s="33"/>
      <c r="O92" s="33"/>
    </row>
    <row r="93" spans="1:15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</row>
    <row r="94" spans="1:15" x14ac:dyDescent="0.25">
      <c r="A94" s="33"/>
      <c r="B94" s="33"/>
      <c r="C94" s="41"/>
      <c r="D94" s="41"/>
      <c r="E94" s="41"/>
      <c r="F94" s="41"/>
      <c r="G94" s="41"/>
      <c r="H94" s="33"/>
      <c r="I94" s="33"/>
      <c r="J94" s="33"/>
      <c r="K94" s="33"/>
      <c r="L94" s="33"/>
      <c r="M94" s="33"/>
      <c r="N94" s="33"/>
      <c r="O94" s="33"/>
    </row>
    <row r="95" spans="1:15" x14ac:dyDescent="0.25">
      <c r="A95" s="33"/>
      <c r="B95" s="48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</row>
    <row r="96" spans="1:15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</row>
    <row r="97" spans="1:15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</row>
    <row r="98" spans="1:15" x14ac:dyDescent="0.25">
      <c r="A98" s="33"/>
      <c r="B98" s="48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</row>
    <row r="99" spans="1:15" x14ac:dyDescent="0.25">
      <c r="A99" s="39"/>
      <c r="B99" s="39"/>
      <c r="C99" s="39"/>
      <c r="D99" s="39"/>
      <c r="E99" s="39"/>
      <c r="F99" s="39"/>
      <c r="G99" s="39"/>
      <c r="H99" s="33"/>
      <c r="I99" s="33"/>
      <c r="J99" s="33"/>
      <c r="K99" s="33"/>
      <c r="L99" s="33"/>
      <c r="M99" s="33"/>
      <c r="N99" s="33"/>
      <c r="O99" s="33"/>
    </row>
    <row r="100" spans="1:15" x14ac:dyDescent="0.25">
      <c r="A100" s="33"/>
      <c r="B100" s="41"/>
      <c r="C100" s="41"/>
      <c r="D100" s="41"/>
      <c r="E100" s="41"/>
      <c r="F100" s="41"/>
      <c r="G100" s="41"/>
      <c r="H100" s="33"/>
      <c r="I100" s="33"/>
      <c r="J100" s="33"/>
      <c r="K100" s="33"/>
      <c r="L100" s="33"/>
      <c r="M100" s="33"/>
      <c r="N100" s="33"/>
      <c r="O100" s="33"/>
    </row>
    <row r="101" spans="1:15" x14ac:dyDescent="0.25">
      <c r="A101" s="33"/>
      <c r="B101" s="48"/>
      <c r="C101" s="41"/>
      <c r="D101" s="41"/>
      <c r="E101" s="41"/>
      <c r="F101" s="41"/>
      <c r="G101" s="41"/>
      <c r="H101" s="33"/>
      <c r="I101" s="33"/>
      <c r="J101" s="33"/>
      <c r="K101" s="33"/>
      <c r="L101" s="33"/>
      <c r="M101" s="33"/>
      <c r="N101" s="33"/>
      <c r="O101" s="33"/>
    </row>
    <row r="102" spans="1:15" x14ac:dyDescent="0.25">
      <c r="A102" s="33"/>
      <c r="B102" s="44"/>
      <c r="C102" s="41"/>
      <c r="D102" s="41"/>
      <c r="E102" s="41"/>
      <c r="F102" s="41"/>
      <c r="G102" s="41"/>
      <c r="H102" s="33"/>
      <c r="I102" s="33"/>
      <c r="J102" s="33"/>
      <c r="K102" s="33"/>
      <c r="L102" s="33"/>
      <c r="M102" s="33"/>
      <c r="N102" s="33"/>
      <c r="O102" s="33"/>
    </row>
    <row r="103" spans="1:15" x14ac:dyDescent="0.25">
      <c r="A103" s="33"/>
      <c r="B103" s="44"/>
      <c r="C103" s="41"/>
      <c r="D103" s="41"/>
      <c r="E103" s="41"/>
      <c r="F103" s="41"/>
      <c r="G103" s="41"/>
      <c r="H103" s="33"/>
      <c r="I103" s="33"/>
      <c r="J103" s="33"/>
      <c r="K103" s="33"/>
      <c r="L103" s="33"/>
      <c r="M103" s="33"/>
      <c r="N103" s="33"/>
      <c r="O103" s="33"/>
    </row>
    <row r="104" spans="1:15" x14ac:dyDescent="0.25">
      <c r="A104" s="44"/>
      <c r="B104" s="41"/>
      <c r="C104" s="41"/>
      <c r="D104" s="41"/>
      <c r="E104" s="41"/>
      <c r="F104" s="41"/>
      <c r="G104" s="41"/>
      <c r="H104" s="33"/>
      <c r="I104" s="33"/>
      <c r="J104" s="33"/>
      <c r="K104" s="33"/>
      <c r="L104" s="33"/>
      <c r="M104" s="33"/>
      <c r="N104" s="33"/>
      <c r="O104" s="33"/>
    </row>
    <row r="105" spans="1:15" x14ac:dyDescent="0.25">
      <c r="A105" s="33"/>
      <c r="B105" s="41"/>
      <c r="C105" s="41"/>
      <c r="D105" s="41"/>
      <c r="E105" s="41"/>
      <c r="F105" s="41"/>
      <c r="G105" s="41"/>
      <c r="H105" s="33"/>
      <c r="I105" s="33"/>
      <c r="J105" s="33"/>
      <c r="K105" s="33"/>
      <c r="L105" s="33"/>
      <c r="M105" s="33"/>
      <c r="N105" s="33"/>
      <c r="O105" s="33"/>
    </row>
    <row r="106" spans="1:15" x14ac:dyDescent="0.25">
      <c r="A106" s="33"/>
      <c r="B106" s="33"/>
      <c r="C106" s="41"/>
      <c r="D106" s="41"/>
      <c r="E106" s="41"/>
      <c r="F106" s="41"/>
      <c r="G106" s="41"/>
      <c r="H106" s="33"/>
      <c r="I106" s="33"/>
      <c r="J106" s="33"/>
      <c r="K106" s="33"/>
      <c r="L106" s="33"/>
      <c r="M106" s="33"/>
      <c r="N106" s="33"/>
      <c r="O106" s="33"/>
    </row>
    <row r="107" spans="1:15" x14ac:dyDescent="0.25">
      <c r="A107" s="33"/>
      <c r="B107" s="48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</row>
    <row r="108" spans="1:15" x14ac:dyDescent="0.25">
      <c r="A108" s="33"/>
      <c r="B108" s="48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</row>
    <row r="109" spans="1:15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</row>
    <row r="110" spans="1:15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</row>
    <row r="111" spans="1:15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</row>
    <row r="112" spans="1:15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</row>
    <row r="113" spans="1:15" x14ac:dyDescent="0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</row>
    <row r="114" spans="1:15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</row>
    <row r="115" spans="1:15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</row>
    <row r="116" spans="1:15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</row>
  </sheetData>
  <pageMargins left="0.75" right="0.75" top="1" bottom="1" header="0.5" footer="0.5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40"/>
  <sheetViews>
    <sheetView workbookViewId="0">
      <selection activeCell="E6" sqref="E6"/>
    </sheetView>
  </sheetViews>
  <sheetFormatPr defaultRowHeight="12.75" x14ac:dyDescent="0.2"/>
  <cols>
    <col min="1" max="1" width="22.5703125" bestFit="1" customWidth="1"/>
    <col min="2" max="2" width="12.5703125" bestFit="1" customWidth="1"/>
    <col min="3" max="3" width="7.42578125" customWidth="1"/>
    <col min="4" max="4" width="4.85546875" customWidth="1"/>
    <col min="5" max="5" width="4.7109375" bestFit="1" customWidth="1"/>
    <col min="6" max="6" width="5.5703125" customWidth="1"/>
    <col min="7" max="7" width="6.28515625" customWidth="1"/>
    <col min="8" max="11" width="5.85546875" bestFit="1" customWidth="1"/>
    <col min="12" max="12" width="6.140625" customWidth="1"/>
    <col min="13" max="13" width="5.28515625" customWidth="1"/>
  </cols>
  <sheetData>
    <row r="1" spans="1:11" x14ac:dyDescent="0.2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x14ac:dyDescent="0.2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</row>
    <row r="3" spans="1:11" x14ac:dyDescent="0.2">
      <c r="A3" s="68" t="s">
        <v>8</v>
      </c>
      <c r="B3" s="69"/>
      <c r="C3" s="69"/>
      <c r="D3" s="70">
        <v>63</v>
      </c>
      <c r="E3" s="71">
        <v>125</v>
      </c>
      <c r="F3" s="71">
        <v>250</v>
      </c>
      <c r="G3" s="71">
        <v>500</v>
      </c>
      <c r="H3" s="71">
        <v>1000</v>
      </c>
      <c r="I3" s="71">
        <v>2000</v>
      </c>
      <c r="J3" s="71">
        <v>4000</v>
      </c>
      <c r="K3" s="71">
        <v>8000</v>
      </c>
    </row>
    <row r="4" spans="1:11" x14ac:dyDescent="0.2">
      <c r="A4" s="68" t="s">
        <v>13</v>
      </c>
      <c r="B4" s="72" t="s">
        <v>14</v>
      </c>
      <c r="C4" s="69"/>
      <c r="D4" s="73">
        <v>20</v>
      </c>
      <c r="E4" s="73">
        <v>24</v>
      </c>
      <c r="F4" s="73">
        <v>20</v>
      </c>
      <c r="G4" s="73">
        <v>25</v>
      </c>
      <c r="H4" s="73">
        <v>35</v>
      </c>
      <c r="I4" s="73">
        <v>38</v>
      </c>
      <c r="J4" s="73">
        <v>35</v>
      </c>
      <c r="K4" s="73">
        <v>40</v>
      </c>
    </row>
    <row r="5" spans="1:11" x14ac:dyDescent="0.2">
      <c r="A5" s="68"/>
      <c r="B5" s="72" t="s">
        <v>15</v>
      </c>
      <c r="C5" s="69"/>
      <c r="D5" s="74">
        <v>18</v>
      </c>
      <c r="E5" s="75">
        <v>20</v>
      </c>
      <c r="F5" s="75">
        <v>19</v>
      </c>
      <c r="G5" s="75">
        <v>29</v>
      </c>
      <c r="H5" s="75">
        <v>38</v>
      </c>
      <c r="I5" s="75">
        <v>36</v>
      </c>
      <c r="J5" s="75">
        <v>45</v>
      </c>
      <c r="K5" s="74">
        <v>45</v>
      </c>
    </row>
    <row r="6" spans="1:11" x14ac:dyDescent="0.2">
      <c r="A6" s="68"/>
      <c r="B6" s="76" t="s">
        <v>16</v>
      </c>
      <c r="C6" s="69"/>
      <c r="D6" s="74">
        <v>19</v>
      </c>
      <c r="E6" s="75">
        <v>21</v>
      </c>
      <c r="F6" s="75">
        <v>20</v>
      </c>
      <c r="G6" s="75">
        <v>31</v>
      </c>
      <c r="H6" s="75">
        <v>39</v>
      </c>
      <c r="I6" s="75">
        <v>37</v>
      </c>
      <c r="J6" s="75">
        <v>47</v>
      </c>
      <c r="K6" s="74">
        <v>47</v>
      </c>
    </row>
    <row r="7" spans="1:11" x14ac:dyDescent="0.2">
      <c r="A7" s="68"/>
      <c r="B7" s="76" t="s">
        <v>17</v>
      </c>
      <c r="C7" s="69"/>
      <c r="D7" s="74">
        <v>21</v>
      </c>
      <c r="E7" s="75">
        <v>25</v>
      </c>
      <c r="F7" s="75">
        <v>22</v>
      </c>
      <c r="G7" s="75">
        <v>33</v>
      </c>
      <c r="H7" s="75">
        <v>40</v>
      </c>
      <c r="I7" s="75">
        <v>43</v>
      </c>
      <c r="J7" s="75">
        <v>44</v>
      </c>
      <c r="K7" s="74">
        <v>44</v>
      </c>
    </row>
    <row r="8" spans="1:11" x14ac:dyDescent="0.2">
      <c r="A8" s="68"/>
      <c r="B8" s="76" t="s">
        <v>18</v>
      </c>
      <c r="C8" s="69"/>
      <c r="D8" s="74">
        <v>22</v>
      </c>
      <c r="E8" s="75">
        <v>26</v>
      </c>
      <c r="F8" s="75">
        <v>27</v>
      </c>
      <c r="G8" s="75">
        <v>34</v>
      </c>
      <c r="H8" s="75">
        <v>40</v>
      </c>
      <c r="I8" s="75">
        <v>38</v>
      </c>
      <c r="J8" s="75">
        <v>46</v>
      </c>
      <c r="K8" s="74">
        <v>46</v>
      </c>
    </row>
    <row r="9" spans="1:11" x14ac:dyDescent="0.2">
      <c r="A9" s="68"/>
      <c r="B9" s="76" t="s">
        <v>19</v>
      </c>
      <c r="C9" s="69"/>
      <c r="D9" s="74">
        <v>23</v>
      </c>
      <c r="E9" s="75">
        <v>27</v>
      </c>
      <c r="F9" s="75">
        <v>29</v>
      </c>
      <c r="G9" s="75">
        <v>36</v>
      </c>
      <c r="H9" s="75">
        <v>41</v>
      </c>
      <c r="I9" s="75">
        <v>42</v>
      </c>
      <c r="J9" s="75">
        <v>52</v>
      </c>
      <c r="K9" s="74">
        <v>52</v>
      </c>
    </row>
    <row r="10" spans="1:11" x14ac:dyDescent="0.2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</row>
    <row r="12" spans="1:11" x14ac:dyDescent="0.2">
      <c r="A12" s="13" t="s">
        <v>20</v>
      </c>
      <c r="B12" s="3"/>
      <c r="C12" s="3"/>
      <c r="D12" s="14">
        <v>63</v>
      </c>
      <c r="E12" s="4">
        <v>125</v>
      </c>
      <c r="F12" s="4">
        <v>250</v>
      </c>
      <c r="G12" s="4">
        <v>500</v>
      </c>
      <c r="H12" s="4">
        <v>1000</v>
      </c>
      <c r="I12" s="4">
        <v>2000</v>
      </c>
      <c r="J12" s="4">
        <v>4000</v>
      </c>
      <c r="K12" s="4">
        <v>8000</v>
      </c>
    </row>
    <row r="13" spans="1:11" x14ac:dyDescent="0.2">
      <c r="A13" s="3"/>
      <c r="B13" s="15" t="s">
        <v>21</v>
      </c>
      <c r="C13" s="3"/>
      <c r="D13" s="5">
        <v>19</v>
      </c>
      <c r="E13" s="8">
        <v>19</v>
      </c>
      <c r="F13" s="8">
        <v>22</v>
      </c>
      <c r="G13" s="8">
        <v>24</v>
      </c>
      <c r="H13" s="8">
        <v>34</v>
      </c>
      <c r="I13" s="8">
        <v>41</v>
      </c>
      <c r="J13" s="8">
        <v>40</v>
      </c>
      <c r="K13" s="8">
        <v>40</v>
      </c>
    </row>
    <row r="16" spans="1:11" x14ac:dyDescent="0.2">
      <c r="A16" s="1" t="s">
        <v>9</v>
      </c>
      <c r="B16" s="11" t="s">
        <v>10</v>
      </c>
      <c r="C16" s="4">
        <v>125</v>
      </c>
      <c r="D16" s="4">
        <v>250</v>
      </c>
      <c r="E16" s="4">
        <v>500</v>
      </c>
      <c r="F16" s="4">
        <v>1000</v>
      </c>
      <c r="G16" s="4">
        <v>2000</v>
      </c>
      <c r="H16" s="4">
        <v>4000</v>
      </c>
      <c r="J16" t="s">
        <v>11</v>
      </c>
      <c r="K16" t="s">
        <v>12</v>
      </c>
    </row>
    <row r="17" spans="1:26" x14ac:dyDescent="0.2">
      <c r="A17" t="s">
        <v>22</v>
      </c>
      <c r="B17" s="11">
        <v>29</v>
      </c>
      <c r="C17" s="5">
        <v>21</v>
      </c>
      <c r="D17" s="5">
        <v>17</v>
      </c>
      <c r="E17" s="5">
        <v>25</v>
      </c>
      <c r="F17" s="5">
        <v>35</v>
      </c>
      <c r="G17" s="5">
        <v>37</v>
      </c>
      <c r="H17" s="5">
        <v>31</v>
      </c>
      <c r="J17">
        <v>-1</v>
      </c>
      <c r="K17">
        <v>-4</v>
      </c>
    </row>
    <row r="18" spans="1:26" x14ac:dyDescent="0.2">
      <c r="A18" t="s">
        <v>23</v>
      </c>
      <c r="B18" s="11">
        <v>32</v>
      </c>
      <c r="C18" s="5">
        <v>21</v>
      </c>
      <c r="D18" s="5">
        <v>20</v>
      </c>
      <c r="E18" s="5">
        <v>26</v>
      </c>
      <c r="F18" s="5">
        <v>38</v>
      </c>
      <c r="G18" s="5">
        <v>37</v>
      </c>
      <c r="H18" s="5">
        <v>39</v>
      </c>
      <c r="J18">
        <v>-2</v>
      </c>
      <c r="K18">
        <v>-4</v>
      </c>
    </row>
    <row r="19" spans="1:26" x14ac:dyDescent="0.2">
      <c r="A19" t="s">
        <v>24</v>
      </c>
      <c r="B19" s="11">
        <v>31</v>
      </c>
      <c r="C19" s="5">
        <v>20</v>
      </c>
      <c r="D19" s="5">
        <v>18</v>
      </c>
      <c r="E19" s="5">
        <v>28</v>
      </c>
      <c r="F19" s="5">
        <v>38</v>
      </c>
      <c r="G19" s="5">
        <v>34</v>
      </c>
      <c r="H19" s="5">
        <v>38</v>
      </c>
      <c r="J19">
        <v>-1</v>
      </c>
      <c r="K19">
        <v>-4</v>
      </c>
    </row>
    <row r="20" spans="1:26" x14ac:dyDescent="0.2">
      <c r="A20" t="s">
        <v>25</v>
      </c>
      <c r="B20" s="11">
        <v>33</v>
      </c>
      <c r="C20" s="5">
        <v>22</v>
      </c>
      <c r="D20" s="5">
        <v>21</v>
      </c>
      <c r="E20" s="5">
        <v>28</v>
      </c>
      <c r="F20" s="5">
        <v>38</v>
      </c>
      <c r="G20" s="5">
        <v>40</v>
      </c>
      <c r="H20" s="5">
        <v>47</v>
      </c>
      <c r="J20">
        <v>-1</v>
      </c>
      <c r="K20">
        <v>-4</v>
      </c>
    </row>
    <row r="21" spans="1:26" x14ac:dyDescent="0.2">
      <c r="A21" t="s">
        <v>26</v>
      </c>
      <c r="B21" s="11">
        <v>35</v>
      </c>
      <c r="C21" s="5">
        <v>20</v>
      </c>
      <c r="D21" s="5">
        <v>21</v>
      </c>
      <c r="E21" s="5">
        <v>33</v>
      </c>
      <c r="F21" s="5">
        <v>40</v>
      </c>
      <c r="G21" s="5">
        <v>36</v>
      </c>
      <c r="H21" s="5">
        <v>48</v>
      </c>
      <c r="J21">
        <v>-2</v>
      </c>
      <c r="K21">
        <v>-6</v>
      </c>
    </row>
    <row r="22" spans="1:26" x14ac:dyDescent="0.2">
      <c r="A22" t="s">
        <v>27</v>
      </c>
      <c r="B22" s="11">
        <v>35</v>
      </c>
      <c r="C22" s="5">
        <v>24</v>
      </c>
      <c r="D22" s="5">
        <v>21</v>
      </c>
      <c r="E22" s="5">
        <v>32</v>
      </c>
      <c r="F22" s="5">
        <v>37</v>
      </c>
      <c r="G22" s="5">
        <v>42</v>
      </c>
      <c r="H22" s="5">
        <v>43</v>
      </c>
      <c r="J22">
        <v>-2</v>
      </c>
      <c r="K22">
        <v>-5</v>
      </c>
    </row>
    <row r="23" spans="1:26" x14ac:dyDescent="0.2">
      <c r="A23" t="s">
        <v>28</v>
      </c>
      <c r="B23" s="11">
        <v>35</v>
      </c>
      <c r="C23" s="5">
        <v>24</v>
      </c>
      <c r="D23" s="5">
        <v>24</v>
      </c>
      <c r="E23" s="5">
        <v>32</v>
      </c>
      <c r="F23" s="5">
        <v>37</v>
      </c>
      <c r="G23" s="5">
        <v>37</v>
      </c>
      <c r="H23" s="5">
        <v>44</v>
      </c>
      <c r="J23">
        <v>-1</v>
      </c>
      <c r="K23">
        <v>-3</v>
      </c>
    </row>
    <row r="24" spans="1:26" x14ac:dyDescent="0.2">
      <c r="A24" t="s">
        <v>29</v>
      </c>
      <c r="B24" s="11">
        <v>33</v>
      </c>
      <c r="C24" s="5">
        <v>20</v>
      </c>
      <c r="D24" s="5">
        <v>19</v>
      </c>
      <c r="E24" s="5">
        <v>30</v>
      </c>
      <c r="F24" s="5">
        <v>39</v>
      </c>
      <c r="G24" s="5">
        <v>37</v>
      </c>
      <c r="H24" s="5">
        <v>46</v>
      </c>
      <c r="J24">
        <v>-2</v>
      </c>
      <c r="K24">
        <v>-5</v>
      </c>
    </row>
    <row r="25" spans="1:26" x14ac:dyDescent="0.2">
      <c r="A25" t="s">
        <v>30</v>
      </c>
      <c r="B25" s="11">
        <v>37</v>
      </c>
      <c r="C25" s="5">
        <v>24</v>
      </c>
      <c r="D25" s="5">
        <v>25</v>
      </c>
      <c r="E25" s="5">
        <v>33</v>
      </c>
      <c r="F25" s="5">
        <v>39</v>
      </c>
      <c r="G25" s="5">
        <v>40</v>
      </c>
      <c r="H25" s="5">
        <v>49</v>
      </c>
      <c r="J25">
        <v>-1</v>
      </c>
      <c r="K25">
        <v>-5</v>
      </c>
    </row>
    <row r="30" spans="1:26" x14ac:dyDescent="0.2">
      <c r="A30" t="s">
        <v>31</v>
      </c>
      <c r="B30" t="s">
        <v>32</v>
      </c>
      <c r="F30" t="s">
        <v>33</v>
      </c>
    </row>
    <row r="31" spans="1:26" x14ac:dyDescent="0.2">
      <c r="Y31" s="10"/>
    </row>
    <row r="32" spans="1:26" x14ac:dyDescent="0.2">
      <c r="A32" t="s">
        <v>34</v>
      </c>
      <c r="C32" s="4">
        <v>50</v>
      </c>
      <c r="D32" s="4">
        <v>63</v>
      </c>
      <c r="E32" s="4">
        <v>80</v>
      </c>
      <c r="F32" s="4">
        <v>100</v>
      </c>
      <c r="G32" s="4">
        <v>125</v>
      </c>
      <c r="H32" s="4">
        <v>160</v>
      </c>
      <c r="I32" s="4">
        <v>200</v>
      </c>
      <c r="J32" s="4">
        <v>250</v>
      </c>
      <c r="K32" s="4">
        <v>315</v>
      </c>
      <c r="L32" s="4">
        <v>400</v>
      </c>
      <c r="M32" s="4">
        <v>500</v>
      </c>
      <c r="N32" s="4">
        <v>630</v>
      </c>
      <c r="O32" s="4">
        <v>800</v>
      </c>
      <c r="P32" s="4">
        <v>1000</v>
      </c>
      <c r="Q32" s="4">
        <v>1250</v>
      </c>
      <c r="R32" s="4">
        <v>1600</v>
      </c>
      <c r="S32" s="4">
        <v>2000</v>
      </c>
      <c r="T32" s="4">
        <v>2500</v>
      </c>
      <c r="U32" s="4">
        <v>3150</v>
      </c>
      <c r="V32" s="4">
        <v>4000</v>
      </c>
      <c r="W32" s="4">
        <v>5000</v>
      </c>
      <c r="X32" s="18">
        <v>6300</v>
      </c>
      <c r="Y32" s="18">
        <v>8000</v>
      </c>
      <c r="Z32" s="18">
        <v>10000</v>
      </c>
    </row>
    <row r="33" spans="1:26" x14ac:dyDescent="0.2">
      <c r="C33" s="6"/>
      <c r="D33" s="6"/>
      <c r="E33" s="6"/>
      <c r="F33" s="6">
        <v>10</v>
      </c>
      <c r="G33" s="6">
        <v>9</v>
      </c>
      <c r="H33" s="6">
        <v>11</v>
      </c>
      <c r="I33" s="6">
        <v>14</v>
      </c>
      <c r="J33" s="6">
        <v>16</v>
      </c>
      <c r="K33" s="6">
        <v>18</v>
      </c>
      <c r="L33" s="6">
        <v>18</v>
      </c>
      <c r="M33" s="6">
        <v>18</v>
      </c>
      <c r="N33" s="6">
        <v>20</v>
      </c>
      <c r="O33" s="6">
        <v>21</v>
      </c>
      <c r="P33" s="6">
        <v>23</v>
      </c>
      <c r="Q33" s="6">
        <v>24</v>
      </c>
      <c r="R33" s="6">
        <v>24</v>
      </c>
      <c r="S33" s="6">
        <v>24</v>
      </c>
      <c r="T33" s="6">
        <v>23</v>
      </c>
      <c r="U33" s="6">
        <v>16</v>
      </c>
      <c r="V33" s="6">
        <v>20</v>
      </c>
      <c r="W33" s="6">
        <v>31</v>
      </c>
      <c r="X33" s="19"/>
      <c r="Y33" s="19"/>
      <c r="Z33" s="19"/>
    </row>
    <row r="34" spans="1:26" x14ac:dyDescent="0.2">
      <c r="F34" s="10"/>
      <c r="G34" s="2"/>
      <c r="H34" s="2"/>
      <c r="I34" s="2"/>
      <c r="J34" s="2"/>
      <c r="K34" s="2"/>
      <c r="L34" s="2"/>
      <c r="M34" s="2"/>
      <c r="N34" s="10"/>
      <c r="O34" s="10"/>
      <c r="P34" s="2"/>
      <c r="Q34" s="10"/>
      <c r="R34" s="10"/>
      <c r="S34" s="2"/>
      <c r="T34" s="10"/>
      <c r="U34" s="10"/>
      <c r="V34" s="2"/>
      <c r="W34" s="10"/>
      <c r="X34" s="2"/>
    </row>
    <row r="35" spans="1:26" x14ac:dyDescent="0.2">
      <c r="A35" t="s">
        <v>35</v>
      </c>
      <c r="F35" s="15">
        <v>125</v>
      </c>
      <c r="G35" s="15">
        <v>250</v>
      </c>
      <c r="H35" s="15">
        <v>500</v>
      </c>
      <c r="I35" s="15">
        <v>1000</v>
      </c>
      <c r="J35" s="15">
        <v>2000</v>
      </c>
      <c r="K35" s="15">
        <v>4000</v>
      </c>
      <c r="L35" s="15">
        <v>8000</v>
      </c>
      <c r="M35" s="9"/>
      <c r="N35" s="16"/>
      <c r="O35" s="9"/>
      <c r="P35" s="9"/>
      <c r="Q35" s="2"/>
      <c r="R35" s="10"/>
      <c r="S35" s="10"/>
      <c r="T35" s="10"/>
      <c r="U35" s="10"/>
      <c r="V35" s="10"/>
      <c r="W35" s="10"/>
      <c r="X35" s="2"/>
    </row>
    <row r="36" spans="1:26" x14ac:dyDescent="0.2">
      <c r="A36" s="1" t="s">
        <v>36</v>
      </c>
      <c r="F36" s="6">
        <f>-(10*LOG(10^(-F33/10)+10^(-G33/10)+10^(-H33/10)) -10*LOG(3) )</f>
        <v>9.9235837026784743</v>
      </c>
      <c r="G36" s="6">
        <f>-(10*LOG(10^(-I33/10)+10^(-J33/10)+10^(-K33/10))-10*LOG(3))</f>
        <v>15.698253988752294</v>
      </c>
      <c r="H36" s="6">
        <f>-(10*LOG(10^(-L33/10)+10^(-M33/10)+10^(-N33/10))-10*LOG(3))</f>
        <v>18.570074477616856</v>
      </c>
      <c r="I36" s="6">
        <f>-(10*LOG(10^(-O33/10)+10^(-P33/10)+10^(-Q33/10))-10*LOG(3))</f>
        <v>22.483046043907422</v>
      </c>
      <c r="J36" s="6">
        <f>-(10*LOG(10^(-R33/10)+10^(-S33/10)+10^(-T33/10))-10*LOG(3))</f>
        <v>23.640468339958204</v>
      </c>
      <c r="K36" s="6">
        <f>-(10*LOG(10^(-U33/10)+10^(-V33/10)+10^(-W33/10))-10*LOG(3))</f>
        <v>19.218672407063551</v>
      </c>
      <c r="L36" s="6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6" x14ac:dyDescent="0.2">
      <c r="A37" t="s">
        <v>37</v>
      </c>
    </row>
    <row r="38" spans="1:26" x14ac:dyDescent="0.2">
      <c r="A38" t="s">
        <v>10</v>
      </c>
      <c r="B38">
        <v>21</v>
      </c>
    </row>
    <row r="40" spans="1:26" x14ac:dyDescent="0.2">
      <c r="A40" s="12"/>
    </row>
  </sheetData>
  <pageMargins left="0.75" right="0.75" top="1" bottom="1" header="0.5" footer="0.5"/>
  <pageSetup paperSize="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Graph.Chart.8" shapeId="2049" r:id="rId4">
          <objectPr defaultSize="0" autoPict="0" r:id="rId5">
            <anchor moveWithCells="1" sizeWithCells="1">
              <from>
                <xdr:col>1</xdr:col>
                <xdr:colOff>762000</xdr:colOff>
                <xdr:row>36</xdr:row>
                <xdr:rowOff>142875</xdr:rowOff>
              </from>
              <to>
                <xdr:col>18</xdr:col>
                <xdr:colOff>561975</xdr:colOff>
                <xdr:row>67</xdr:row>
                <xdr:rowOff>38100</xdr:rowOff>
              </to>
            </anchor>
          </objectPr>
        </oleObject>
      </mc:Choice>
      <mc:Fallback>
        <oleObject progId="MSGraph.Chart.8" shapeId="2049" r:id="rId4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"/>
  <sheetViews>
    <sheetView workbookViewId="0">
      <selection activeCell="E8" sqref="E8"/>
    </sheetView>
  </sheetViews>
  <sheetFormatPr defaultRowHeight="12.75" x14ac:dyDescent="0.2"/>
  <cols>
    <col min="2" max="2" width="27.42578125" bestFit="1" customWidth="1"/>
  </cols>
  <sheetData>
    <row r="2" spans="2:7" ht="15.75" x14ac:dyDescent="0.25">
      <c r="B2" s="21" t="s">
        <v>175</v>
      </c>
      <c r="C2" s="21">
        <v>125</v>
      </c>
      <c r="D2" s="21">
        <v>250</v>
      </c>
      <c r="E2" s="21">
        <v>500</v>
      </c>
      <c r="F2" s="21">
        <v>1000</v>
      </c>
      <c r="G2" s="21">
        <v>2000</v>
      </c>
    </row>
    <row r="3" spans="2:7" ht="15.75" x14ac:dyDescent="0.25">
      <c r="B3" s="21" t="s">
        <v>176</v>
      </c>
      <c r="C3" s="21">
        <v>45.4</v>
      </c>
      <c r="D3" s="21">
        <v>41.9</v>
      </c>
      <c r="E3" s="21">
        <v>43</v>
      </c>
      <c r="F3" s="21">
        <v>41.9</v>
      </c>
      <c r="G3" s="21">
        <v>40.4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17"/>
  <sheetViews>
    <sheetView workbookViewId="0">
      <selection activeCell="V43" sqref="V43"/>
    </sheetView>
  </sheetViews>
  <sheetFormatPr defaultRowHeight="12.75" x14ac:dyDescent="0.2"/>
  <cols>
    <col min="1" max="1" width="22.5703125" bestFit="1" customWidth="1"/>
    <col min="2" max="3" width="12.5703125" bestFit="1" customWidth="1"/>
    <col min="4" max="4" width="4.140625" customWidth="1"/>
    <col min="5" max="7" width="4.7109375" bestFit="1" customWidth="1"/>
    <col min="8" max="11" width="5.85546875" bestFit="1" customWidth="1"/>
  </cols>
  <sheetData>
    <row r="3" spans="1:11" x14ac:dyDescent="0.2">
      <c r="A3" s="13" t="s">
        <v>8</v>
      </c>
      <c r="B3" s="3"/>
      <c r="C3" s="3"/>
      <c r="D3" s="14">
        <v>63</v>
      </c>
      <c r="E3" s="4">
        <v>125</v>
      </c>
      <c r="F3" s="4">
        <v>250</v>
      </c>
      <c r="G3" s="4">
        <v>500</v>
      </c>
      <c r="H3" s="4">
        <v>1000</v>
      </c>
      <c r="I3" s="4">
        <v>2000</v>
      </c>
      <c r="J3" s="4">
        <v>4000</v>
      </c>
      <c r="K3" s="4">
        <v>8000</v>
      </c>
    </row>
    <row r="4" spans="1:11" x14ac:dyDescent="0.2">
      <c r="A4" s="13" t="s">
        <v>38</v>
      </c>
      <c r="B4" s="20">
        <v>6.8</v>
      </c>
      <c r="C4" s="3"/>
      <c r="D4" s="7">
        <v>19</v>
      </c>
      <c r="E4" s="7">
        <v>21</v>
      </c>
      <c r="F4" s="7">
        <v>26</v>
      </c>
      <c r="G4" s="7">
        <v>31</v>
      </c>
      <c r="H4" s="7">
        <v>35</v>
      </c>
      <c r="I4" s="7">
        <v>37</v>
      </c>
      <c r="J4" s="7">
        <v>38</v>
      </c>
      <c r="K4" s="7">
        <v>39</v>
      </c>
    </row>
    <row r="5" spans="1:11" x14ac:dyDescent="0.2">
      <c r="A5" s="13"/>
      <c r="B5" s="20">
        <v>8.8000000000000007</v>
      </c>
      <c r="C5" s="3"/>
      <c r="D5" s="5">
        <v>22</v>
      </c>
      <c r="E5" s="17">
        <v>24</v>
      </c>
      <c r="F5" s="17">
        <v>28</v>
      </c>
      <c r="G5" s="17">
        <v>34</v>
      </c>
      <c r="H5" s="17">
        <v>38</v>
      </c>
      <c r="I5" s="17">
        <v>37</v>
      </c>
      <c r="J5" s="17">
        <v>43</v>
      </c>
      <c r="K5" s="5">
        <v>43</v>
      </c>
    </row>
    <row r="6" spans="1:11" x14ac:dyDescent="0.2">
      <c r="A6" s="13"/>
      <c r="B6" s="20">
        <v>10.8</v>
      </c>
      <c r="C6" s="3"/>
      <c r="D6" s="5">
        <v>25</v>
      </c>
      <c r="E6" s="17">
        <v>28</v>
      </c>
      <c r="F6" s="17">
        <v>31</v>
      </c>
      <c r="G6" s="17">
        <v>36</v>
      </c>
      <c r="H6" s="17">
        <v>38</v>
      </c>
      <c r="I6" s="17">
        <v>39</v>
      </c>
      <c r="J6" s="17">
        <v>47</v>
      </c>
      <c r="K6" s="5">
        <v>47</v>
      </c>
    </row>
    <row r="7" spans="1:11" x14ac:dyDescent="0.2">
      <c r="A7" s="13"/>
      <c r="B7" s="20">
        <v>12.8</v>
      </c>
      <c r="C7" s="3"/>
      <c r="D7" s="5">
        <v>28</v>
      </c>
      <c r="E7" s="17">
        <v>30</v>
      </c>
      <c r="F7" s="17">
        <v>32</v>
      </c>
      <c r="G7" s="17">
        <v>37</v>
      </c>
      <c r="H7" s="17">
        <v>39</v>
      </c>
      <c r="I7" s="17">
        <v>46</v>
      </c>
      <c r="J7" s="17">
        <v>55</v>
      </c>
      <c r="K7" s="5">
        <v>56</v>
      </c>
    </row>
    <row r="8" spans="1:11" x14ac:dyDescent="0.2">
      <c r="A8" s="13"/>
      <c r="B8" s="20">
        <v>16.8</v>
      </c>
      <c r="C8" s="3"/>
      <c r="D8" s="5">
        <v>22</v>
      </c>
      <c r="E8" s="17">
        <v>29</v>
      </c>
      <c r="F8" s="17">
        <v>34</v>
      </c>
      <c r="G8" s="17">
        <v>37</v>
      </c>
      <c r="H8" s="17">
        <v>39</v>
      </c>
      <c r="I8" s="17">
        <v>46</v>
      </c>
      <c r="J8" s="17">
        <v>55</v>
      </c>
      <c r="K8" s="5">
        <v>55</v>
      </c>
    </row>
    <row r="9" spans="1:11" x14ac:dyDescent="0.2">
      <c r="A9" s="13"/>
      <c r="B9" s="20" t="s">
        <v>39</v>
      </c>
      <c r="C9" s="3"/>
      <c r="D9" s="5">
        <v>21</v>
      </c>
      <c r="E9" s="17">
        <v>23</v>
      </c>
      <c r="F9" s="17">
        <v>24</v>
      </c>
      <c r="G9" s="17">
        <v>34</v>
      </c>
      <c r="H9" s="17">
        <v>42</v>
      </c>
      <c r="I9" s="17">
        <v>43</v>
      </c>
      <c r="J9" s="17">
        <v>52</v>
      </c>
      <c r="K9" s="5">
        <v>52</v>
      </c>
    </row>
    <row r="10" spans="1:11" x14ac:dyDescent="0.2">
      <c r="A10" s="13"/>
      <c r="B10" s="20" t="s">
        <v>40</v>
      </c>
      <c r="C10" s="3"/>
      <c r="D10" s="5">
        <v>22</v>
      </c>
      <c r="E10" s="17">
        <v>23</v>
      </c>
      <c r="F10" s="17">
        <v>26</v>
      </c>
      <c r="G10" s="17">
        <v>35</v>
      </c>
      <c r="H10" s="17">
        <v>43</v>
      </c>
      <c r="I10" s="17">
        <v>48</v>
      </c>
      <c r="J10" s="17">
        <v>55</v>
      </c>
      <c r="K10" s="5">
        <v>55</v>
      </c>
    </row>
    <row r="11" spans="1:11" x14ac:dyDescent="0.2">
      <c r="A11" s="13"/>
      <c r="B11" s="20" t="s">
        <v>41</v>
      </c>
      <c r="C11" s="3"/>
      <c r="D11" s="5">
        <v>23</v>
      </c>
      <c r="E11" s="17">
        <v>24</v>
      </c>
      <c r="F11" s="17">
        <v>25</v>
      </c>
      <c r="G11" s="17">
        <v>36</v>
      </c>
      <c r="H11" s="17">
        <v>44</v>
      </c>
      <c r="I11" s="17">
        <v>43</v>
      </c>
      <c r="J11" s="17">
        <v>53</v>
      </c>
      <c r="K11" s="5">
        <v>53</v>
      </c>
    </row>
    <row r="12" spans="1:11" x14ac:dyDescent="0.2">
      <c r="A12" s="13"/>
      <c r="B12" s="15" t="s">
        <v>42</v>
      </c>
      <c r="C12" s="3"/>
      <c r="D12" s="5">
        <v>23</v>
      </c>
      <c r="E12" s="7">
        <v>25</v>
      </c>
      <c r="F12" s="7">
        <v>28</v>
      </c>
      <c r="G12" s="7">
        <v>38</v>
      </c>
      <c r="H12" s="7">
        <v>45</v>
      </c>
      <c r="I12" s="7">
        <v>44</v>
      </c>
      <c r="J12" s="7">
        <v>56</v>
      </c>
      <c r="K12" s="7">
        <v>56</v>
      </c>
    </row>
    <row r="13" spans="1:11" x14ac:dyDescent="0.2">
      <c r="A13" s="13"/>
      <c r="B13" s="20" t="s">
        <v>43</v>
      </c>
      <c r="C13" s="3"/>
      <c r="D13" s="5">
        <v>24</v>
      </c>
      <c r="E13" s="17">
        <v>26</v>
      </c>
      <c r="F13" s="17">
        <v>29</v>
      </c>
      <c r="G13" s="17">
        <v>38</v>
      </c>
      <c r="H13" s="17">
        <v>45</v>
      </c>
      <c r="I13" s="17">
        <v>45</v>
      </c>
      <c r="J13" s="17">
        <v>56</v>
      </c>
      <c r="K13" s="17">
        <v>57</v>
      </c>
    </row>
    <row r="14" spans="1:11" x14ac:dyDescent="0.2">
      <c r="A14" s="13"/>
      <c r="B14" s="20" t="s">
        <v>55</v>
      </c>
      <c r="C14" s="3"/>
      <c r="D14" s="5"/>
      <c r="E14" s="17">
        <v>26</v>
      </c>
      <c r="F14" s="17">
        <v>36</v>
      </c>
      <c r="G14" s="17">
        <v>46</v>
      </c>
      <c r="H14" s="17">
        <v>50</v>
      </c>
      <c r="I14" s="17">
        <v>52</v>
      </c>
      <c r="J14" s="17">
        <v>63</v>
      </c>
      <c r="K14" s="5"/>
    </row>
    <row r="15" spans="1:11" x14ac:dyDescent="0.2">
      <c r="A15" s="13"/>
      <c r="B15" s="15" t="s">
        <v>44</v>
      </c>
      <c r="C15" s="3"/>
      <c r="D15" s="5">
        <v>25</v>
      </c>
      <c r="E15" s="17">
        <v>29</v>
      </c>
      <c r="F15" s="17">
        <v>40</v>
      </c>
      <c r="G15" s="17">
        <v>45</v>
      </c>
      <c r="H15" s="17">
        <v>47</v>
      </c>
      <c r="I15" s="17">
        <v>54</v>
      </c>
      <c r="J15" s="17">
        <v>68</v>
      </c>
      <c r="K15" s="17">
        <v>68</v>
      </c>
    </row>
    <row r="16" spans="1:1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0" x14ac:dyDescent="0.2">
      <c r="B17" s="55" t="s">
        <v>56</v>
      </c>
      <c r="E17" s="56">
        <v>29</v>
      </c>
      <c r="F17" s="56">
        <v>33</v>
      </c>
      <c r="G17" s="56">
        <v>44</v>
      </c>
      <c r="H17" s="56">
        <v>46</v>
      </c>
      <c r="I17" s="56">
        <v>49</v>
      </c>
      <c r="J17" s="56">
        <v>57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3"/>
  <sheetViews>
    <sheetView workbookViewId="0">
      <selection activeCell="G11" sqref="G11"/>
    </sheetView>
  </sheetViews>
  <sheetFormatPr defaultRowHeight="12.75" x14ac:dyDescent="0.2"/>
  <cols>
    <col min="1" max="1" width="25.7109375" bestFit="1" customWidth="1"/>
    <col min="2" max="2" width="8" customWidth="1"/>
    <col min="3" max="14" width="5.7109375" customWidth="1"/>
    <col min="15" max="22" width="5.85546875" customWidth="1"/>
    <col min="23" max="23" width="7" customWidth="1"/>
    <col min="26" max="26" width="91.140625" bestFit="1" customWidth="1"/>
  </cols>
  <sheetData>
    <row r="1" spans="1:26" ht="38.25" x14ac:dyDescent="0.2">
      <c r="B1" s="83" t="s">
        <v>88</v>
      </c>
    </row>
    <row r="2" spans="1:26" x14ac:dyDescent="0.2">
      <c r="A2" t="s">
        <v>31</v>
      </c>
      <c r="C2" t="str">
        <f>A11</f>
        <v>Greenwoods 4000 L /Dn,e</v>
      </c>
      <c r="G2" t="s">
        <v>89</v>
      </c>
    </row>
    <row r="3" spans="1:26" x14ac:dyDescent="0.2">
      <c r="A3" s="79" t="s">
        <v>90</v>
      </c>
      <c r="B3" s="79"/>
      <c r="C3" s="79" t="s">
        <v>91</v>
      </c>
      <c r="D3" s="7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26" x14ac:dyDescent="0.2">
      <c r="A4" s="79" t="s">
        <v>92</v>
      </c>
      <c r="B4" s="79"/>
      <c r="C4" s="79" t="s">
        <v>93</v>
      </c>
      <c r="D4" s="7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26" x14ac:dyDescent="0.2">
      <c r="A5" t="s">
        <v>94</v>
      </c>
      <c r="C5" t="s">
        <v>95</v>
      </c>
      <c r="V5" s="84"/>
      <c r="Z5" s="79"/>
    </row>
    <row r="6" spans="1:26" x14ac:dyDescent="0.2">
      <c r="V6" s="10"/>
    </row>
    <row r="7" spans="1:26" x14ac:dyDescent="0.2">
      <c r="A7" t="s">
        <v>34</v>
      </c>
      <c r="C7" s="4">
        <v>100</v>
      </c>
      <c r="D7" s="4">
        <v>125</v>
      </c>
      <c r="E7" s="4">
        <v>160</v>
      </c>
      <c r="F7" s="4">
        <v>200</v>
      </c>
      <c r="G7" s="4">
        <v>250</v>
      </c>
      <c r="H7" s="4">
        <v>315</v>
      </c>
      <c r="I7" s="4">
        <v>400</v>
      </c>
      <c r="J7" s="4">
        <v>500</v>
      </c>
      <c r="K7" s="4">
        <v>630</v>
      </c>
      <c r="L7" s="4">
        <v>800</v>
      </c>
      <c r="M7" s="4">
        <v>1000</v>
      </c>
      <c r="N7" s="4">
        <v>1250</v>
      </c>
      <c r="O7" s="4">
        <v>1600</v>
      </c>
      <c r="P7" s="4">
        <v>2000</v>
      </c>
      <c r="Q7" s="4">
        <v>2500</v>
      </c>
      <c r="R7" s="4">
        <v>3150</v>
      </c>
      <c r="S7" s="4">
        <v>4000</v>
      </c>
      <c r="T7" s="4">
        <v>5000</v>
      </c>
      <c r="U7" s="18">
        <v>6300</v>
      </c>
      <c r="V7" s="18">
        <v>8000</v>
      </c>
      <c r="W7" s="18">
        <v>10000</v>
      </c>
    </row>
    <row r="8" spans="1:26" x14ac:dyDescent="0.2">
      <c r="C8" s="6">
        <v>40.6</v>
      </c>
      <c r="D8" s="6">
        <v>36.4</v>
      </c>
      <c r="E8" s="6">
        <v>39.700000000000003</v>
      </c>
      <c r="F8" s="6">
        <v>37.5</v>
      </c>
      <c r="G8" s="6">
        <v>35.799999999999997</v>
      </c>
      <c r="H8" s="6">
        <v>34.299999999999997</v>
      </c>
      <c r="I8" s="6">
        <v>32.6</v>
      </c>
      <c r="J8" s="6">
        <v>34.6</v>
      </c>
      <c r="K8" s="6">
        <v>36.799999999999997</v>
      </c>
      <c r="L8" s="6">
        <v>36.6</v>
      </c>
      <c r="M8" s="6">
        <v>30.7</v>
      </c>
      <c r="N8" s="6">
        <v>29.5</v>
      </c>
      <c r="O8" s="6">
        <v>33</v>
      </c>
      <c r="P8" s="6">
        <v>34.200000000000003</v>
      </c>
      <c r="Q8" s="6">
        <v>36.9</v>
      </c>
      <c r="R8" s="6">
        <v>36</v>
      </c>
      <c r="S8" s="6">
        <v>37.5</v>
      </c>
      <c r="T8" s="6">
        <v>39.9</v>
      </c>
      <c r="U8" s="19">
        <v>42.2</v>
      </c>
      <c r="V8" s="19">
        <v>45.6</v>
      </c>
      <c r="W8" s="19">
        <v>47.2</v>
      </c>
    </row>
    <row r="9" spans="1:26" x14ac:dyDescent="0.2">
      <c r="C9" s="10"/>
      <c r="D9" s="2"/>
      <c r="E9" s="2"/>
      <c r="F9" s="2"/>
      <c r="G9" s="2"/>
      <c r="H9" s="2"/>
      <c r="I9" s="2"/>
      <c r="J9" s="2"/>
      <c r="K9" s="10"/>
      <c r="L9" s="10"/>
      <c r="M9" s="2"/>
      <c r="N9" s="10"/>
      <c r="O9" s="10"/>
      <c r="P9" s="2"/>
      <c r="Q9" s="10"/>
      <c r="R9" s="10"/>
      <c r="S9" s="2"/>
      <c r="T9" s="10"/>
      <c r="U9" s="2"/>
    </row>
    <row r="10" spans="1:26" x14ac:dyDescent="0.2">
      <c r="A10" t="s">
        <v>35</v>
      </c>
      <c r="C10" s="15">
        <v>125</v>
      </c>
      <c r="D10" s="15">
        <v>250</v>
      </c>
      <c r="E10" s="15">
        <v>500</v>
      </c>
      <c r="F10" s="15">
        <v>1000</v>
      </c>
      <c r="G10" s="15">
        <v>2000</v>
      </c>
      <c r="H10" s="15">
        <v>4000</v>
      </c>
      <c r="I10" s="15">
        <v>8000</v>
      </c>
      <c r="J10" s="9"/>
      <c r="K10" s="16"/>
      <c r="L10" s="9"/>
      <c r="M10" s="9"/>
      <c r="N10" s="2"/>
      <c r="O10" s="10"/>
      <c r="P10" s="10"/>
      <c r="Q10" s="10"/>
      <c r="R10" s="10"/>
      <c r="S10" s="10"/>
      <c r="T10" s="10"/>
      <c r="U10" s="2"/>
    </row>
    <row r="11" spans="1:26" x14ac:dyDescent="0.2">
      <c r="A11" s="1" t="s">
        <v>96</v>
      </c>
      <c r="C11" s="6">
        <f>-(10*LOG(10^(-C8/10)+10^(-D8/10)+10^(-E8/10)) -10*LOG(3) )</f>
        <v>38.504370224512108</v>
      </c>
      <c r="D11" s="6">
        <f>-(10*LOG(10^(-F8/10)+10^(-G8/10)+10^(-H8/10))-10*LOG(3))</f>
        <v>35.673567022574922</v>
      </c>
      <c r="E11" s="6">
        <f>-(10*LOG(10^(-I8/10)+10^(-J8/10)+10^(-K8/10))-10*LOG(3))</f>
        <v>34.336774952143983</v>
      </c>
      <c r="F11" s="6">
        <f>-(10*LOG(10^(-L8/10)+10^(-M8/10)+10^(-N8/10))-10*LOG(3))</f>
        <v>31.362940479980779</v>
      </c>
      <c r="G11" s="6">
        <f>-(10*LOG(10^(-O8/10)+10^(-P8/10)+10^(-Q8/10))-10*LOG(3))</f>
        <v>34.41471253242927</v>
      </c>
      <c r="H11" s="6">
        <f>-(10*LOG(10^(-R8/10)+10^(-S8/10)+10^(-T8/10))-10*LOG(3))</f>
        <v>37.517439345004668</v>
      </c>
      <c r="I11" s="6">
        <f>-(10*LOG(10^(-U8/10)+10^(-V8/10)+10^(-W8/10))-10*LOG(3))</f>
        <v>44.483351330147102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6" x14ac:dyDescent="0.2">
      <c r="A12" t="s">
        <v>37</v>
      </c>
    </row>
    <row r="13" spans="1:26" x14ac:dyDescent="0.2">
      <c r="A13" t="s">
        <v>97</v>
      </c>
      <c r="C13" t="s">
        <v>98</v>
      </c>
    </row>
    <row r="14" spans="1:26" x14ac:dyDescent="0.2">
      <c r="A14" t="s">
        <v>99</v>
      </c>
      <c r="C14" s="85">
        <v>33</v>
      </c>
    </row>
    <row r="15" spans="1:26" ht="30.75" customHeight="1" x14ac:dyDescent="0.2">
      <c r="C15" s="86"/>
    </row>
    <row r="16" spans="1:26" x14ac:dyDescent="0.2">
      <c r="A16" t="s">
        <v>31</v>
      </c>
      <c r="C16" t="str">
        <f>A25</f>
        <v>Greenwoods EHA 574 /Dn,e</v>
      </c>
      <c r="G16" t="s">
        <v>100</v>
      </c>
    </row>
    <row r="17" spans="1:26" x14ac:dyDescent="0.2">
      <c r="A17" s="79" t="s">
        <v>90</v>
      </c>
      <c r="B17" s="79"/>
      <c r="C17" s="79" t="s">
        <v>91</v>
      </c>
      <c r="D17" s="79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26" x14ac:dyDescent="0.2">
      <c r="A18" s="79" t="s">
        <v>92</v>
      </c>
      <c r="B18" s="79"/>
      <c r="C18" s="79" t="s">
        <v>101</v>
      </c>
      <c r="D18" s="7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26" x14ac:dyDescent="0.2">
      <c r="A19" t="s">
        <v>94</v>
      </c>
      <c r="C19" t="s">
        <v>102</v>
      </c>
      <c r="V19" s="84"/>
      <c r="Z19" s="79"/>
    </row>
    <row r="20" spans="1:26" x14ac:dyDescent="0.2">
      <c r="V20" s="10"/>
    </row>
    <row r="21" spans="1:26" x14ac:dyDescent="0.2">
      <c r="A21" t="s">
        <v>34</v>
      </c>
      <c r="C21" s="4">
        <v>100</v>
      </c>
      <c r="D21" s="4">
        <v>125</v>
      </c>
      <c r="E21" s="4">
        <v>160</v>
      </c>
      <c r="F21" s="4">
        <v>200</v>
      </c>
      <c r="G21" s="4">
        <v>250</v>
      </c>
      <c r="H21" s="4">
        <v>315</v>
      </c>
      <c r="I21" s="4">
        <v>400</v>
      </c>
      <c r="J21" s="4">
        <v>500</v>
      </c>
      <c r="K21" s="4">
        <v>630</v>
      </c>
      <c r="L21" s="4">
        <v>800</v>
      </c>
      <c r="M21" s="4">
        <v>1000</v>
      </c>
      <c r="N21" s="4">
        <v>1250</v>
      </c>
      <c r="O21" s="4">
        <v>1600</v>
      </c>
      <c r="P21" s="4">
        <v>2000</v>
      </c>
      <c r="Q21" s="4">
        <v>2500</v>
      </c>
      <c r="R21" s="4">
        <v>3150</v>
      </c>
      <c r="S21" s="4">
        <v>4000</v>
      </c>
      <c r="T21" s="4">
        <v>5000</v>
      </c>
      <c r="U21" s="18">
        <v>6300</v>
      </c>
      <c r="V21" s="18">
        <v>8000</v>
      </c>
      <c r="W21" s="18">
        <v>10000</v>
      </c>
    </row>
    <row r="22" spans="1:26" x14ac:dyDescent="0.2">
      <c r="C22" s="6">
        <v>34</v>
      </c>
      <c r="D22" s="6">
        <v>33</v>
      </c>
      <c r="E22" s="6">
        <v>35</v>
      </c>
      <c r="F22" s="6">
        <v>41</v>
      </c>
      <c r="G22" s="6">
        <v>39</v>
      </c>
      <c r="H22" s="6">
        <v>40</v>
      </c>
      <c r="I22" s="6">
        <v>40</v>
      </c>
      <c r="J22" s="6">
        <v>39</v>
      </c>
      <c r="K22" s="6">
        <v>39</v>
      </c>
      <c r="L22" s="6">
        <v>40</v>
      </c>
      <c r="M22" s="6">
        <v>43</v>
      </c>
      <c r="N22" s="6">
        <v>46</v>
      </c>
      <c r="O22" s="6">
        <v>49</v>
      </c>
      <c r="P22" s="6">
        <v>50</v>
      </c>
      <c r="Q22" s="6">
        <v>49</v>
      </c>
      <c r="R22" s="6">
        <v>43</v>
      </c>
      <c r="S22" s="6">
        <v>42</v>
      </c>
      <c r="T22" s="6">
        <v>43</v>
      </c>
      <c r="U22" s="19"/>
      <c r="V22" s="19"/>
      <c r="W22" s="19"/>
    </row>
    <row r="23" spans="1:26" x14ac:dyDescent="0.2">
      <c r="C23" s="10"/>
      <c r="D23" s="2"/>
      <c r="E23" s="2"/>
      <c r="F23" s="2"/>
      <c r="G23" s="2"/>
      <c r="H23" s="2"/>
      <c r="I23" s="2"/>
      <c r="J23" s="2"/>
      <c r="K23" s="10"/>
      <c r="L23" s="10"/>
      <c r="M23" s="2"/>
      <c r="N23" s="10"/>
      <c r="O23" s="10"/>
      <c r="P23" s="2"/>
      <c r="Q23" s="10"/>
      <c r="R23" s="10"/>
      <c r="S23" s="2"/>
      <c r="T23" s="10"/>
      <c r="U23" s="2"/>
    </row>
    <row r="24" spans="1:26" x14ac:dyDescent="0.2">
      <c r="A24" t="s">
        <v>35</v>
      </c>
      <c r="C24" s="15">
        <v>125</v>
      </c>
      <c r="D24" s="15">
        <v>250</v>
      </c>
      <c r="E24" s="15">
        <v>500</v>
      </c>
      <c r="F24" s="15">
        <v>1000</v>
      </c>
      <c r="G24" s="15">
        <v>2000</v>
      </c>
      <c r="H24" s="15">
        <v>4000</v>
      </c>
      <c r="I24" s="15">
        <v>8000</v>
      </c>
      <c r="J24" s="9"/>
      <c r="K24" s="16"/>
      <c r="L24" s="9"/>
      <c r="M24" s="9"/>
      <c r="N24" s="2"/>
      <c r="O24" s="10"/>
      <c r="P24" s="10"/>
      <c r="Q24" s="10"/>
      <c r="R24" s="10"/>
      <c r="S24" s="10"/>
      <c r="T24" s="10"/>
      <c r="U24" s="2"/>
    </row>
    <row r="25" spans="1:26" x14ac:dyDescent="0.2">
      <c r="A25" s="1" t="s">
        <v>103</v>
      </c>
      <c r="C25" s="6">
        <f>-(10*LOG(10^(-C22/10)+10^(-D22/10)+10^(-E22/10)) -10*LOG(3) )</f>
        <v>33.923583702678478</v>
      </c>
      <c r="D25" s="6">
        <f>-(10*LOG(10^(-F22/10)+10^(-G22/10)+10^(-H22/10))-10*LOG(3))</f>
        <v>39.923583702678471</v>
      </c>
      <c r="E25" s="6">
        <f>-(10*LOG(10^(-I22/10)+10^(-J22/10)+10^(-K22/10))-10*LOG(3))</f>
        <v>39.308438357056815</v>
      </c>
      <c r="F25" s="6">
        <f>-(10*LOG(10^(-L22/10)+10^(-M22/10)+10^(-N22/10))-10*LOG(3))</f>
        <v>42.334939886740422</v>
      </c>
      <c r="G25" s="6">
        <f>-(10*LOG(10^(-O22/10)+10^(-P22/10)+10^(-Q22/10))-10*LOG(3))</f>
        <v>49.308438357056815</v>
      </c>
      <c r="H25" s="6">
        <f>-(10*LOG(10^(-R22/10)+10^(-S22/10)+10^(-T22/10))-10*LOG(3))</f>
        <v>42.640468339958204</v>
      </c>
      <c r="I25" s="6">
        <f>-(10*LOG(10^(-U22/10)+10^(-V22/10)+10^(-W22/10))-10*LOG(3))</f>
        <v>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6" x14ac:dyDescent="0.2">
      <c r="A26" t="s">
        <v>37</v>
      </c>
    </row>
    <row r="27" spans="1:26" x14ac:dyDescent="0.2">
      <c r="A27" t="s">
        <v>97</v>
      </c>
      <c r="C27" t="s">
        <v>104</v>
      </c>
    </row>
    <row r="28" spans="1:26" x14ac:dyDescent="0.2">
      <c r="A28" t="s">
        <v>99</v>
      </c>
      <c r="C28" s="85">
        <v>42</v>
      </c>
    </row>
    <row r="29" spans="1:26" ht="24.75" customHeight="1" x14ac:dyDescent="0.2"/>
    <row r="30" spans="1:26" x14ac:dyDescent="0.2">
      <c r="A30" t="s">
        <v>31</v>
      </c>
      <c r="C30" t="str">
        <f>A39</f>
        <v>Greenwoods 1600 DN /Dn,e</v>
      </c>
      <c r="G30" t="s">
        <v>105</v>
      </c>
    </row>
    <row r="31" spans="1:26" x14ac:dyDescent="0.2">
      <c r="A31" s="79" t="s">
        <v>90</v>
      </c>
      <c r="B31" s="79"/>
      <c r="C31" s="79" t="s">
        <v>106</v>
      </c>
      <c r="D31" s="79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26" x14ac:dyDescent="0.2">
      <c r="A32" s="79" t="s">
        <v>92</v>
      </c>
      <c r="B32" s="79"/>
      <c r="C32" s="79" t="s">
        <v>107</v>
      </c>
      <c r="D32" s="79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23" x14ac:dyDescent="0.2">
      <c r="A33" t="s">
        <v>94</v>
      </c>
      <c r="C33" t="s">
        <v>108</v>
      </c>
      <c r="V33" s="84"/>
    </row>
    <row r="34" spans="1:23" x14ac:dyDescent="0.2">
      <c r="V34" s="10"/>
    </row>
    <row r="35" spans="1:23" x14ac:dyDescent="0.2">
      <c r="A35" t="s">
        <v>34</v>
      </c>
      <c r="C35" s="4">
        <v>100</v>
      </c>
      <c r="D35" s="4">
        <v>125</v>
      </c>
      <c r="E35" s="4">
        <v>160</v>
      </c>
      <c r="F35" s="4">
        <v>200</v>
      </c>
      <c r="G35" s="4">
        <v>250</v>
      </c>
      <c r="H35" s="4">
        <v>315</v>
      </c>
      <c r="I35" s="4">
        <v>400</v>
      </c>
      <c r="J35" s="4">
        <v>500</v>
      </c>
      <c r="K35" s="4">
        <v>630</v>
      </c>
      <c r="L35" s="4">
        <v>800</v>
      </c>
      <c r="M35" s="4">
        <v>1000</v>
      </c>
      <c r="N35" s="4">
        <v>1250</v>
      </c>
      <c r="O35" s="4">
        <v>1600</v>
      </c>
      <c r="P35" s="4">
        <v>2000</v>
      </c>
      <c r="Q35" s="4">
        <v>2500</v>
      </c>
      <c r="R35" s="4">
        <v>3150</v>
      </c>
      <c r="S35" s="4">
        <v>4000</v>
      </c>
      <c r="T35" s="4">
        <v>5000</v>
      </c>
      <c r="U35" s="18">
        <v>6300</v>
      </c>
      <c r="V35" s="18">
        <v>8000</v>
      </c>
      <c r="W35" s="18">
        <v>10000</v>
      </c>
    </row>
    <row r="36" spans="1:23" x14ac:dyDescent="0.2">
      <c r="C36" s="6">
        <v>39.6</v>
      </c>
      <c r="D36" s="6">
        <v>38.700000000000003</v>
      </c>
      <c r="E36" s="6">
        <v>41.4</v>
      </c>
      <c r="F36" s="6">
        <v>39.799999999999997</v>
      </c>
      <c r="G36" s="6">
        <v>39.5</v>
      </c>
      <c r="H36" s="6">
        <v>37.6</v>
      </c>
      <c r="I36" s="6">
        <v>35.5</v>
      </c>
      <c r="J36" s="6">
        <v>36.6</v>
      </c>
      <c r="K36" s="6">
        <v>37.6</v>
      </c>
      <c r="L36" s="6">
        <v>34.5</v>
      </c>
      <c r="M36" s="6">
        <v>32.1</v>
      </c>
      <c r="N36" s="6">
        <v>34.6</v>
      </c>
      <c r="O36" s="6">
        <v>38.6</v>
      </c>
      <c r="P36" s="6">
        <v>39.200000000000003</v>
      </c>
      <c r="Q36" s="6">
        <v>38.299999999999997</v>
      </c>
      <c r="R36" s="6">
        <v>39.700000000000003</v>
      </c>
      <c r="S36" s="6">
        <v>39.5</v>
      </c>
      <c r="T36" s="6">
        <v>40.6</v>
      </c>
      <c r="U36" s="19">
        <v>43.5</v>
      </c>
      <c r="V36" s="19">
        <v>45.1</v>
      </c>
      <c r="W36" s="19">
        <v>44.2</v>
      </c>
    </row>
    <row r="37" spans="1:23" x14ac:dyDescent="0.2">
      <c r="C37" s="10"/>
      <c r="D37" s="2"/>
      <c r="E37" s="2"/>
      <c r="F37" s="2"/>
      <c r="G37" s="2"/>
      <c r="H37" s="2"/>
      <c r="I37" s="2"/>
      <c r="J37" s="2"/>
      <c r="K37" s="10"/>
      <c r="L37" s="10"/>
      <c r="M37" s="2"/>
      <c r="N37" s="10"/>
      <c r="O37" s="10"/>
      <c r="P37" s="2"/>
      <c r="Q37" s="10"/>
      <c r="R37" s="10"/>
      <c r="S37" s="2"/>
      <c r="T37" s="10"/>
      <c r="U37" s="2"/>
    </row>
    <row r="38" spans="1:23" x14ac:dyDescent="0.2">
      <c r="A38" t="s">
        <v>35</v>
      </c>
      <c r="C38" s="15">
        <v>125</v>
      </c>
      <c r="D38" s="15">
        <v>250</v>
      </c>
      <c r="E38" s="15">
        <v>500</v>
      </c>
      <c r="F38" s="15">
        <v>1000</v>
      </c>
      <c r="G38" s="15">
        <v>2000</v>
      </c>
      <c r="H38" s="15">
        <v>4000</v>
      </c>
      <c r="I38" s="15">
        <v>8000</v>
      </c>
      <c r="J38" s="9"/>
      <c r="K38" s="16"/>
      <c r="L38" s="9"/>
      <c r="M38" s="9"/>
      <c r="N38" s="2"/>
      <c r="O38" s="10"/>
      <c r="P38" s="10"/>
      <c r="Q38" s="10"/>
      <c r="R38" s="10"/>
      <c r="S38" s="10"/>
      <c r="T38" s="10"/>
      <c r="U38" s="2"/>
    </row>
    <row r="39" spans="1:23" x14ac:dyDescent="0.2">
      <c r="A39" s="1" t="s">
        <v>109</v>
      </c>
      <c r="C39" s="6">
        <f>-(10*LOG(10^(-C36/10)+10^(-D36/10)+10^(-E36/10)) -10*LOG(3) )</f>
        <v>39.760788386855388</v>
      </c>
      <c r="D39" s="6">
        <f>-(10*LOG(10^(-F36/10)+10^(-G36/10)+10^(-H36/10))-10*LOG(3))</f>
        <v>38.852836425262808</v>
      </c>
      <c r="E39" s="6">
        <f>-(10*LOG(10^(-I36/10)+10^(-J36/10)+10^(-K36/10))-10*LOG(3))</f>
        <v>36.482072102351495</v>
      </c>
      <c r="F39" s="6">
        <f>-(10*LOG(10^(-L36/10)+10^(-M36/10)+10^(-N36/10))-10*LOG(3))</f>
        <v>33.571579885228324</v>
      </c>
      <c r="G39" s="6">
        <f>-(10*LOG(10^(-O36/10)+10^(-P36/10)+10^(-Q36/10))-10*LOG(3))</f>
        <v>38.684073077732947</v>
      </c>
      <c r="H39" s="6">
        <f>-(10*LOG(10^(-R36/10)+10^(-S36/10)+10^(-T36/10))-10*LOG(3))</f>
        <v>39.907614377838968</v>
      </c>
      <c r="I39" s="6">
        <f>-(10*LOG(10^(-U36/10)+10^(-V36/10)+10^(-W36/10))-10*LOG(3))</f>
        <v>44.21780187209945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3" x14ac:dyDescent="0.2">
      <c r="A40" t="s">
        <v>37</v>
      </c>
    </row>
    <row r="41" spans="1:23" x14ac:dyDescent="0.2">
      <c r="A41" t="s">
        <v>97</v>
      </c>
      <c r="C41" t="s">
        <v>110</v>
      </c>
    </row>
    <row r="42" spans="1:23" x14ac:dyDescent="0.2">
      <c r="A42" t="s">
        <v>99</v>
      </c>
      <c r="C42" s="85">
        <v>36</v>
      </c>
    </row>
    <row r="43" spans="1:23" ht="25.5" customHeight="1" x14ac:dyDescent="0.2"/>
    <row r="44" spans="1:23" x14ac:dyDescent="0.2">
      <c r="A44" t="s">
        <v>31</v>
      </c>
      <c r="C44" t="str">
        <f>A53</f>
        <v>Greenwoods 2000 L /Dn,e</v>
      </c>
      <c r="G44" t="s">
        <v>111</v>
      </c>
    </row>
    <row r="45" spans="1:23" x14ac:dyDescent="0.2">
      <c r="A45" s="79" t="s">
        <v>90</v>
      </c>
      <c r="C45" t="s">
        <v>112</v>
      </c>
    </row>
    <row r="46" spans="1:23" x14ac:dyDescent="0.2">
      <c r="A46" s="79" t="s">
        <v>92</v>
      </c>
      <c r="C46" t="s">
        <v>113</v>
      </c>
    </row>
    <row r="47" spans="1:23" x14ac:dyDescent="0.2">
      <c r="A47" t="s">
        <v>94</v>
      </c>
      <c r="C47" t="s">
        <v>114</v>
      </c>
    </row>
    <row r="49" spans="1:23" x14ac:dyDescent="0.2">
      <c r="A49" t="s">
        <v>34</v>
      </c>
      <c r="C49" s="4">
        <v>100</v>
      </c>
      <c r="D49" s="4">
        <v>125</v>
      </c>
      <c r="E49" s="4">
        <v>160</v>
      </c>
      <c r="F49" s="4">
        <v>200</v>
      </c>
      <c r="G49" s="4">
        <v>250</v>
      </c>
      <c r="H49" s="4">
        <v>315</v>
      </c>
      <c r="I49" s="4">
        <v>400</v>
      </c>
      <c r="J49" s="4">
        <v>500</v>
      </c>
      <c r="K49" s="4">
        <v>630</v>
      </c>
      <c r="L49" s="4">
        <v>800</v>
      </c>
      <c r="M49" s="4">
        <v>1000</v>
      </c>
      <c r="N49" s="4">
        <v>1250</v>
      </c>
      <c r="O49" s="4">
        <v>1600</v>
      </c>
      <c r="P49" s="4">
        <v>2000</v>
      </c>
      <c r="Q49" s="4">
        <v>2500</v>
      </c>
      <c r="R49" s="4">
        <v>3150</v>
      </c>
      <c r="S49" s="4">
        <v>4000</v>
      </c>
      <c r="T49" s="4">
        <v>5000</v>
      </c>
      <c r="U49" s="18">
        <v>6300</v>
      </c>
      <c r="V49" s="18">
        <v>8000</v>
      </c>
      <c r="W49" s="18">
        <v>10000</v>
      </c>
    </row>
    <row r="50" spans="1:23" x14ac:dyDescent="0.2">
      <c r="C50" s="6">
        <v>43.5</v>
      </c>
      <c r="D50" s="6">
        <v>39</v>
      </c>
      <c r="E50" s="6">
        <v>43.1</v>
      </c>
      <c r="F50" s="6">
        <v>40.299999999999997</v>
      </c>
      <c r="G50" s="6">
        <v>38.299999999999997</v>
      </c>
      <c r="H50" s="6">
        <v>37.4</v>
      </c>
      <c r="I50" s="6">
        <v>35.6</v>
      </c>
      <c r="J50" s="6">
        <v>37.1</v>
      </c>
      <c r="K50" s="6">
        <v>40.299999999999997</v>
      </c>
      <c r="L50" s="6">
        <v>39.5</v>
      </c>
      <c r="M50" s="6">
        <v>32.5</v>
      </c>
      <c r="N50" s="6">
        <v>32.6</v>
      </c>
      <c r="O50" s="6">
        <v>35.799999999999997</v>
      </c>
      <c r="P50" s="6">
        <v>37.6</v>
      </c>
      <c r="Q50" s="6">
        <v>40.299999999999997</v>
      </c>
      <c r="R50" s="6">
        <v>39.9</v>
      </c>
      <c r="S50" s="6">
        <v>41.1</v>
      </c>
      <c r="T50" s="6">
        <v>42.4</v>
      </c>
      <c r="U50" s="19">
        <v>54.1</v>
      </c>
      <c r="V50" s="19">
        <v>48.6</v>
      </c>
      <c r="W50" s="19">
        <v>49</v>
      </c>
    </row>
    <row r="52" spans="1:23" x14ac:dyDescent="0.2">
      <c r="A52" t="s">
        <v>35</v>
      </c>
      <c r="C52" s="15">
        <v>125</v>
      </c>
      <c r="D52" s="15">
        <v>250</v>
      </c>
      <c r="E52" s="15">
        <v>500</v>
      </c>
      <c r="F52" s="15">
        <v>1000</v>
      </c>
      <c r="G52" s="15">
        <v>2000</v>
      </c>
      <c r="H52" s="15">
        <v>4000</v>
      </c>
      <c r="I52" s="15">
        <v>8000</v>
      </c>
    </row>
    <row r="53" spans="1:23" x14ac:dyDescent="0.2">
      <c r="A53" s="1" t="s">
        <v>115</v>
      </c>
      <c r="C53" s="6">
        <f>-(10*LOG(10^(-C50/10)+10^(-D50/10)+10^(-E50/10)) -10*LOG(3) )</f>
        <v>41.356100036507179</v>
      </c>
      <c r="D53" s="6">
        <f>-(10*LOG(10^(-F50/10)+10^(-G50/10)+10^(-H50/10))-10*LOG(3))</f>
        <v>38.505690743895954</v>
      </c>
      <c r="E53" s="6">
        <f>-(10*LOG(10^(-I50/10)+10^(-J50/10)+10^(-K50/10))-10*LOG(3))</f>
        <v>37.260479808664954</v>
      </c>
      <c r="F53" s="6">
        <f>-(10*LOG(10^(-L50/10)+10^(-M50/10)+10^(-N50/10))-10*LOG(3))</f>
        <v>33.893100176290382</v>
      </c>
      <c r="G53" s="6">
        <f>-(10*LOG(10^(-O50/10)+10^(-P50/10)+10^(-Q50/10))-10*LOG(3))</f>
        <v>37.5273697896288</v>
      </c>
      <c r="H53" s="6">
        <f>-(10*LOG(10^(-R50/10)+10^(-S50/10)+10^(-T50/10))-10*LOG(3))</f>
        <v>41.014612895341031</v>
      </c>
      <c r="I53" s="6">
        <f>-(10*LOG(10^(-U50/10)+10^(-V50/10)+10^(-W50/10))-10*LOG(3))</f>
        <v>49.959144961953037</v>
      </c>
    </row>
    <row r="54" spans="1:23" x14ac:dyDescent="0.2">
      <c r="A54" t="s">
        <v>37</v>
      </c>
    </row>
    <row r="55" spans="1:23" x14ac:dyDescent="0.2">
      <c r="A55" t="s">
        <v>97</v>
      </c>
      <c r="C55" s="87" t="s">
        <v>110</v>
      </c>
    </row>
    <row r="56" spans="1:23" x14ac:dyDescent="0.2">
      <c r="A56" t="s">
        <v>99</v>
      </c>
      <c r="C56" s="85">
        <v>36</v>
      </c>
    </row>
    <row r="57" spans="1:23" ht="25.5" customHeight="1" x14ac:dyDescent="0.2"/>
    <row r="58" spans="1:23" x14ac:dyDescent="0.2">
      <c r="A58" t="s">
        <v>31</v>
      </c>
      <c r="C58" t="str">
        <f>A67</f>
        <v xml:space="preserve">Greenwoods MA3051 </v>
      </c>
      <c r="G58" t="s">
        <v>116</v>
      </c>
    </row>
    <row r="59" spans="1:23" x14ac:dyDescent="0.2">
      <c r="A59" s="79" t="s">
        <v>90</v>
      </c>
      <c r="C59" t="s">
        <v>117</v>
      </c>
    </row>
    <row r="60" spans="1:23" x14ac:dyDescent="0.2">
      <c r="A60" s="79" t="s">
        <v>92</v>
      </c>
      <c r="C60" t="s">
        <v>118</v>
      </c>
    </row>
    <row r="61" spans="1:23" x14ac:dyDescent="0.2">
      <c r="A61" t="s">
        <v>94</v>
      </c>
      <c r="C61" t="s">
        <v>119</v>
      </c>
    </row>
    <row r="63" spans="1:23" x14ac:dyDescent="0.2">
      <c r="A63" t="s">
        <v>34</v>
      </c>
      <c r="C63" s="4">
        <v>100</v>
      </c>
      <c r="D63" s="4">
        <v>125</v>
      </c>
      <c r="E63" s="4">
        <v>160</v>
      </c>
      <c r="F63" s="4">
        <v>200</v>
      </c>
      <c r="G63" s="4">
        <v>250</v>
      </c>
      <c r="H63" s="4">
        <v>315</v>
      </c>
      <c r="I63" s="4">
        <v>400</v>
      </c>
      <c r="J63" s="4">
        <v>500</v>
      </c>
      <c r="K63" s="4">
        <v>630</v>
      </c>
      <c r="L63" s="4">
        <v>800</v>
      </c>
      <c r="M63" s="4">
        <v>1000</v>
      </c>
      <c r="N63" s="4">
        <v>1250</v>
      </c>
      <c r="O63" s="4">
        <v>1600</v>
      </c>
      <c r="P63" s="4">
        <v>2000</v>
      </c>
      <c r="Q63" s="4">
        <v>2500</v>
      </c>
      <c r="R63" s="4">
        <v>3150</v>
      </c>
      <c r="S63" s="4">
        <v>4000</v>
      </c>
      <c r="T63" s="4">
        <v>5000</v>
      </c>
      <c r="U63" s="18">
        <v>6300</v>
      </c>
      <c r="V63" s="18">
        <v>8000</v>
      </c>
      <c r="W63" s="18">
        <v>10000</v>
      </c>
    </row>
    <row r="64" spans="1:23" x14ac:dyDescent="0.2">
      <c r="C64" s="6">
        <v>45</v>
      </c>
      <c r="D64" s="6">
        <v>48</v>
      </c>
      <c r="E64" s="6">
        <v>47</v>
      </c>
      <c r="F64" s="6">
        <v>44</v>
      </c>
      <c r="G64" s="6">
        <v>46</v>
      </c>
      <c r="H64" s="6">
        <v>49</v>
      </c>
      <c r="I64" s="6">
        <v>49</v>
      </c>
      <c r="J64" s="6">
        <v>49</v>
      </c>
      <c r="K64" s="6">
        <v>49</v>
      </c>
      <c r="L64" s="6">
        <v>56</v>
      </c>
      <c r="M64" s="6">
        <v>54</v>
      </c>
      <c r="N64" s="6">
        <v>57</v>
      </c>
      <c r="O64" s="6">
        <v>66</v>
      </c>
      <c r="P64" s="6">
        <v>65</v>
      </c>
      <c r="Q64" s="6">
        <v>68</v>
      </c>
      <c r="R64" s="6">
        <v>66</v>
      </c>
      <c r="S64" s="6">
        <v>70</v>
      </c>
      <c r="T64" s="6">
        <v>72</v>
      </c>
      <c r="U64" s="19"/>
      <c r="V64" s="19"/>
      <c r="W64" s="19"/>
    </row>
    <row r="66" spans="1:23" x14ac:dyDescent="0.2">
      <c r="A66" t="s">
        <v>35</v>
      </c>
      <c r="C66" s="15">
        <v>125</v>
      </c>
      <c r="D66" s="15">
        <v>250</v>
      </c>
      <c r="E66" s="15">
        <v>500</v>
      </c>
      <c r="F66" s="15">
        <v>1000</v>
      </c>
      <c r="G66" s="15">
        <v>2000</v>
      </c>
      <c r="H66" s="15">
        <v>4000</v>
      </c>
      <c r="I66" s="15">
        <v>8000</v>
      </c>
    </row>
    <row r="67" spans="1:23" x14ac:dyDescent="0.2">
      <c r="A67" s="1" t="s">
        <v>120</v>
      </c>
      <c r="C67" s="6">
        <f>-(10*LOG(10^(-C64/10)+10^(-D64/10)+10^(-E64/10)) -10*LOG(3) )</f>
        <v>46.483046043907436</v>
      </c>
      <c r="D67" s="6">
        <f>-(10*LOG(10^(-F64/10)+10^(-G64/10)+10^(-H64/10))-10*LOG(3))</f>
        <v>45.877140147322464</v>
      </c>
      <c r="E67" s="6">
        <f>-(10*LOG(10^(-I64/10)+10^(-J64/10)+10^(-K64/10))-10*LOG(3))</f>
        <v>49</v>
      </c>
      <c r="F67" s="6">
        <f>-(10*LOG(10^(-L64/10)+10^(-M64/10)+10^(-N64/10))-10*LOG(3))</f>
        <v>55.483046043907436</v>
      </c>
      <c r="G67" s="6">
        <f>-(10*LOG(10^(-O64/10)+10^(-P64/10)+10^(-Q64/10))-10*LOG(3))</f>
        <v>66.162410311105049</v>
      </c>
      <c r="H67" s="6">
        <f>-(10*LOG(10^(-R64/10)+10^(-S64/10)+10^(-T64/10))-10*LOG(3))</f>
        <v>68.598226980819547</v>
      </c>
      <c r="I67" s="6">
        <f>-(10*LOG(10^(-U64/10)+10^(-V64/10)+10^(-W64/10))-10*LOG(3))</f>
        <v>0</v>
      </c>
    </row>
    <row r="68" spans="1:23" x14ac:dyDescent="0.2">
      <c r="A68" t="s">
        <v>37</v>
      </c>
    </row>
    <row r="69" spans="1:23" x14ac:dyDescent="0.2">
      <c r="A69" t="s">
        <v>97</v>
      </c>
      <c r="C69" t="s">
        <v>121</v>
      </c>
    </row>
    <row r="70" spans="1:23" x14ac:dyDescent="0.2">
      <c r="A70" t="s">
        <v>99</v>
      </c>
      <c r="C70" s="85">
        <v>52</v>
      </c>
    </row>
    <row r="71" spans="1:23" ht="25.5" customHeight="1" x14ac:dyDescent="0.2"/>
    <row r="72" spans="1:23" x14ac:dyDescent="0.2">
      <c r="A72" t="s">
        <v>31</v>
      </c>
      <c r="C72" t="str">
        <f>A81</f>
        <v>Greenwoods 3000S Vent</v>
      </c>
      <c r="G72" t="s">
        <v>122</v>
      </c>
    </row>
    <row r="73" spans="1:23" x14ac:dyDescent="0.2">
      <c r="A73" s="79" t="s">
        <v>90</v>
      </c>
      <c r="C73" t="s">
        <v>123</v>
      </c>
    </row>
    <row r="74" spans="1:23" x14ac:dyDescent="0.2">
      <c r="A74" s="79" t="s">
        <v>92</v>
      </c>
      <c r="C74" t="s">
        <v>124</v>
      </c>
    </row>
    <row r="75" spans="1:23" x14ac:dyDescent="0.2">
      <c r="A75" t="s">
        <v>94</v>
      </c>
      <c r="C75" t="s">
        <v>125</v>
      </c>
    </row>
    <row r="77" spans="1:23" x14ac:dyDescent="0.2">
      <c r="A77" t="s">
        <v>34</v>
      </c>
      <c r="C77" s="4">
        <v>100</v>
      </c>
      <c r="D77" s="4">
        <v>125</v>
      </c>
      <c r="E77" s="4">
        <v>160</v>
      </c>
      <c r="F77" s="4">
        <v>200</v>
      </c>
      <c r="G77" s="4">
        <v>250</v>
      </c>
      <c r="H77" s="4">
        <v>315</v>
      </c>
      <c r="I77" s="4">
        <v>400</v>
      </c>
      <c r="J77" s="4">
        <v>500</v>
      </c>
      <c r="K77" s="4">
        <v>630</v>
      </c>
      <c r="L77" s="4">
        <v>800</v>
      </c>
      <c r="M77" s="4">
        <v>1000</v>
      </c>
      <c r="N77" s="4">
        <v>1250</v>
      </c>
      <c r="O77" s="4">
        <v>1600</v>
      </c>
      <c r="P77" s="4">
        <v>2000</v>
      </c>
      <c r="Q77" s="4">
        <v>2500</v>
      </c>
      <c r="R77" s="4">
        <v>3150</v>
      </c>
      <c r="S77" s="4">
        <v>4000</v>
      </c>
      <c r="T77" s="4">
        <v>5000</v>
      </c>
      <c r="U77" s="18">
        <v>6300</v>
      </c>
      <c r="V77" s="18">
        <v>8000</v>
      </c>
      <c r="W77" s="18">
        <v>10000</v>
      </c>
    </row>
    <row r="78" spans="1:23" x14ac:dyDescent="0.2">
      <c r="C78" s="6">
        <v>42.4</v>
      </c>
      <c r="D78" s="6">
        <v>37.5</v>
      </c>
      <c r="E78" s="6">
        <v>41.6</v>
      </c>
      <c r="F78" s="6">
        <v>39</v>
      </c>
      <c r="G78" s="6">
        <v>37</v>
      </c>
      <c r="H78" s="6">
        <v>35.700000000000003</v>
      </c>
      <c r="I78" s="6">
        <v>33.4</v>
      </c>
      <c r="J78" s="6">
        <v>35.1</v>
      </c>
      <c r="K78" s="6">
        <v>36.9</v>
      </c>
      <c r="L78" s="6">
        <v>33.4</v>
      </c>
      <c r="M78" s="6">
        <v>32.1</v>
      </c>
      <c r="N78" s="6">
        <v>32</v>
      </c>
      <c r="O78" s="6">
        <v>34.1</v>
      </c>
      <c r="P78" s="6">
        <v>36</v>
      </c>
      <c r="Q78" s="6">
        <v>41.4</v>
      </c>
      <c r="R78" s="6">
        <v>39.799999999999997</v>
      </c>
      <c r="S78" s="6">
        <v>38.200000000000003</v>
      </c>
      <c r="T78" s="6">
        <v>39.700000000000003</v>
      </c>
      <c r="U78" s="19">
        <v>44.3</v>
      </c>
      <c r="V78" s="19">
        <v>50.1</v>
      </c>
      <c r="W78" s="19">
        <v>54</v>
      </c>
    </row>
    <row r="80" spans="1:23" x14ac:dyDescent="0.2">
      <c r="A80" t="s">
        <v>35</v>
      </c>
      <c r="C80" s="15">
        <v>125</v>
      </c>
      <c r="D80" s="15">
        <v>250</v>
      </c>
      <c r="E80" s="15">
        <v>500</v>
      </c>
      <c r="F80" s="15">
        <v>1000</v>
      </c>
      <c r="G80" s="15">
        <v>2000</v>
      </c>
      <c r="H80" s="15">
        <v>4000</v>
      </c>
      <c r="I80" s="15">
        <v>8000</v>
      </c>
    </row>
    <row r="81" spans="1:23" x14ac:dyDescent="0.2">
      <c r="A81" s="1" t="s">
        <v>126</v>
      </c>
      <c r="C81" s="6">
        <f>-(10*LOG(10^(-C78/10)+10^(-D78/10)+10^(-E78/10)) -10*LOG(3) )</f>
        <v>39.934554754504916</v>
      </c>
      <c r="D81" s="6">
        <f>-(10*LOG(10^(-F78/10)+10^(-G78/10)+10^(-H78/10))-10*LOG(3))</f>
        <v>37.029166166186506</v>
      </c>
      <c r="E81" s="6">
        <f>-(10*LOG(10^(-I78/10)+10^(-J78/10)+10^(-K78/10))-10*LOG(3))</f>
        <v>34.902190156181433</v>
      </c>
      <c r="F81" s="6">
        <f>-(10*LOG(10^(-L78/10)+10^(-M78/10)+10^(-N78/10))-10*LOG(3))</f>
        <v>32.454884430682448</v>
      </c>
      <c r="G81" s="6">
        <f>-(10*LOG(10^(-O78/10)+10^(-P78/10)+10^(-Q78/10))-10*LOG(3))</f>
        <v>36.242282774486121</v>
      </c>
      <c r="H81" s="6">
        <f>-(10*LOG(10^(-R78/10)+10^(-S78/10)+10^(-T78/10))-10*LOG(3))</f>
        <v>39.169504123620278</v>
      </c>
      <c r="I81" s="6">
        <f>-(10*LOG(10^(-U78/10)+10^(-V78/10)+10^(-W78/10))-10*LOG(3))</f>
        <v>47.703440333548961</v>
      </c>
    </row>
    <row r="82" spans="1:23" x14ac:dyDescent="0.2">
      <c r="A82" t="s">
        <v>37</v>
      </c>
    </row>
    <row r="83" spans="1:23" x14ac:dyDescent="0.2">
      <c r="A83" t="s">
        <v>97</v>
      </c>
      <c r="C83" t="s">
        <v>127</v>
      </c>
    </row>
    <row r="84" spans="1:23" x14ac:dyDescent="0.2">
      <c r="A84" t="s">
        <v>99</v>
      </c>
      <c r="C84" s="85">
        <v>34</v>
      </c>
    </row>
    <row r="85" spans="1:23" ht="25.5" customHeight="1" x14ac:dyDescent="0.2"/>
    <row r="86" spans="1:23" x14ac:dyDescent="0.2">
      <c r="A86" t="s">
        <v>31</v>
      </c>
      <c r="C86" t="str">
        <f>A95</f>
        <v>Greenwoods 4000S Vent</v>
      </c>
      <c r="G86" t="s">
        <v>111</v>
      </c>
    </row>
    <row r="87" spans="1:23" x14ac:dyDescent="0.2">
      <c r="A87" s="79" t="s">
        <v>90</v>
      </c>
      <c r="C87" t="s">
        <v>128</v>
      </c>
    </row>
    <row r="88" spans="1:23" x14ac:dyDescent="0.2">
      <c r="A88" s="79" t="s">
        <v>92</v>
      </c>
      <c r="C88" t="s">
        <v>129</v>
      </c>
    </row>
    <row r="89" spans="1:23" x14ac:dyDescent="0.2">
      <c r="A89" t="s">
        <v>94</v>
      </c>
      <c r="C89" t="s">
        <v>125</v>
      </c>
    </row>
    <row r="91" spans="1:23" x14ac:dyDescent="0.2">
      <c r="A91" t="s">
        <v>34</v>
      </c>
      <c r="C91" s="4">
        <v>100</v>
      </c>
      <c r="D91" s="4">
        <v>125</v>
      </c>
      <c r="E91" s="4">
        <v>160</v>
      </c>
      <c r="F91" s="4">
        <v>200</v>
      </c>
      <c r="G91" s="4">
        <v>250</v>
      </c>
      <c r="H91" s="4">
        <v>315</v>
      </c>
      <c r="I91" s="4">
        <v>400</v>
      </c>
      <c r="J91" s="4">
        <v>500</v>
      </c>
      <c r="K91" s="4">
        <v>630</v>
      </c>
      <c r="L91" s="4">
        <v>800</v>
      </c>
      <c r="M91" s="4">
        <v>1000</v>
      </c>
      <c r="N91" s="4">
        <v>1250</v>
      </c>
      <c r="O91" s="4">
        <v>1600</v>
      </c>
      <c r="P91" s="4">
        <v>2000</v>
      </c>
      <c r="Q91" s="4">
        <v>2500</v>
      </c>
      <c r="R91" s="4">
        <v>3150</v>
      </c>
      <c r="S91" s="4">
        <v>4000</v>
      </c>
      <c r="T91" s="4">
        <v>5000</v>
      </c>
      <c r="U91" s="18">
        <v>6300</v>
      </c>
      <c r="V91" s="18">
        <v>8000</v>
      </c>
      <c r="W91" s="18">
        <v>10000</v>
      </c>
    </row>
    <row r="92" spans="1:23" x14ac:dyDescent="0.2">
      <c r="C92" s="6">
        <v>41.1</v>
      </c>
      <c r="D92" s="6">
        <v>35.9</v>
      </c>
      <c r="E92" s="6">
        <v>40.1</v>
      </c>
      <c r="F92" s="6">
        <v>38.4</v>
      </c>
      <c r="G92" s="6">
        <v>37</v>
      </c>
      <c r="H92" s="6">
        <v>35.4</v>
      </c>
      <c r="I92" s="6">
        <v>33.700000000000003</v>
      </c>
      <c r="J92" s="6">
        <v>33.9</v>
      </c>
      <c r="K92" s="6">
        <v>33.9</v>
      </c>
      <c r="L92" s="6">
        <v>32</v>
      </c>
      <c r="M92" s="6">
        <v>27.9</v>
      </c>
      <c r="N92" s="6">
        <v>30.2</v>
      </c>
      <c r="O92" s="6">
        <v>31.9</v>
      </c>
      <c r="P92" s="6">
        <v>33.4</v>
      </c>
      <c r="Q92" s="6">
        <v>38.200000000000003</v>
      </c>
      <c r="R92" s="6">
        <v>36.799999999999997</v>
      </c>
      <c r="S92" s="6">
        <v>35.700000000000003</v>
      </c>
      <c r="T92" s="6">
        <v>37.4</v>
      </c>
      <c r="U92" s="19">
        <v>42.9</v>
      </c>
      <c r="V92" s="19">
        <v>48.8</v>
      </c>
      <c r="W92" s="19">
        <v>49.5</v>
      </c>
    </row>
    <row r="94" spans="1:23" x14ac:dyDescent="0.2">
      <c r="A94" t="s">
        <v>35</v>
      </c>
      <c r="C94" s="15">
        <v>125</v>
      </c>
      <c r="D94" s="15">
        <v>250</v>
      </c>
      <c r="E94" s="15">
        <v>500</v>
      </c>
      <c r="F94" s="15">
        <v>1000</v>
      </c>
      <c r="G94" s="15">
        <v>2000</v>
      </c>
      <c r="H94" s="15">
        <v>4000</v>
      </c>
      <c r="I94" s="15">
        <v>8000</v>
      </c>
    </row>
    <row r="95" spans="1:23" x14ac:dyDescent="0.2">
      <c r="A95" s="1" t="s">
        <v>130</v>
      </c>
      <c r="C95" s="6">
        <f>-(10*LOG(10^(-C92/10)+10^(-D92/10)+10^(-E92/10)) -10*LOG(3) )</f>
        <v>38.41247610093049</v>
      </c>
      <c r="D95" s="6">
        <f>-(10*LOG(10^(-F92/10)+10^(-G92/10)+10^(-H92/10))-10*LOG(3))</f>
        <v>36.760790178888577</v>
      </c>
      <c r="E95" s="6">
        <f>-(10*LOG(10^(-I92/10)+10^(-J92/10)+10^(-K92/10))-10*LOG(3))</f>
        <v>33.832304786947056</v>
      </c>
      <c r="F95" s="6">
        <f>-(10*LOG(10^(-L92/10)+10^(-M92/10)+10^(-N92/10))-10*LOG(3))</f>
        <v>29.709193834099565</v>
      </c>
      <c r="G95" s="6">
        <f>-(10*LOG(10^(-O92/10)+10^(-P92/10)+10^(-Q92/10))-10*LOG(3))</f>
        <v>33.787895912601883</v>
      </c>
      <c r="H95" s="6">
        <f>-(10*LOG(10^(-R92/10)+10^(-S92/10)+10^(-T92/10))-10*LOG(3))</f>
        <v>36.575423274155021</v>
      </c>
      <c r="I95" s="6">
        <f>-(10*LOG(10^(-U92/10)+10^(-V92/10)+10^(-W92/10))-10*LOG(3))</f>
        <v>45.980891166125701</v>
      </c>
    </row>
    <row r="96" spans="1:23" x14ac:dyDescent="0.2">
      <c r="A96" t="s">
        <v>37</v>
      </c>
    </row>
    <row r="97" spans="1:23" x14ac:dyDescent="0.2">
      <c r="A97" t="s">
        <v>97</v>
      </c>
      <c r="C97" t="s">
        <v>131</v>
      </c>
    </row>
    <row r="98" spans="1:23" x14ac:dyDescent="0.2">
      <c r="A98" t="s">
        <v>99</v>
      </c>
      <c r="C98" s="85">
        <v>32</v>
      </c>
    </row>
    <row r="99" spans="1:23" ht="25.5" customHeight="1" x14ac:dyDescent="0.2"/>
    <row r="100" spans="1:23" x14ac:dyDescent="0.2">
      <c r="A100" t="s">
        <v>31</v>
      </c>
      <c r="C100" t="str">
        <f>A109</f>
        <v>Greenwoods 6000S Vent</v>
      </c>
      <c r="G100" t="s">
        <v>111</v>
      </c>
    </row>
    <row r="101" spans="1:23" x14ac:dyDescent="0.2">
      <c r="A101" s="79" t="s">
        <v>90</v>
      </c>
      <c r="C101" t="s">
        <v>132</v>
      </c>
    </row>
    <row r="102" spans="1:23" x14ac:dyDescent="0.2">
      <c r="A102" s="79" t="s">
        <v>92</v>
      </c>
      <c r="C102" t="s">
        <v>133</v>
      </c>
    </row>
    <row r="103" spans="1:23" x14ac:dyDescent="0.2">
      <c r="A103" t="s">
        <v>94</v>
      </c>
      <c r="C103" t="s">
        <v>125</v>
      </c>
    </row>
    <row r="105" spans="1:23" x14ac:dyDescent="0.2">
      <c r="A105" t="s">
        <v>34</v>
      </c>
      <c r="C105" s="4">
        <v>100</v>
      </c>
      <c r="D105" s="4">
        <v>125</v>
      </c>
      <c r="E105" s="4">
        <v>160</v>
      </c>
      <c r="F105" s="4">
        <v>200</v>
      </c>
      <c r="G105" s="4">
        <v>250</v>
      </c>
      <c r="H105" s="4">
        <v>315</v>
      </c>
      <c r="I105" s="4">
        <v>400</v>
      </c>
      <c r="J105" s="4">
        <v>500</v>
      </c>
      <c r="K105" s="4">
        <v>630</v>
      </c>
      <c r="L105" s="4">
        <v>800</v>
      </c>
      <c r="M105" s="4">
        <v>1000</v>
      </c>
      <c r="N105" s="4">
        <v>1250</v>
      </c>
      <c r="O105" s="4">
        <v>1600</v>
      </c>
      <c r="P105" s="4">
        <v>2000</v>
      </c>
      <c r="Q105" s="4">
        <v>2500</v>
      </c>
      <c r="R105" s="4">
        <v>3150</v>
      </c>
      <c r="S105" s="4">
        <v>4000</v>
      </c>
      <c r="T105" s="4">
        <v>5000</v>
      </c>
      <c r="U105" s="18">
        <v>6300</v>
      </c>
      <c r="V105" s="18">
        <v>8000</v>
      </c>
      <c r="W105" s="18">
        <v>10000</v>
      </c>
    </row>
    <row r="106" spans="1:23" x14ac:dyDescent="0.2">
      <c r="C106" s="6">
        <v>39.9</v>
      </c>
      <c r="D106" s="6">
        <v>34.299999999999997</v>
      </c>
      <c r="E106" s="6">
        <v>38.4</v>
      </c>
      <c r="F106" s="6">
        <v>35.9</v>
      </c>
      <c r="G106" s="6">
        <v>33.6</v>
      </c>
      <c r="H106" s="6">
        <v>32.1</v>
      </c>
      <c r="I106" s="6">
        <v>30.4</v>
      </c>
      <c r="J106" s="6">
        <v>31.6</v>
      </c>
      <c r="K106" s="6">
        <v>33.4</v>
      </c>
      <c r="L106" s="6">
        <v>30.8</v>
      </c>
      <c r="M106" s="6">
        <v>28.2</v>
      </c>
      <c r="N106" s="6">
        <v>28.9</v>
      </c>
      <c r="O106" s="6">
        <v>31.9</v>
      </c>
      <c r="P106" s="6">
        <v>32.9</v>
      </c>
      <c r="Q106" s="6">
        <v>37</v>
      </c>
      <c r="R106" s="6">
        <v>37.9</v>
      </c>
      <c r="S106" s="6">
        <v>35.799999999999997</v>
      </c>
      <c r="T106" s="6">
        <v>37.4</v>
      </c>
      <c r="U106" s="19">
        <v>41.5</v>
      </c>
      <c r="V106" s="19">
        <v>47.3</v>
      </c>
      <c r="W106" s="19">
        <v>50.6</v>
      </c>
    </row>
    <row r="108" spans="1:23" x14ac:dyDescent="0.2">
      <c r="A108" t="s">
        <v>35</v>
      </c>
      <c r="C108" s="15">
        <v>125</v>
      </c>
      <c r="D108" s="15">
        <v>250</v>
      </c>
      <c r="E108" s="15">
        <v>500</v>
      </c>
      <c r="F108" s="15">
        <v>1000</v>
      </c>
      <c r="G108" s="15">
        <v>2000</v>
      </c>
      <c r="H108" s="15">
        <v>4000</v>
      </c>
      <c r="I108" s="15">
        <v>8000</v>
      </c>
    </row>
    <row r="109" spans="1:23" x14ac:dyDescent="0.2">
      <c r="A109" s="1" t="s">
        <v>134</v>
      </c>
      <c r="C109" s="6">
        <f>-(10*LOG(10^(-C106/10)+10^(-D106/10)+10^(-E106/10)) -10*LOG(3) )</f>
        <v>36.85845800615968</v>
      </c>
      <c r="D109" s="6">
        <f>-(10*LOG(10^(-F106/10)+10^(-G106/10)+10^(-H106/10))-10*LOG(3))</f>
        <v>33.598000968378443</v>
      </c>
      <c r="E109" s="6">
        <f>-(10*LOG(10^(-I106/10)+10^(-J106/10)+10^(-K106/10))-10*LOG(3))</f>
        <v>31.630580136332711</v>
      </c>
      <c r="F109" s="6">
        <f>-(10*LOG(10^(-L106/10)+10^(-M106/10)+10^(-N106/10))-10*LOG(3))</f>
        <v>29.167871771472448</v>
      </c>
      <c r="G109" s="6">
        <f>-(10*LOG(10^(-O106/10)+10^(-P106/10)+10^(-Q106/10))-10*LOG(3))</f>
        <v>33.44208102915519</v>
      </c>
      <c r="H109" s="6">
        <f>-(10*LOG(10^(-R106/10)+10^(-S106/10)+10^(-T106/10))-10*LOG(3))</f>
        <v>36.93805302680439</v>
      </c>
      <c r="I109" s="6">
        <f>-(10*LOG(10^(-U106/10)+10^(-V106/10)+10^(-W106/10))-10*LOG(3))</f>
        <v>44.853412056438565</v>
      </c>
    </row>
    <row r="110" spans="1:23" x14ac:dyDescent="0.2">
      <c r="A110" t="s">
        <v>37</v>
      </c>
    </row>
    <row r="111" spans="1:23" x14ac:dyDescent="0.2">
      <c r="A111" t="s">
        <v>97</v>
      </c>
      <c r="C111" t="s">
        <v>135</v>
      </c>
    </row>
    <row r="112" spans="1:23" x14ac:dyDescent="0.2">
      <c r="A112" t="s">
        <v>99</v>
      </c>
      <c r="C112" s="85">
        <v>31</v>
      </c>
    </row>
    <row r="113" spans="1:1" ht="26.25" customHeight="1" x14ac:dyDescent="0.2"/>
    <row r="115" spans="1:1" x14ac:dyDescent="0.2">
      <c r="A115" s="79"/>
    </row>
    <row r="116" spans="1:1" x14ac:dyDescent="0.2">
      <c r="A116" s="79"/>
    </row>
    <row r="123" spans="1:1" x14ac:dyDescent="0.2">
      <c r="A123" s="1"/>
    </row>
  </sheetData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6"/>
  <sheetViews>
    <sheetView workbookViewId="0">
      <selection activeCell="A11" sqref="A11"/>
    </sheetView>
  </sheetViews>
  <sheetFormatPr defaultRowHeight="12.75" x14ac:dyDescent="0.2"/>
  <cols>
    <col min="1" max="1" width="31.140625" customWidth="1"/>
  </cols>
  <sheetData>
    <row r="1" spans="1:28" ht="38.25" x14ac:dyDescent="0.2">
      <c r="B1" s="83" t="s">
        <v>88</v>
      </c>
    </row>
    <row r="2" spans="1:28" x14ac:dyDescent="0.2">
      <c r="A2" s="89" t="s">
        <v>31</v>
      </c>
      <c r="B2" s="89"/>
      <c r="C2" s="61"/>
      <c r="D2" s="61"/>
      <c r="E2" s="90" t="s">
        <v>137</v>
      </c>
      <c r="F2" s="89"/>
      <c r="G2" s="89"/>
      <c r="H2" s="89"/>
      <c r="I2" s="89" t="s">
        <v>138</v>
      </c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61"/>
      <c r="AA2" s="61"/>
      <c r="AB2" s="61"/>
    </row>
    <row r="3" spans="1:28" x14ac:dyDescent="0.2">
      <c r="A3" s="90" t="s">
        <v>139</v>
      </c>
      <c r="B3" s="90"/>
      <c r="C3" s="61"/>
      <c r="D3" s="61"/>
      <c r="E3" s="90" t="s">
        <v>140</v>
      </c>
      <c r="F3" s="90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89"/>
      <c r="U3" s="89"/>
      <c r="V3" s="89"/>
      <c r="W3" s="89"/>
      <c r="X3" s="89"/>
      <c r="Y3" s="89"/>
      <c r="Z3" s="61"/>
      <c r="AA3" s="61"/>
      <c r="AB3" s="61"/>
    </row>
    <row r="4" spans="1:28" x14ac:dyDescent="0.2">
      <c r="A4" s="90" t="s">
        <v>92</v>
      </c>
      <c r="B4" s="90"/>
      <c r="C4" s="61"/>
      <c r="D4" s="61"/>
      <c r="E4" s="90" t="s">
        <v>141</v>
      </c>
      <c r="F4" s="90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89"/>
      <c r="U4" s="89"/>
      <c r="V4" s="89"/>
      <c r="W4" s="89"/>
      <c r="X4" s="89"/>
      <c r="Y4" s="89"/>
      <c r="Z4" s="61"/>
      <c r="AA4" s="61"/>
      <c r="AB4" s="61"/>
    </row>
    <row r="5" spans="1:28" x14ac:dyDescent="0.2">
      <c r="A5" s="89" t="s">
        <v>94</v>
      </c>
      <c r="B5" s="89"/>
      <c r="C5" s="61"/>
      <c r="D5" s="61"/>
      <c r="E5" s="90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92"/>
      <c r="Y5" s="89"/>
      <c r="Z5" s="93"/>
      <c r="AA5" s="61"/>
      <c r="AB5" s="61"/>
    </row>
    <row r="6" spans="1:28" x14ac:dyDescent="0.2">
      <c r="A6" s="89"/>
      <c r="B6" s="89"/>
      <c r="C6" s="61"/>
      <c r="D6" s="61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94"/>
      <c r="Y6" s="89"/>
      <c r="Z6" s="95"/>
      <c r="AA6" s="61"/>
      <c r="AB6" s="61"/>
    </row>
    <row r="7" spans="1:28" x14ac:dyDescent="0.2">
      <c r="A7" s="89" t="s">
        <v>34</v>
      </c>
      <c r="B7" s="89"/>
      <c r="C7" s="61"/>
      <c r="D7" s="61"/>
      <c r="E7" s="96">
        <v>100</v>
      </c>
      <c r="F7" s="96">
        <v>125</v>
      </c>
      <c r="G7" s="96">
        <v>160</v>
      </c>
      <c r="H7" s="96">
        <v>200</v>
      </c>
      <c r="I7" s="96">
        <v>250</v>
      </c>
      <c r="J7" s="96">
        <v>315</v>
      </c>
      <c r="K7" s="96">
        <v>400</v>
      </c>
      <c r="L7" s="96">
        <v>500</v>
      </c>
      <c r="M7" s="96">
        <v>630</v>
      </c>
      <c r="N7" s="96">
        <v>800</v>
      </c>
      <c r="O7" s="96">
        <v>1000</v>
      </c>
      <c r="P7" s="96">
        <v>1250</v>
      </c>
      <c r="Q7" s="96">
        <v>1600</v>
      </c>
      <c r="R7" s="96">
        <v>2000</v>
      </c>
      <c r="S7" s="96">
        <v>2500</v>
      </c>
      <c r="T7" s="96">
        <v>3150</v>
      </c>
      <c r="U7" s="96">
        <v>4000</v>
      </c>
      <c r="V7" s="96">
        <v>5000</v>
      </c>
      <c r="W7" s="97">
        <v>6300</v>
      </c>
      <c r="X7" s="97">
        <v>8000</v>
      </c>
      <c r="Y7" s="97">
        <v>10000</v>
      </c>
      <c r="Z7" s="98">
        <v>8000</v>
      </c>
      <c r="AA7" s="98">
        <v>10000</v>
      </c>
      <c r="AB7" s="61"/>
    </row>
    <row r="8" spans="1:28" x14ac:dyDescent="0.2">
      <c r="A8" s="89"/>
      <c r="B8" s="89"/>
      <c r="C8" s="61"/>
      <c r="D8" s="61"/>
      <c r="E8" s="99">
        <v>45.7</v>
      </c>
      <c r="F8" s="99">
        <v>45.8</v>
      </c>
      <c r="G8" s="99">
        <v>43.1</v>
      </c>
      <c r="H8" s="99">
        <v>43.2</v>
      </c>
      <c r="I8" s="99">
        <v>43.2</v>
      </c>
      <c r="J8" s="99">
        <v>40.700000000000003</v>
      </c>
      <c r="K8" s="99">
        <v>36.799999999999997</v>
      </c>
      <c r="L8" s="99">
        <v>35.5</v>
      </c>
      <c r="M8" s="99">
        <v>36.6</v>
      </c>
      <c r="N8" s="99">
        <v>39.4</v>
      </c>
      <c r="O8" s="99">
        <v>40.200000000000003</v>
      </c>
      <c r="P8" s="99">
        <v>40.9</v>
      </c>
      <c r="Q8" s="99">
        <v>40.4</v>
      </c>
      <c r="R8" s="99">
        <v>42.6</v>
      </c>
      <c r="S8" s="99">
        <v>46.4</v>
      </c>
      <c r="T8" s="99">
        <v>49.2</v>
      </c>
      <c r="U8" s="99">
        <v>56.1</v>
      </c>
      <c r="V8" s="99">
        <v>59.4</v>
      </c>
      <c r="W8" s="100"/>
      <c r="X8" s="100"/>
      <c r="Y8" s="100"/>
      <c r="Z8" s="101"/>
      <c r="AA8" s="101"/>
      <c r="AB8" s="61"/>
    </row>
    <row r="9" spans="1:28" x14ac:dyDescent="0.2">
      <c r="A9" s="89"/>
      <c r="B9" s="89"/>
      <c r="C9" s="61"/>
      <c r="D9" s="61"/>
      <c r="E9" s="94"/>
      <c r="F9" s="102"/>
      <c r="G9" s="102"/>
      <c r="H9" s="102"/>
      <c r="I9" s="102"/>
      <c r="J9" s="102"/>
      <c r="K9" s="102"/>
      <c r="L9" s="102"/>
      <c r="M9" s="94"/>
      <c r="N9" s="94"/>
      <c r="O9" s="102"/>
      <c r="P9" s="94"/>
      <c r="Q9" s="94"/>
      <c r="R9" s="102"/>
      <c r="S9" s="94"/>
      <c r="T9" s="94"/>
      <c r="U9" s="102"/>
      <c r="V9" s="94"/>
      <c r="W9" s="102"/>
      <c r="X9" s="89"/>
      <c r="Y9" s="89"/>
      <c r="Z9" s="61"/>
      <c r="AA9" s="61"/>
      <c r="AB9" s="61"/>
    </row>
    <row r="10" spans="1:28" x14ac:dyDescent="0.2">
      <c r="A10" s="89" t="s">
        <v>35</v>
      </c>
      <c r="B10" s="89"/>
      <c r="C10" s="61"/>
      <c r="D10" s="61"/>
      <c r="E10" s="103">
        <v>125</v>
      </c>
      <c r="F10" s="103">
        <v>250</v>
      </c>
      <c r="G10" s="103">
        <v>500</v>
      </c>
      <c r="H10" s="103">
        <v>1000</v>
      </c>
      <c r="I10" s="103">
        <v>2000</v>
      </c>
      <c r="J10" s="103">
        <v>4000</v>
      </c>
      <c r="K10" s="103">
        <v>8000</v>
      </c>
      <c r="L10" s="104"/>
      <c r="M10" s="105"/>
      <c r="N10" s="104"/>
      <c r="O10" s="104"/>
      <c r="P10" s="102"/>
      <c r="Q10" s="94"/>
      <c r="R10" s="94"/>
      <c r="S10" s="94"/>
      <c r="T10" s="94"/>
      <c r="U10" s="94"/>
      <c r="V10" s="94"/>
      <c r="W10" s="102"/>
      <c r="X10" s="89"/>
      <c r="Y10" s="89"/>
      <c r="Z10" s="61"/>
      <c r="AA10" s="61"/>
      <c r="AB10" s="61"/>
    </row>
    <row r="11" spans="1:28" x14ac:dyDescent="0.2">
      <c r="A11" s="91" t="s">
        <v>159</v>
      </c>
      <c r="B11" s="89"/>
      <c r="C11" s="61"/>
      <c r="D11" s="61"/>
      <c r="E11" s="99">
        <f>-(10*LOG(10^(-E8/10)+10^(-F8/10)+10^(-G8/10)) -10*LOG(3) )</f>
        <v>44.676877399928678</v>
      </c>
      <c r="F11" s="99">
        <f>-(10*LOG(10^(-H8/10)+10^(-I8/10)+10^(-J8/10))-10*LOG(3))</f>
        <v>42.198271831478493</v>
      </c>
      <c r="G11" s="99">
        <f>-(10*LOG(10^(-K8/10)+10^(-L8/10)+10^(-M8/10))-10*LOG(3))</f>
        <v>36.261418807776003</v>
      </c>
      <c r="H11" s="99">
        <f>-(10*LOG(10^(-N8/10)+10^(-O8/10)+10^(-P8/10))-10*LOG(3))</f>
        <v>40.123372017460966</v>
      </c>
      <c r="I11" s="99">
        <f>-(10*LOG(10^(-Q8/10)+10^(-R8/10)+10^(-S8/10))-10*LOG(3))</f>
        <v>42.490705055385398</v>
      </c>
      <c r="J11" s="99">
        <f>-(10*LOG(10^(-T8/10)+10^(-U8/10)+10^(-V8/10))-10*LOG(3))</f>
        <v>52.832871401868211</v>
      </c>
      <c r="K11" s="106">
        <f>K2</f>
        <v>0</v>
      </c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89"/>
      <c r="Y11" s="89"/>
      <c r="Z11" s="61"/>
      <c r="AA11" s="61"/>
      <c r="AB11" s="61"/>
    </row>
    <row r="12" spans="1:28" x14ac:dyDescent="0.2">
      <c r="A12" s="89" t="s">
        <v>37</v>
      </c>
      <c r="B12" s="89"/>
      <c r="C12" s="61"/>
      <c r="D12" s="61"/>
      <c r="E12" s="89">
        <v>40</v>
      </c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61"/>
      <c r="AA12" s="61"/>
      <c r="AB12" s="61"/>
    </row>
    <row r="13" spans="1:28" x14ac:dyDescent="0.2">
      <c r="A13" s="89"/>
      <c r="B13" s="89"/>
      <c r="C13" s="61"/>
      <c r="D13" s="61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61"/>
      <c r="AA13" s="61"/>
      <c r="AB13" s="61"/>
    </row>
    <row r="14" spans="1:28" x14ac:dyDescent="0.2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61"/>
      <c r="Y14" s="61"/>
      <c r="Z14" s="61"/>
      <c r="AA14" s="61"/>
      <c r="AB14" s="61"/>
    </row>
    <row r="15" spans="1:28" x14ac:dyDescent="0.2">
      <c r="A15" t="s">
        <v>31</v>
      </c>
      <c r="C15" t="s">
        <v>142</v>
      </c>
      <c r="G15" t="s">
        <v>143</v>
      </c>
    </row>
    <row r="16" spans="1:28" x14ac:dyDescent="0.2">
      <c r="A16" s="79" t="s">
        <v>90</v>
      </c>
      <c r="B16" s="79"/>
      <c r="C16" s="79" t="s">
        <v>144</v>
      </c>
      <c r="D16" s="79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23" x14ac:dyDescent="0.2">
      <c r="A17" s="79" t="s">
        <v>92</v>
      </c>
      <c r="B17" s="79"/>
      <c r="C17" s="79" t="s">
        <v>145</v>
      </c>
      <c r="D17" s="79" t="s">
        <v>146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23" x14ac:dyDescent="0.2">
      <c r="A18" t="s">
        <v>94</v>
      </c>
      <c r="C18" t="s">
        <v>147</v>
      </c>
      <c r="V18" s="84"/>
    </row>
    <row r="19" spans="1:23" x14ac:dyDescent="0.2">
      <c r="V19" s="10"/>
    </row>
    <row r="20" spans="1:23" x14ac:dyDescent="0.2">
      <c r="A20" t="s">
        <v>34</v>
      </c>
      <c r="C20" s="4">
        <v>100</v>
      </c>
      <c r="D20" s="4">
        <v>125</v>
      </c>
      <c r="E20" s="4">
        <v>160</v>
      </c>
      <c r="F20" s="4">
        <v>200</v>
      </c>
      <c r="G20" s="4">
        <v>250</v>
      </c>
      <c r="H20" s="4">
        <v>315</v>
      </c>
      <c r="I20" s="4">
        <v>400</v>
      </c>
      <c r="J20" s="4">
        <v>500</v>
      </c>
      <c r="K20" s="4">
        <v>630</v>
      </c>
      <c r="L20" s="4">
        <v>800</v>
      </c>
      <c r="M20" s="4">
        <v>1000</v>
      </c>
      <c r="N20" s="4">
        <v>1250</v>
      </c>
      <c r="O20" s="4">
        <v>1600</v>
      </c>
      <c r="P20" s="4">
        <v>2000</v>
      </c>
      <c r="Q20" s="4">
        <v>2500</v>
      </c>
      <c r="R20" s="4">
        <v>3150</v>
      </c>
      <c r="S20" s="4">
        <v>4000</v>
      </c>
      <c r="T20" s="4">
        <v>5000</v>
      </c>
      <c r="U20" s="18">
        <v>6300</v>
      </c>
      <c r="V20" s="18">
        <v>8000</v>
      </c>
      <c r="W20" s="18">
        <v>10000</v>
      </c>
    </row>
    <row r="21" spans="1:23" x14ac:dyDescent="0.2">
      <c r="C21" s="6">
        <v>25.8</v>
      </c>
      <c r="D21" s="6">
        <v>24.8</v>
      </c>
      <c r="E21" s="6">
        <v>19.8</v>
      </c>
      <c r="F21" s="6">
        <v>19.399999999999999</v>
      </c>
      <c r="G21" s="6">
        <v>23.9</v>
      </c>
      <c r="H21" s="6">
        <v>21.7</v>
      </c>
      <c r="I21" s="6">
        <v>23.6</v>
      </c>
      <c r="J21" s="6">
        <v>25.9</v>
      </c>
      <c r="K21" s="6">
        <v>25.9</v>
      </c>
      <c r="L21" s="6">
        <v>27</v>
      </c>
      <c r="M21" s="6">
        <v>30.7</v>
      </c>
      <c r="N21" s="6">
        <v>34.4</v>
      </c>
      <c r="O21" s="6">
        <v>36</v>
      </c>
      <c r="P21" s="6">
        <v>36.799999999999997</v>
      </c>
      <c r="Q21" s="6">
        <v>39.299999999999997</v>
      </c>
      <c r="R21" s="6">
        <v>40.4</v>
      </c>
      <c r="S21" s="6">
        <v>41.7</v>
      </c>
      <c r="T21" s="6">
        <v>42.7</v>
      </c>
      <c r="U21" s="19"/>
      <c r="V21" s="19"/>
      <c r="W21" s="19"/>
    </row>
    <row r="22" spans="1:23" x14ac:dyDescent="0.2">
      <c r="C22" s="10"/>
      <c r="D22" s="2"/>
      <c r="E22" s="2"/>
      <c r="F22" s="2"/>
      <c r="G22" s="2"/>
      <c r="H22" s="2"/>
      <c r="I22" s="2"/>
      <c r="J22" s="2"/>
      <c r="K22" s="10"/>
      <c r="L22" s="10"/>
      <c r="M22" s="2"/>
      <c r="N22" s="10"/>
      <c r="O22" s="10"/>
      <c r="P22" s="2"/>
      <c r="Q22" s="10"/>
      <c r="R22" s="10"/>
      <c r="S22" s="2"/>
      <c r="T22" s="10"/>
      <c r="U22" s="2"/>
    </row>
    <row r="23" spans="1:23" x14ac:dyDescent="0.2">
      <c r="A23" t="s">
        <v>35</v>
      </c>
      <c r="C23" s="15">
        <v>125</v>
      </c>
      <c r="D23" s="15">
        <v>250</v>
      </c>
      <c r="E23" s="15">
        <v>500</v>
      </c>
      <c r="F23" s="15">
        <v>1000</v>
      </c>
      <c r="G23" s="15">
        <v>2000</v>
      </c>
      <c r="H23" s="15">
        <v>4000</v>
      </c>
      <c r="I23" s="15">
        <v>8000</v>
      </c>
      <c r="J23" s="9"/>
      <c r="K23" s="16"/>
      <c r="L23" s="9"/>
      <c r="M23" s="9"/>
      <c r="N23" s="2"/>
      <c r="O23" s="10"/>
      <c r="P23" s="10"/>
      <c r="Q23" s="10"/>
      <c r="R23" s="10"/>
      <c r="S23" s="10"/>
      <c r="T23" s="10"/>
      <c r="U23" s="2"/>
    </row>
    <row r="24" spans="1:23" x14ac:dyDescent="0.2">
      <c r="A24" s="1" t="str">
        <f>C15</f>
        <v>Passivent Wall Aircool, with liner, 488 mm deep</v>
      </c>
      <c r="C24" s="6">
        <f>-(10*LOG(10^(-C21/10)+10^(-D21/10)+10^(-E21/10)) -10*LOG(3) )</f>
        <v>22.619368656667795</v>
      </c>
      <c r="D24" s="6">
        <f>-(10*LOG(10^(-F21/10)+10^(-G21/10)+10^(-H21/10))-10*LOG(3))</f>
        <v>21.285016179885297</v>
      </c>
      <c r="E24" s="6">
        <f>-(10*LOG(10^(-I21/10)+10^(-J21/10)+10^(-K21/10))-10*LOG(3))</f>
        <v>24.991257342043021</v>
      </c>
      <c r="F24" s="6">
        <f>-(10*LOG(10^(-L21/10)+10^(-M21/10)+10^(-N21/10))-10*LOG(3))</f>
        <v>29.706867964452655</v>
      </c>
      <c r="G24" s="6">
        <f>-(10*LOG(10^(-O21/10)+10^(-P21/10)+10^(-Q21/10))-10*LOG(3))</f>
        <v>37.154880462208652</v>
      </c>
      <c r="H24" s="6">
        <f>-(10*LOG(10^(-R21/10)+10^(-S21/10)+10^(-T21/10))-10*LOG(3))</f>
        <v>41.497366494612301</v>
      </c>
      <c r="I24" s="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3" x14ac:dyDescent="0.2">
      <c r="A25" t="s">
        <v>37</v>
      </c>
    </row>
    <row r="26" spans="1:23" x14ac:dyDescent="0.2">
      <c r="A26" t="s">
        <v>148</v>
      </c>
      <c r="C26">
        <v>30</v>
      </c>
    </row>
    <row r="29" spans="1:23" x14ac:dyDescent="0.2">
      <c r="A29" t="s">
        <v>31</v>
      </c>
      <c r="C29" t="s">
        <v>149</v>
      </c>
      <c r="G29" t="s">
        <v>143</v>
      </c>
    </row>
    <row r="30" spans="1:23" x14ac:dyDescent="0.2">
      <c r="A30" s="79" t="s">
        <v>90</v>
      </c>
      <c r="B30" s="79"/>
      <c r="C30" s="79" t="s">
        <v>144</v>
      </c>
      <c r="D30" s="79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23" x14ac:dyDescent="0.2">
      <c r="A31" s="79" t="s">
        <v>92</v>
      </c>
      <c r="B31" s="79"/>
      <c r="C31" s="79" t="s">
        <v>145</v>
      </c>
      <c r="D31" s="79" t="s">
        <v>146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23" x14ac:dyDescent="0.2">
      <c r="A32" t="s">
        <v>94</v>
      </c>
      <c r="C32" t="s">
        <v>147</v>
      </c>
      <c r="V32" s="84"/>
    </row>
    <row r="33" spans="1:23" x14ac:dyDescent="0.2">
      <c r="V33" s="10"/>
    </row>
    <row r="34" spans="1:23" x14ac:dyDescent="0.2">
      <c r="A34" t="s">
        <v>34</v>
      </c>
      <c r="C34" s="4">
        <v>100</v>
      </c>
      <c r="D34" s="4">
        <v>125</v>
      </c>
      <c r="E34" s="4">
        <v>160</v>
      </c>
      <c r="F34" s="4">
        <v>200</v>
      </c>
      <c r="G34" s="4">
        <v>250</v>
      </c>
      <c r="H34" s="4">
        <v>315</v>
      </c>
      <c r="I34" s="4">
        <v>400</v>
      </c>
      <c r="J34" s="4">
        <v>500</v>
      </c>
      <c r="K34" s="4">
        <v>630</v>
      </c>
      <c r="L34" s="4">
        <v>800</v>
      </c>
      <c r="M34" s="4">
        <v>1000</v>
      </c>
      <c r="N34" s="4">
        <v>1250</v>
      </c>
      <c r="O34" s="4">
        <v>1600</v>
      </c>
      <c r="P34" s="4">
        <v>2000</v>
      </c>
      <c r="Q34" s="4">
        <v>2500</v>
      </c>
      <c r="R34" s="4">
        <v>3150</v>
      </c>
      <c r="S34" s="4">
        <v>4000</v>
      </c>
      <c r="T34" s="4">
        <v>5000</v>
      </c>
      <c r="U34" s="18">
        <v>6300</v>
      </c>
      <c r="V34" s="18">
        <v>8000</v>
      </c>
      <c r="W34" s="18">
        <v>10000</v>
      </c>
    </row>
    <row r="35" spans="1:23" x14ac:dyDescent="0.2">
      <c r="C35" s="6">
        <v>25.9</v>
      </c>
      <c r="D35" s="6">
        <v>26.5</v>
      </c>
      <c r="E35" s="6">
        <v>20.5</v>
      </c>
      <c r="F35" s="6">
        <v>17.399999999999999</v>
      </c>
      <c r="G35" s="6">
        <v>21.1</v>
      </c>
      <c r="H35" s="6">
        <v>20.6</v>
      </c>
      <c r="I35" s="6">
        <v>20.8</v>
      </c>
      <c r="J35" s="6">
        <v>22.6</v>
      </c>
      <c r="K35" s="6">
        <v>24.1</v>
      </c>
      <c r="L35" s="6">
        <v>25.3</v>
      </c>
      <c r="M35" s="6">
        <v>28.5</v>
      </c>
      <c r="N35" s="6">
        <v>30.8</v>
      </c>
      <c r="O35" s="6">
        <v>33.299999999999997</v>
      </c>
      <c r="P35" s="6">
        <v>33.9</v>
      </c>
      <c r="Q35" s="6">
        <v>34.299999999999997</v>
      </c>
      <c r="R35" s="6">
        <v>36.200000000000003</v>
      </c>
      <c r="S35" s="6">
        <v>38.9</v>
      </c>
      <c r="T35" s="6">
        <v>38.6</v>
      </c>
      <c r="U35" s="19"/>
      <c r="V35" s="19"/>
      <c r="W35" s="19"/>
    </row>
    <row r="36" spans="1:23" x14ac:dyDescent="0.2">
      <c r="C36" s="10"/>
      <c r="D36" s="2"/>
      <c r="E36" s="2"/>
      <c r="F36" s="2"/>
      <c r="G36" s="2"/>
      <c r="H36" s="2"/>
      <c r="I36" s="2"/>
      <c r="J36" s="2"/>
      <c r="K36" s="10"/>
      <c r="L36" s="10"/>
      <c r="M36" s="2"/>
      <c r="N36" s="10"/>
      <c r="O36" s="10"/>
      <c r="P36" s="2"/>
      <c r="Q36" s="10"/>
      <c r="R36" s="10"/>
      <c r="S36" s="2"/>
      <c r="T36" s="10"/>
      <c r="U36" s="2"/>
    </row>
    <row r="37" spans="1:23" x14ac:dyDescent="0.2">
      <c r="A37" t="s">
        <v>35</v>
      </c>
      <c r="C37" s="15">
        <v>125</v>
      </c>
      <c r="D37" s="15">
        <v>250</v>
      </c>
      <c r="E37" s="15">
        <v>500</v>
      </c>
      <c r="F37" s="15">
        <v>1000</v>
      </c>
      <c r="G37" s="15">
        <v>2000</v>
      </c>
      <c r="H37" s="15">
        <v>4000</v>
      </c>
      <c r="I37" s="15">
        <v>8000</v>
      </c>
      <c r="J37" s="9"/>
      <c r="K37" s="16"/>
      <c r="L37" s="9"/>
      <c r="M37" s="9"/>
      <c r="N37" s="2"/>
      <c r="O37" s="10"/>
      <c r="P37" s="10"/>
      <c r="Q37" s="10"/>
      <c r="R37" s="10"/>
      <c r="S37" s="10"/>
      <c r="T37" s="10"/>
      <c r="U37" s="2"/>
    </row>
    <row r="38" spans="1:23" x14ac:dyDescent="0.2">
      <c r="A38" s="1" t="str">
        <f>C29</f>
        <v>Passivent Wall Aircool, no liner, 330 mm deep</v>
      </c>
      <c r="C38" s="6">
        <f>-(10*LOG(10^(-C35/10)+10^(-D35/10)+10^(-E35/10)) -10*LOG(3) )</f>
        <v>23.397156672249892</v>
      </c>
      <c r="D38" s="6">
        <f>-(10*LOG(10^(-F35/10)+10^(-G35/10)+10^(-H35/10))-10*LOG(3))</f>
        <v>19.37178491008973</v>
      </c>
      <c r="E38" s="6">
        <f>-(10*LOG(10^(-I35/10)+10^(-J35/10)+10^(-K35/10))-10*LOG(3))</f>
        <v>22.290621709349431</v>
      </c>
      <c r="F38" s="6">
        <f>-(10*LOG(10^(-L35/10)+10^(-M35/10)+10^(-N35/10))-10*LOG(3))</f>
        <v>27.614930243184538</v>
      </c>
      <c r="G38" s="6">
        <f>-(10*LOG(10^(-O35/10)+10^(-P35/10)+10^(-Q35/10))-10*LOG(3))</f>
        <v>33.813764875447625</v>
      </c>
      <c r="H38" s="6">
        <f>-(10*LOG(10^(-R35/10)+10^(-S35/10)+10^(-T35/10))-10*LOG(3))</f>
        <v>37.723303482113181</v>
      </c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3" x14ac:dyDescent="0.2">
      <c r="A39" t="s">
        <v>37</v>
      </c>
    </row>
    <row r="40" spans="1:23" x14ac:dyDescent="0.2">
      <c r="A40" t="s">
        <v>148</v>
      </c>
      <c r="C40">
        <v>28</v>
      </c>
    </row>
    <row r="43" spans="1:23" x14ac:dyDescent="0.2">
      <c r="A43" t="s">
        <v>31</v>
      </c>
      <c r="C43" t="s">
        <v>150</v>
      </c>
      <c r="G43" t="s">
        <v>143</v>
      </c>
    </row>
    <row r="44" spans="1:23" x14ac:dyDescent="0.2">
      <c r="A44" s="79" t="s">
        <v>90</v>
      </c>
      <c r="B44" s="79"/>
      <c r="C44" s="79" t="s">
        <v>144</v>
      </c>
      <c r="D44" s="79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23" x14ac:dyDescent="0.2">
      <c r="A45" s="79" t="s">
        <v>92</v>
      </c>
      <c r="B45" s="79"/>
      <c r="C45" s="79" t="s">
        <v>145</v>
      </c>
      <c r="D45" s="79" t="s">
        <v>146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23" x14ac:dyDescent="0.2">
      <c r="A46" t="s">
        <v>94</v>
      </c>
      <c r="C46" t="s">
        <v>147</v>
      </c>
      <c r="V46" s="84"/>
    </row>
    <row r="47" spans="1:23" x14ac:dyDescent="0.2">
      <c r="V47" s="10"/>
    </row>
    <row r="48" spans="1:23" x14ac:dyDescent="0.2">
      <c r="A48" t="s">
        <v>34</v>
      </c>
      <c r="C48" s="4">
        <v>100</v>
      </c>
      <c r="D48" s="4">
        <v>125</v>
      </c>
      <c r="E48" s="4">
        <v>160</v>
      </c>
      <c r="F48" s="4">
        <v>200</v>
      </c>
      <c r="G48" s="4">
        <v>250</v>
      </c>
      <c r="H48" s="4">
        <v>315</v>
      </c>
      <c r="I48" s="4">
        <v>400</v>
      </c>
      <c r="J48" s="4">
        <v>500</v>
      </c>
      <c r="K48" s="4">
        <v>630</v>
      </c>
      <c r="L48" s="4">
        <v>800</v>
      </c>
      <c r="M48" s="4">
        <v>1000</v>
      </c>
      <c r="N48" s="4">
        <v>1250</v>
      </c>
      <c r="O48" s="4">
        <v>1600</v>
      </c>
      <c r="P48" s="4">
        <v>2000</v>
      </c>
      <c r="Q48" s="4">
        <v>2500</v>
      </c>
      <c r="R48" s="4">
        <v>3150</v>
      </c>
      <c r="S48" s="4">
        <v>4000</v>
      </c>
      <c r="T48" s="4">
        <v>5000</v>
      </c>
      <c r="U48" s="18">
        <v>6300</v>
      </c>
      <c r="V48" s="18">
        <v>8000</v>
      </c>
      <c r="W48" s="18">
        <v>10000</v>
      </c>
    </row>
    <row r="49" spans="1:23" x14ac:dyDescent="0.2">
      <c r="C49" s="6">
        <v>16.3</v>
      </c>
      <c r="D49" s="6">
        <v>18.5</v>
      </c>
      <c r="E49" s="6">
        <v>18.8</v>
      </c>
      <c r="F49" s="6">
        <v>21.3</v>
      </c>
      <c r="G49" s="6">
        <v>21.3</v>
      </c>
      <c r="H49" s="6">
        <v>21.1</v>
      </c>
      <c r="I49" s="6">
        <v>24.6</v>
      </c>
      <c r="J49" s="6">
        <v>23.8</v>
      </c>
      <c r="K49" s="6">
        <v>25</v>
      </c>
      <c r="L49" s="6">
        <v>29</v>
      </c>
      <c r="M49" s="6">
        <v>32.799999999999997</v>
      </c>
      <c r="N49" s="6">
        <v>37.5</v>
      </c>
      <c r="O49" s="6">
        <v>40.6</v>
      </c>
      <c r="P49" s="6">
        <v>40.9</v>
      </c>
      <c r="Q49" s="6">
        <v>38.9</v>
      </c>
      <c r="R49" s="6">
        <v>41</v>
      </c>
      <c r="S49" s="6">
        <v>45</v>
      </c>
      <c r="T49" s="6">
        <v>46.6</v>
      </c>
      <c r="U49" s="19"/>
      <c r="V49" s="19"/>
      <c r="W49" s="19"/>
    </row>
    <row r="50" spans="1:23" x14ac:dyDescent="0.2">
      <c r="C50" s="10"/>
      <c r="D50" s="2"/>
      <c r="E50" s="2"/>
      <c r="F50" s="2"/>
      <c r="G50" s="2"/>
      <c r="H50" s="2"/>
      <c r="I50" s="2"/>
      <c r="J50" s="2"/>
      <c r="K50" s="10"/>
      <c r="L50" s="10"/>
      <c r="M50" s="2"/>
      <c r="N50" s="10"/>
      <c r="O50" s="10"/>
      <c r="P50" s="2"/>
      <c r="Q50" s="10"/>
      <c r="R50" s="10"/>
      <c r="S50" s="2"/>
      <c r="T50" s="10"/>
      <c r="U50" s="2"/>
    </row>
    <row r="51" spans="1:23" x14ac:dyDescent="0.2">
      <c r="A51" t="s">
        <v>35</v>
      </c>
      <c r="C51" s="15">
        <v>125</v>
      </c>
      <c r="D51" s="15">
        <v>250</v>
      </c>
      <c r="E51" s="15">
        <v>500</v>
      </c>
      <c r="F51" s="15">
        <v>1000</v>
      </c>
      <c r="G51" s="15">
        <v>2000</v>
      </c>
      <c r="H51" s="15">
        <v>4000</v>
      </c>
      <c r="I51" s="15">
        <v>8000</v>
      </c>
      <c r="J51" s="9"/>
      <c r="K51" s="16"/>
      <c r="L51" s="9"/>
      <c r="M51" s="9"/>
      <c r="N51" s="2"/>
      <c r="O51" s="10"/>
      <c r="P51" s="10"/>
      <c r="Q51" s="10"/>
      <c r="R51" s="10"/>
      <c r="S51" s="10"/>
      <c r="T51" s="10"/>
      <c r="U51" s="2"/>
    </row>
    <row r="52" spans="1:23" x14ac:dyDescent="0.2">
      <c r="A52" s="1" t="str">
        <f>C43</f>
        <v>Passivent Wall Aircool, no liner, 265 mm deep</v>
      </c>
      <c r="C52" s="6">
        <f>-(10*LOG(10^(-C49/10)+10^(-D49/10)+10^(-E49/10)) -10*LOG(3) )</f>
        <v>17.716832314786757</v>
      </c>
      <c r="D52" s="6">
        <f>-(10*LOG(10^(-F49/10)+10^(-G49/10)+10^(-H49/10))-10*LOG(3))</f>
        <v>21.232304786947054</v>
      </c>
      <c r="E52" s="6">
        <f>-(10*LOG(10^(-I49/10)+10^(-J49/10)+10^(-K49/10))-10*LOG(3))</f>
        <v>24.437642570579214</v>
      </c>
      <c r="F52" s="6">
        <f>-(10*LOG(10^(-L49/10)+10^(-M49/10)+10^(-N49/10))-10*LOG(3))</f>
        <v>31.845194778841368</v>
      </c>
      <c r="G52" s="6">
        <f>-(10*LOG(10^(-O49/10)+10^(-P49/10)+10^(-Q49/10))-10*LOG(3))</f>
        <v>40.040660700186912</v>
      </c>
      <c r="H52" s="6">
        <f>-(10*LOG(10^(-R49/10)+10^(-S49/10)+10^(-T49/10))-10*LOG(3))</f>
        <v>43.534877421044484</v>
      </c>
      <c r="I52" s="6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3" x14ac:dyDescent="0.2">
      <c r="A53" t="s">
        <v>37</v>
      </c>
    </row>
    <row r="54" spans="1:23" x14ac:dyDescent="0.2">
      <c r="A54" t="s">
        <v>148</v>
      </c>
      <c r="C54">
        <v>30</v>
      </c>
    </row>
    <row r="57" spans="1:23" x14ac:dyDescent="0.2">
      <c r="A57" t="s">
        <v>31</v>
      </c>
      <c r="C57" t="s">
        <v>151</v>
      </c>
      <c r="G57" t="s">
        <v>152</v>
      </c>
    </row>
    <row r="58" spans="1:23" x14ac:dyDescent="0.2">
      <c r="A58" s="79" t="s">
        <v>90</v>
      </c>
      <c r="B58" s="79"/>
      <c r="C58" s="79" t="s">
        <v>153</v>
      </c>
      <c r="D58" s="79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23" x14ac:dyDescent="0.2">
      <c r="A59" s="79" t="s">
        <v>154</v>
      </c>
      <c r="B59" s="79"/>
      <c r="C59" s="79" t="s">
        <v>155</v>
      </c>
      <c r="D59" s="79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23" x14ac:dyDescent="0.2">
      <c r="A60" t="s">
        <v>94</v>
      </c>
      <c r="C60" t="s">
        <v>147</v>
      </c>
      <c r="V60" s="84"/>
    </row>
    <row r="61" spans="1:23" x14ac:dyDescent="0.2">
      <c r="V61" s="10"/>
    </row>
    <row r="62" spans="1:23" x14ac:dyDescent="0.2">
      <c r="A62" t="s">
        <v>34</v>
      </c>
      <c r="C62" s="4">
        <v>100</v>
      </c>
      <c r="D62" s="4">
        <v>125</v>
      </c>
      <c r="E62" s="4">
        <v>160</v>
      </c>
      <c r="F62" s="4">
        <v>200</v>
      </c>
      <c r="G62" s="4">
        <v>250</v>
      </c>
      <c r="H62" s="4">
        <v>315</v>
      </c>
      <c r="I62" s="4">
        <v>400</v>
      </c>
      <c r="J62" s="4">
        <v>500</v>
      </c>
      <c r="K62" s="4">
        <v>630</v>
      </c>
      <c r="L62" s="4">
        <v>800</v>
      </c>
      <c r="M62" s="4">
        <v>1000</v>
      </c>
      <c r="N62" s="4">
        <v>1250</v>
      </c>
      <c r="O62" s="4">
        <v>1600</v>
      </c>
      <c r="P62" s="4">
        <v>2000</v>
      </c>
      <c r="Q62" s="4">
        <v>2500</v>
      </c>
      <c r="R62" s="4">
        <v>3150</v>
      </c>
      <c r="S62" s="4">
        <v>4000</v>
      </c>
      <c r="T62" s="4">
        <v>5000</v>
      </c>
      <c r="U62" s="18">
        <v>6300</v>
      </c>
      <c r="V62" s="18">
        <v>8000</v>
      </c>
      <c r="W62" s="18">
        <v>10000</v>
      </c>
    </row>
    <row r="63" spans="1:23" x14ac:dyDescent="0.2">
      <c r="C63" s="6">
        <v>24.8</v>
      </c>
      <c r="D63" s="6">
        <v>27.5</v>
      </c>
      <c r="E63" s="6">
        <v>27.6</v>
      </c>
      <c r="F63" s="6">
        <v>27.7</v>
      </c>
      <c r="G63" s="6">
        <v>30.7</v>
      </c>
      <c r="H63" s="6">
        <v>34.6</v>
      </c>
      <c r="I63" s="6">
        <v>33.799999999999997</v>
      </c>
      <c r="J63" s="6">
        <v>34.799999999999997</v>
      </c>
      <c r="K63" s="6">
        <v>39.9</v>
      </c>
      <c r="L63" s="6">
        <v>44.3</v>
      </c>
      <c r="M63" s="6">
        <v>46.4</v>
      </c>
      <c r="N63" s="6">
        <v>49.5</v>
      </c>
      <c r="O63" s="6">
        <v>52.7</v>
      </c>
      <c r="P63" s="6">
        <v>57.2</v>
      </c>
      <c r="Q63" s="6">
        <v>61.4</v>
      </c>
      <c r="R63" s="6">
        <v>62.2</v>
      </c>
      <c r="S63" s="6">
        <v>62.6</v>
      </c>
      <c r="T63" s="6">
        <v>65.099999999999994</v>
      </c>
      <c r="U63" s="19"/>
      <c r="V63" s="19"/>
      <c r="W63" s="19"/>
    </row>
    <row r="64" spans="1:23" x14ac:dyDescent="0.2">
      <c r="C64" s="10"/>
      <c r="D64" s="2"/>
      <c r="E64" s="2"/>
      <c r="F64" s="2"/>
      <c r="G64" s="2"/>
      <c r="H64" s="2"/>
      <c r="I64" s="2"/>
      <c r="J64" s="2"/>
      <c r="K64" s="10"/>
      <c r="L64" s="10"/>
      <c r="M64" s="2"/>
      <c r="N64" s="10"/>
      <c r="O64" s="10"/>
      <c r="P64" s="2"/>
      <c r="Q64" s="10"/>
      <c r="R64" s="10"/>
      <c r="S64" s="2"/>
      <c r="T64" s="10"/>
      <c r="U64" s="2"/>
    </row>
    <row r="65" spans="1:23" x14ac:dyDescent="0.2">
      <c r="A65" t="s">
        <v>35</v>
      </c>
      <c r="C65" s="15">
        <v>125</v>
      </c>
      <c r="D65" s="15">
        <v>250</v>
      </c>
      <c r="E65" s="15">
        <v>500</v>
      </c>
      <c r="F65" s="15">
        <v>1000</v>
      </c>
      <c r="G65" s="15">
        <v>2000</v>
      </c>
      <c r="H65" s="15">
        <v>4000</v>
      </c>
      <c r="I65" s="15">
        <v>8000</v>
      </c>
      <c r="J65" s="9"/>
      <c r="K65" s="16"/>
      <c r="L65" s="9"/>
      <c r="M65" s="9"/>
      <c r="N65" s="2"/>
      <c r="O65" s="10"/>
      <c r="P65" s="10"/>
      <c r="Q65" s="10"/>
      <c r="R65" s="10"/>
      <c r="S65" s="10"/>
      <c r="T65" s="10"/>
      <c r="U65" s="2"/>
    </row>
    <row r="66" spans="1:23" x14ac:dyDescent="0.2">
      <c r="A66" s="1" t="str">
        <f>C57</f>
        <v>Passivent RAD Acoustic Airscoop</v>
      </c>
      <c r="C66" s="6">
        <f>-(10*LOG(10^(-C63/10)+10^(-D63/10)+10^(-E63/10)) -10*LOG(3) )</f>
        <v>26.428664505539729</v>
      </c>
      <c r="D66" s="6">
        <f>-(10*LOG(10^(-F63/10)+10^(-G63/10)+10^(-H63/10))-10*LOG(3))</f>
        <v>30.153049207100146</v>
      </c>
      <c r="E66" s="6">
        <f>-(10*LOG(10^(-I63/10)+10^(-J63/10)+10^(-K63/10))-10*LOG(3))</f>
        <v>35.475338532927623</v>
      </c>
      <c r="F66" s="6">
        <f>-(10*LOG(10^(-L63/10)+10^(-M63/10)+10^(-N63/10))-10*LOG(3))</f>
        <v>46.241390388279704</v>
      </c>
      <c r="G66" s="6">
        <f>-(10*LOG(10^(-O63/10)+10^(-P63/10)+10^(-Q63/10))-10*LOG(3))</f>
        <v>55.740196156685826</v>
      </c>
      <c r="H66" s="6">
        <f>-(10*LOG(10^(-R63/10)+10^(-S63/10)+10^(-T63/10))-10*LOG(3))</f>
        <v>63.124323959699339</v>
      </c>
      <c r="I66" s="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3" x14ac:dyDescent="0.2">
      <c r="A67" t="s">
        <v>37</v>
      </c>
    </row>
    <row r="68" spans="1:23" x14ac:dyDescent="0.2">
      <c r="A68" t="s">
        <v>148</v>
      </c>
      <c r="C68">
        <v>42</v>
      </c>
    </row>
    <row r="71" spans="1:23" x14ac:dyDescent="0.2">
      <c r="A71" t="s">
        <v>31</v>
      </c>
      <c r="C71" t="s">
        <v>156</v>
      </c>
      <c r="G71" t="s">
        <v>157</v>
      </c>
    </row>
    <row r="72" spans="1:23" x14ac:dyDescent="0.2">
      <c r="A72" s="79" t="s">
        <v>90</v>
      </c>
      <c r="B72" s="79"/>
      <c r="C72" s="79" t="s">
        <v>153</v>
      </c>
      <c r="D72" s="79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23" x14ac:dyDescent="0.2">
      <c r="A73" s="79" t="s">
        <v>154</v>
      </c>
      <c r="B73" s="79"/>
      <c r="C73" s="79" t="s">
        <v>155</v>
      </c>
      <c r="D73" s="79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23" x14ac:dyDescent="0.2">
      <c r="A74" t="s">
        <v>94</v>
      </c>
      <c r="C74" t="s">
        <v>147</v>
      </c>
      <c r="V74" s="84"/>
    </row>
    <row r="75" spans="1:23" x14ac:dyDescent="0.2">
      <c r="V75" s="10"/>
    </row>
    <row r="76" spans="1:23" x14ac:dyDescent="0.2">
      <c r="A76" t="s">
        <v>34</v>
      </c>
      <c r="C76" s="4">
        <v>100</v>
      </c>
      <c r="D76" s="4">
        <v>125</v>
      </c>
      <c r="E76" s="4">
        <v>160</v>
      </c>
      <c r="F76" s="4">
        <v>200</v>
      </c>
      <c r="G76" s="4">
        <v>250</v>
      </c>
      <c r="H76" s="4">
        <v>315</v>
      </c>
      <c r="I76" s="4">
        <v>400</v>
      </c>
      <c r="J76" s="4">
        <v>500</v>
      </c>
      <c r="K76" s="4">
        <v>630</v>
      </c>
      <c r="L76" s="4">
        <v>800</v>
      </c>
      <c r="M76" s="4">
        <v>1000</v>
      </c>
      <c r="N76" s="4">
        <v>1250</v>
      </c>
      <c r="O76" s="4">
        <v>1600</v>
      </c>
      <c r="P76" s="4">
        <v>2000</v>
      </c>
      <c r="Q76" s="4">
        <v>2500</v>
      </c>
      <c r="R76" s="4">
        <v>3150</v>
      </c>
      <c r="S76" s="4">
        <v>4000</v>
      </c>
      <c r="T76" s="4">
        <v>5000</v>
      </c>
      <c r="U76" s="18">
        <v>6300</v>
      </c>
      <c r="V76" s="18">
        <v>8000</v>
      </c>
      <c r="W76" s="18">
        <v>10000</v>
      </c>
    </row>
    <row r="77" spans="1:23" x14ac:dyDescent="0.2">
      <c r="C77" s="6">
        <v>19.600000000000001</v>
      </c>
      <c r="D77" s="6">
        <v>20</v>
      </c>
      <c r="E77" s="6">
        <v>22.1</v>
      </c>
      <c r="F77" s="6">
        <v>21</v>
      </c>
      <c r="G77" s="6">
        <v>23.4</v>
      </c>
      <c r="H77" s="6">
        <v>26.8</v>
      </c>
      <c r="I77" s="6">
        <v>26.7</v>
      </c>
      <c r="J77" s="6">
        <v>26.7</v>
      </c>
      <c r="K77" s="6">
        <v>30.4</v>
      </c>
      <c r="L77" s="6">
        <v>34.200000000000003</v>
      </c>
      <c r="M77" s="6">
        <v>35.6</v>
      </c>
      <c r="N77" s="6">
        <v>36.799999999999997</v>
      </c>
      <c r="O77" s="6">
        <v>42</v>
      </c>
      <c r="P77" s="6">
        <v>46.9</v>
      </c>
      <c r="Q77" s="6">
        <v>52.5</v>
      </c>
      <c r="R77" s="6">
        <v>55</v>
      </c>
      <c r="S77" s="6">
        <v>54.3</v>
      </c>
      <c r="T77" s="6">
        <v>63</v>
      </c>
      <c r="U77" s="19"/>
      <c r="V77" s="19"/>
      <c r="W77" s="19"/>
    </row>
    <row r="78" spans="1:23" x14ac:dyDescent="0.2">
      <c r="C78" s="10"/>
      <c r="D78" s="2"/>
      <c r="E78" s="2"/>
      <c r="F78" s="2"/>
      <c r="G78" s="2"/>
      <c r="H78" s="2"/>
      <c r="I78" s="2"/>
      <c r="J78" s="2"/>
      <c r="K78" s="10"/>
      <c r="L78" s="10"/>
      <c r="M78" s="2"/>
      <c r="N78" s="10"/>
      <c r="O78" s="10"/>
      <c r="P78" s="2"/>
      <c r="Q78" s="10"/>
      <c r="R78" s="10"/>
      <c r="S78" s="2"/>
      <c r="T78" s="10"/>
      <c r="U78" s="2"/>
    </row>
    <row r="79" spans="1:23" x14ac:dyDescent="0.2">
      <c r="A79" t="s">
        <v>35</v>
      </c>
      <c r="C79" s="15">
        <v>125</v>
      </c>
      <c r="D79" s="15">
        <v>250</v>
      </c>
      <c r="E79" s="15">
        <v>500</v>
      </c>
      <c r="F79" s="15">
        <v>1000</v>
      </c>
      <c r="G79" s="15">
        <v>2000</v>
      </c>
      <c r="H79" s="15">
        <v>4000</v>
      </c>
      <c r="I79" s="15">
        <v>8000</v>
      </c>
      <c r="J79" s="9"/>
      <c r="K79" s="16"/>
      <c r="L79" s="9"/>
      <c r="M79" s="9"/>
      <c r="N79" s="2"/>
      <c r="O79" s="10"/>
      <c r="P79" s="10"/>
      <c r="Q79" s="10"/>
      <c r="R79" s="10"/>
      <c r="S79" s="10"/>
      <c r="T79" s="10"/>
      <c r="U79" s="2"/>
    </row>
    <row r="80" spans="1:23" x14ac:dyDescent="0.2">
      <c r="A80" s="1" t="str">
        <f>C71</f>
        <v>Passivent DAD Pyramid Airscoop</v>
      </c>
      <c r="C80" s="6">
        <f>-(10*LOG(10^(-C77/10)+10^(-D77/10)+10^(-E77/10)) -10*LOG(3) )</f>
        <v>20.436597436485666</v>
      </c>
      <c r="D80" s="6">
        <f>-(10*LOG(10^(-F77/10)+10^(-G77/10)+10^(-H77/10))-10*LOG(3))</f>
        <v>23.12665478156115</v>
      </c>
      <c r="E80" s="6">
        <f>-(10*LOG(10^(-I77/10)+10^(-J77/10)+10^(-K77/10))-10*LOG(3))</f>
        <v>27.621267270424418</v>
      </c>
      <c r="F80" s="6">
        <f>-(10*LOG(10^(-L77/10)+10^(-M77/10)+10^(-N77/10))-10*LOG(3))</f>
        <v>35.403352187067689</v>
      </c>
      <c r="G80" s="6">
        <f>-(10*LOG(10^(-O77/10)+10^(-P77/10)+10^(-Q77/10))-10*LOG(3))</f>
        <v>45.270655452122824</v>
      </c>
      <c r="H80" s="6">
        <f>-(10*LOG(10^(-R77/10)+10^(-S77/10)+10^(-T77/10))-10*LOG(3))</f>
        <v>56.091345041836647</v>
      </c>
      <c r="I80" s="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3" x14ac:dyDescent="0.2">
      <c r="A81" t="s">
        <v>37</v>
      </c>
    </row>
    <row r="82" spans="1:23" x14ac:dyDescent="0.2">
      <c r="A82" t="s">
        <v>148</v>
      </c>
      <c r="C82">
        <v>34</v>
      </c>
    </row>
    <row r="85" spans="1:23" x14ac:dyDescent="0.2">
      <c r="A85" t="s">
        <v>31</v>
      </c>
      <c r="C85" t="s">
        <v>158</v>
      </c>
      <c r="G85" t="s">
        <v>157</v>
      </c>
    </row>
    <row r="86" spans="1:23" x14ac:dyDescent="0.2">
      <c r="A86" s="79" t="s">
        <v>90</v>
      </c>
      <c r="B86" s="79"/>
      <c r="C86" s="79" t="s">
        <v>153</v>
      </c>
      <c r="D86" s="79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23" x14ac:dyDescent="0.2">
      <c r="A87" s="79" t="s">
        <v>154</v>
      </c>
      <c r="B87" s="79"/>
      <c r="C87" s="79" t="s">
        <v>155</v>
      </c>
      <c r="D87" s="79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23" x14ac:dyDescent="0.2">
      <c r="A88" t="s">
        <v>94</v>
      </c>
      <c r="C88" t="s">
        <v>147</v>
      </c>
      <c r="V88" s="84"/>
    </row>
    <row r="89" spans="1:23" x14ac:dyDescent="0.2">
      <c r="V89" s="10"/>
    </row>
    <row r="90" spans="1:23" x14ac:dyDescent="0.2">
      <c r="A90" t="s">
        <v>34</v>
      </c>
      <c r="C90" s="4">
        <v>100</v>
      </c>
      <c r="D90" s="4">
        <v>125</v>
      </c>
      <c r="E90" s="4">
        <v>160</v>
      </c>
      <c r="F90" s="4">
        <v>200</v>
      </c>
      <c r="G90" s="4">
        <v>250</v>
      </c>
      <c r="H90" s="4">
        <v>315</v>
      </c>
      <c r="I90" s="4">
        <v>400</v>
      </c>
      <c r="J90" s="4">
        <v>500</v>
      </c>
      <c r="K90" s="4">
        <v>630</v>
      </c>
      <c r="L90" s="4">
        <v>800</v>
      </c>
      <c r="M90" s="4">
        <v>1000</v>
      </c>
      <c r="N90" s="4">
        <v>1250</v>
      </c>
      <c r="O90" s="4">
        <v>1600</v>
      </c>
      <c r="P90" s="4">
        <v>2000</v>
      </c>
      <c r="Q90" s="4">
        <v>2500</v>
      </c>
      <c r="R90" s="4">
        <v>3150</v>
      </c>
      <c r="S90" s="4">
        <v>4000</v>
      </c>
      <c r="T90" s="4">
        <v>5000</v>
      </c>
      <c r="U90" s="18">
        <v>6300</v>
      </c>
      <c r="V90" s="18">
        <v>8000</v>
      </c>
      <c r="W90" s="18">
        <v>10000</v>
      </c>
    </row>
    <row r="91" spans="1:23" x14ac:dyDescent="0.2">
      <c r="C91" s="6">
        <v>22.9</v>
      </c>
      <c r="D91" s="6">
        <v>19.2</v>
      </c>
      <c r="E91" s="6">
        <v>18.7</v>
      </c>
      <c r="F91" s="6">
        <v>19.3</v>
      </c>
      <c r="G91" s="6">
        <v>24.5</v>
      </c>
      <c r="H91" s="6">
        <v>26.2</v>
      </c>
      <c r="I91" s="6">
        <v>26.4</v>
      </c>
      <c r="J91" s="6">
        <v>25.7</v>
      </c>
      <c r="K91" s="6">
        <v>27.7</v>
      </c>
      <c r="L91" s="6">
        <v>28.2</v>
      </c>
      <c r="M91" s="6">
        <v>32.1</v>
      </c>
      <c r="N91" s="6">
        <v>34.299999999999997</v>
      </c>
      <c r="O91" s="6">
        <v>36.1</v>
      </c>
      <c r="P91" s="6">
        <v>40.5</v>
      </c>
      <c r="Q91" s="6">
        <v>45.1</v>
      </c>
      <c r="R91" s="6">
        <v>49</v>
      </c>
      <c r="S91" s="6">
        <v>50.2</v>
      </c>
      <c r="T91" s="6">
        <v>49.2</v>
      </c>
      <c r="U91" s="19"/>
      <c r="V91" s="19"/>
      <c r="W91" s="19"/>
    </row>
    <row r="92" spans="1:23" x14ac:dyDescent="0.2">
      <c r="C92" s="10"/>
      <c r="D92" s="2"/>
      <c r="E92" s="2"/>
      <c r="F92" s="2"/>
      <c r="G92" s="2"/>
      <c r="H92" s="2"/>
      <c r="I92" s="2"/>
      <c r="J92" s="2"/>
      <c r="K92" s="10"/>
      <c r="L92" s="10"/>
      <c r="M92" s="2"/>
      <c r="N92" s="10"/>
      <c r="O92" s="10"/>
      <c r="P92" s="2"/>
      <c r="Q92" s="10"/>
      <c r="R92" s="10"/>
      <c r="S92" s="2"/>
      <c r="T92" s="10"/>
      <c r="U92" s="2"/>
    </row>
    <row r="93" spans="1:23" x14ac:dyDescent="0.2">
      <c r="A93" t="s">
        <v>35</v>
      </c>
      <c r="C93" s="15">
        <v>125</v>
      </c>
      <c r="D93" s="15">
        <v>250</v>
      </c>
      <c r="E93" s="15">
        <v>500</v>
      </c>
      <c r="F93" s="15">
        <v>1000</v>
      </c>
      <c r="G93" s="15">
        <v>2000</v>
      </c>
      <c r="H93" s="15">
        <v>4000</v>
      </c>
      <c r="I93" s="15">
        <v>8000</v>
      </c>
      <c r="J93" s="9"/>
      <c r="K93" s="16"/>
      <c r="L93" s="9"/>
      <c r="M93" s="9"/>
      <c r="N93" s="2"/>
      <c r="O93" s="10"/>
      <c r="P93" s="10"/>
      <c r="Q93" s="10"/>
      <c r="R93" s="10"/>
      <c r="S93" s="10"/>
      <c r="T93" s="10"/>
      <c r="U93" s="2"/>
    </row>
    <row r="94" spans="1:23" x14ac:dyDescent="0.2">
      <c r="A94" s="1" t="str">
        <f>C85</f>
        <v>Passivent DAD Louvre Airscoop</v>
      </c>
      <c r="C94" s="6">
        <f>-(10*LOG(10^(-C91/10)+10^(-D91/10)+10^(-E91/10)) -10*LOG(3) )</f>
        <v>19.908199213425512</v>
      </c>
      <c r="D94" s="6">
        <f>-(10*LOG(10^(-F91/10)+10^(-G91/10)+10^(-H91/10))-10*LOG(3))</f>
        <v>22.292475596773791</v>
      </c>
      <c r="E94" s="6">
        <f>-(10*LOG(10^(-I91/10)+10^(-J91/10)+10^(-K91/10))-10*LOG(3))</f>
        <v>26.523027880417345</v>
      </c>
      <c r="F94" s="6">
        <f>-(10*LOG(10^(-L91/10)+10^(-M91/10)+10^(-N91/10))-10*LOG(3))</f>
        <v>30.788875053407168</v>
      </c>
      <c r="G94" s="6">
        <f>-(10*LOG(10^(-O91/10)+10^(-P91/10)+10^(-Q91/10))-10*LOG(3))</f>
        <v>39.142351332891522</v>
      </c>
      <c r="H94" s="6">
        <f>-(10*LOG(10^(-R91/10)+10^(-S91/10)+10^(-T91/10))-10*LOG(3))</f>
        <v>49.435801997040365</v>
      </c>
      <c r="I94" s="6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3" x14ac:dyDescent="0.2">
      <c r="A95" t="s">
        <v>37</v>
      </c>
    </row>
    <row r="96" spans="1:23" x14ac:dyDescent="0.2">
      <c r="A96" t="s">
        <v>148</v>
      </c>
      <c r="C96">
        <v>32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O15" sqref="O15"/>
    </sheetView>
  </sheetViews>
  <sheetFormatPr defaultRowHeight="12.75" x14ac:dyDescent="0.2"/>
  <cols>
    <col min="1" max="1" width="28.28515625" bestFit="1" customWidth="1"/>
    <col min="2" max="2" width="14.5703125" customWidth="1"/>
  </cols>
  <sheetData>
    <row r="1" spans="1:9" x14ac:dyDescent="0.2">
      <c r="A1" s="3"/>
      <c r="B1" s="3"/>
      <c r="C1" s="3">
        <v>125</v>
      </c>
      <c r="D1" s="3">
        <v>250</v>
      </c>
      <c r="E1" s="3">
        <v>500</v>
      </c>
      <c r="F1" s="3">
        <v>1000</v>
      </c>
      <c r="G1" s="3">
        <v>2000</v>
      </c>
      <c r="H1" s="3">
        <v>4000</v>
      </c>
      <c r="I1" s="3">
        <v>8000</v>
      </c>
    </row>
    <row r="2" spans="1:9" ht="21" customHeight="1" x14ac:dyDescent="0.2">
      <c r="A2" s="3" t="s">
        <v>160</v>
      </c>
      <c r="B2" s="3"/>
      <c r="C2" s="3">
        <v>40.1</v>
      </c>
      <c r="D2" s="3">
        <v>36.1</v>
      </c>
      <c r="E2" s="3">
        <v>33.9</v>
      </c>
      <c r="F2" s="3">
        <v>35.299999999999997</v>
      </c>
      <c r="G2" s="3">
        <v>43.9</v>
      </c>
      <c r="H2" s="3">
        <v>40.4</v>
      </c>
      <c r="I2" s="3">
        <v>45.3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55" zoomScaleNormal="55" workbookViewId="0">
      <selection activeCell="X66" sqref="X66"/>
    </sheetView>
  </sheetViews>
  <sheetFormatPr defaultRowHeight="12.75" x14ac:dyDescent="0.2"/>
  <cols>
    <col min="1" max="1" width="53.5703125" customWidth="1"/>
    <col min="2" max="2" width="23.140625" customWidth="1"/>
    <col min="3" max="5" width="20" customWidth="1"/>
    <col min="6" max="6" width="10.5703125" bestFit="1" customWidth="1"/>
    <col min="7" max="7" width="18.5703125" customWidth="1"/>
    <col min="8" max="8" width="19.140625" customWidth="1"/>
    <col min="9" max="9" width="21" customWidth="1"/>
    <col min="10" max="10" width="13.42578125" customWidth="1"/>
    <col min="257" max="257" width="13.7109375" customWidth="1"/>
    <col min="258" max="261" width="20" customWidth="1"/>
    <col min="513" max="513" width="13.7109375" customWidth="1"/>
    <col min="514" max="517" width="20" customWidth="1"/>
    <col min="769" max="769" width="13.7109375" customWidth="1"/>
    <col min="770" max="773" width="20" customWidth="1"/>
    <col min="1025" max="1025" width="13.7109375" customWidth="1"/>
    <col min="1026" max="1029" width="20" customWidth="1"/>
    <col min="1281" max="1281" width="13.7109375" customWidth="1"/>
    <col min="1282" max="1285" width="20" customWidth="1"/>
    <col min="1537" max="1537" width="13.7109375" customWidth="1"/>
    <col min="1538" max="1541" width="20" customWidth="1"/>
    <col min="1793" max="1793" width="13.7109375" customWidth="1"/>
    <col min="1794" max="1797" width="20" customWidth="1"/>
    <col min="2049" max="2049" width="13.7109375" customWidth="1"/>
    <col min="2050" max="2053" width="20" customWidth="1"/>
    <col min="2305" max="2305" width="13.7109375" customWidth="1"/>
    <col min="2306" max="2309" width="20" customWidth="1"/>
    <col min="2561" max="2561" width="13.7109375" customWidth="1"/>
    <col min="2562" max="2565" width="20" customWidth="1"/>
    <col min="2817" max="2817" width="13.7109375" customWidth="1"/>
    <col min="2818" max="2821" width="20" customWidth="1"/>
    <col min="3073" max="3073" width="13.7109375" customWidth="1"/>
    <col min="3074" max="3077" width="20" customWidth="1"/>
    <col min="3329" max="3329" width="13.7109375" customWidth="1"/>
    <col min="3330" max="3333" width="20" customWidth="1"/>
    <col min="3585" max="3585" width="13.7109375" customWidth="1"/>
    <col min="3586" max="3589" width="20" customWidth="1"/>
    <col min="3841" max="3841" width="13.7109375" customWidth="1"/>
    <col min="3842" max="3845" width="20" customWidth="1"/>
    <col min="4097" max="4097" width="13.7109375" customWidth="1"/>
    <col min="4098" max="4101" width="20" customWidth="1"/>
    <col min="4353" max="4353" width="13.7109375" customWidth="1"/>
    <col min="4354" max="4357" width="20" customWidth="1"/>
    <col min="4609" max="4609" width="13.7109375" customWidth="1"/>
    <col min="4610" max="4613" width="20" customWidth="1"/>
    <col min="4865" max="4865" width="13.7109375" customWidth="1"/>
    <col min="4866" max="4869" width="20" customWidth="1"/>
    <col min="5121" max="5121" width="13.7109375" customWidth="1"/>
    <col min="5122" max="5125" width="20" customWidth="1"/>
    <col min="5377" max="5377" width="13.7109375" customWidth="1"/>
    <col min="5378" max="5381" width="20" customWidth="1"/>
    <col min="5633" max="5633" width="13.7109375" customWidth="1"/>
    <col min="5634" max="5637" width="20" customWidth="1"/>
    <col min="5889" max="5889" width="13.7109375" customWidth="1"/>
    <col min="5890" max="5893" width="20" customWidth="1"/>
    <col min="6145" max="6145" width="13.7109375" customWidth="1"/>
    <col min="6146" max="6149" width="20" customWidth="1"/>
    <col min="6401" max="6401" width="13.7109375" customWidth="1"/>
    <col min="6402" max="6405" width="20" customWidth="1"/>
    <col min="6657" max="6657" width="13.7109375" customWidth="1"/>
    <col min="6658" max="6661" width="20" customWidth="1"/>
    <col min="6913" max="6913" width="13.7109375" customWidth="1"/>
    <col min="6914" max="6917" width="20" customWidth="1"/>
    <col min="7169" max="7169" width="13.7109375" customWidth="1"/>
    <col min="7170" max="7173" width="20" customWidth="1"/>
    <col min="7425" max="7425" width="13.7109375" customWidth="1"/>
    <col min="7426" max="7429" width="20" customWidth="1"/>
    <col min="7681" max="7681" width="13.7109375" customWidth="1"/>
    <col min="7682" max="7685" width="20" customWidth="1"/>
    <col min="7937" max="7937" width="13.7109375" customWidth="1"/>
    <col min="7938" max="7941" width="20" customWidth="1"/>
    <col min="8193" max="8193" width="13.7109375" customWidth="1"/>
    <col min="8194" max="8197" width="20" customWidth="1"/>
    <col min="8449" max="8449" width="13.7109375" customWidth="1"/>
    <col min="8450" max="8453" width="20" customWidth="1"/>
    <col min="8705" max="8705" width="13.7109375" customWidth="1"/>
    <col min="8706" max="8709" width="20" customWidth="1"/>
    <col min="8961" max="8961" width="13.7109375" customWidth="1"/>
    <col min="8962" max="8965" width="20" customWidth="1"/>
    <col min="9217" max="9217" width="13.7109375" customWidth="1"/>
    <col min="9218" max="9221" width="20" customWidth="1"/>
    <col min="9473" max="9473" width="13.7109375" customWidth="1"/>
    <col min="9474" max="9477" width="20" customWidth="1"/>
    <col min="9729" max="9729" width="13.7109375" customWidth="1"/>
    <col min="9730" max="9733" width="20" customWidth="1"/>
    <col min="9985" max="9985" width="13.7109375" customWidth="1"/>
    <col min="9986" max="9989" width="20" customWidth="1"/>
    <col min="10241" max="10241" width="13.7109375" customWidth="1"/>
    <col min="10242" max="10245" width="20" customWidth="1"/>
    <col min="10497" max="10497" width="13.7109375" customWidth="1"/>
    <col min="10498" max="10501" width="20" customWidth="1"/>
    <col min="10753" max="10753" width="13.7109375" customWidth="1"/>
    <col min="10754" max="10757" width="20" customWidth="1"/>
    <col min="11009" max="11009" width="13.7109375" customWidth="1"/>
    <col min="11010" max="11013" width="20" customWidth="1"/>
    <col min="11265" max="11265" width="13.7109375" customWidth="1"/>
    <col min="11266" max="11269" width="20" customWidth="1"/>
    <col min="11521" max="11521" width="13.7109375" customWidth="1"/>
    <col min="11522" max="11525" width="20" customWidth="1"/>
    <col min="11777" max="11777" width="13.7109375" customWidth="1"/>
    <col min="11778" max="11781" width="20" customWidth="1"/>
    <col min="12033" max="12033" width="13.7109375" customWidth="1"/>
    <col min="12034" max="12037" width="20" customWidth="1"/>
    <col min="12289" max="12289" width="13.7109375" customWidth="1"/>
    <col min="12290" max="12293" width="20" customWidth="1"/>
    <col min="12545" max="12545" width="13.7109375" customWidth="1"/>
    <col min="12546" max="12549" width="20" customWidth="1"/>
    <col min="12801" max="12801" width="13.7109375" customWidth="1"/>
    <col min="12802" max="12805" width="20" customWidth="1"/>
    <col min="13057" max="13057" width="13.7109375" customWidth="1"/>
    <col min="13058" max="13061" width="20" customWidth="1"/>
    <col min="13313" max="13313" width="13.7109375" customWidth="1"/>
    <col min="13314" max="13317" width="20" customWidth="1"/>
    <col min="13569" max="13569" width="13.7109375" customWidth="1"/>
    <col min="13570" max="13573" width="20" customWidth="1"/>
    <col min="13825" max="13825" width="13.7109375" customWidth="1"/>
    <col min="13826" max="13829" width="20" customWidth="1"/>
    <col min="14081" max="14081" width="13.7109375" customWidth="1"/>
    <col min="14082" max="14085" width="20" customWidth="1"/>
    <col min="14337" max="14337" width="13.7109375" customWidth="1"/>
    <col min="14338" max="14341" width="20" customWidth="1"/>
    <col min="14593" max="14593" width="13.7109375" customWidth="1"/>
    <col min="14594" max="14597" width="20" customWidth="1"/>
    <col min="14849" max="14849" width="13.7109375" customWidth="1"/>
    <col min="14850" max="14853" width="20" customWidth="1"/>
    <col min="15105" max="15105" width="13.7109375" customWidth="1"/>
    <col min="15106" max="15109" width="20" customWidth="1"/>
    <col min="15361" max="15361" width="13.7109375" customWidth="1"/>
    <col min="15362" max="15365" width="20" customWidth="1"/>
    <col min="15617" max="15617" width="13.7109375" customWidth="1"/>
    <col min="15618" max="15621" width="20" customWidth="1"/>
    <col min="15873" max="15873" width="13.7109375" customWidth="1"/>
    <col min="15874" max="15877" width="20" customWidth="1"/>
    <col min="16129" max="16129" width="13.7109375" customWidth="1"/>
    <col min="16130" max="16133" width="20" customWidth="1"/>
  </cols>
  <sheetData>
    <row r="1" spans="1:9" ht="18" x14ac:dyDescent="0.2">
      <c r="A1" s="108" t="s">
        <v>161</v>
      </c>
      <c r="B1" s="109"/>
      <c r="C1" s="109"/>
      <c r="D1" s="109"/>
    </row>
    <row r="3" spans="1:9" ht="13.5" thickBot="1" x14ac:dyDescent="0.25"/>
    <row r="4" spans="1:9" ht="51.75" thickBot="1" x14ac:dyDescent="0.25">
      <c r="A4" s="110"/>
      <c r="B4" s="111" t="s">
        <v>162</v>
      </c>
      <c r="C4" s="112" t="s">
        <v>163</v>
      </c>
      <c r="D4" s="112" t="s">
        <v>164</v>
      </c>
      <c r="F4" s="110"/>
      <c r="G4" s="111" t="s">
        <v>162</v>
      </c>
      <c r="H4" s="112" t="s">
        <v>163</v>
      </c>
      <c r="I4" s="112" t="s">
        <v>164</v>
      </c>
    </row>
    <row r="5" spans="1:9" ht="13.5" thickBot="1" x14ac:dyDescent="0.25">
      <c r="A5" s="110" t="s">
        <v>165</v>
      </c>
      <c r="B5" s="110" t="s">
        <v>166</v>
      </c>
      <c r="C5" s="110" t="s">
        <v>166</v>
      </c>
      <c r="D5" s="110" t="s">
        <v>166</v>
      </c>
    </row>
    <row r="6" spans="1:9" x14ac:dyDescent="0.2">
      <c r="A6" s="113">
        <v>100</v>
      </c>
      <c r="B6" s="114">
        <v>34.5</v>
      </c>
      <c r="C6" s="115">
        <v>33.9</v>
      </c>
      <c r="D6" s="114">
        <v>33.1</v>
      </c>
    </row>
    <row r="7" spans="1:9" x14ac:dyDescent="0.2">
      <c r="A7" s="113">
        <v>125</v>
      </c>
      <c r="B7" s="114">
        <v>30.8</v>
      </c>
      <c r="C7" s="115">
        <v>30</v>
      </c>
      <c r="D7" s="114">
        <v>28.2</v>
      </c>
      <c r="F7">
        <v>125</v>
      </c>
      <c r="G7" s="119">
        <f>-10*LOG10(10^(-0.1*B6)+10^(-0.1*B7)+10^(-0.1*B8))+10*LOG10(3)</f>
        <v>32.033312951736427</v>
      </c>
      <c r="H7" s="119">
        <f>-10*LOG10(10^(-0.1*C6)+10^(-0.1*C7)+10^(-0.1*C8))+10*LOG10(3)</f>
        <v>29.394131741568522</v>
      </c>
      <c r="I7" s="119">
        <f>-10*LOG10(10^(-0.1*D6)+10^(-0.1*D7)+10^(-0.1*D8))+10*LOG10(3)</f>
        <v>29.63601954167045</v>
      </c>
    </row>
    <row r="8" spans="1:9" x14ac:dyDescent="0.2">
      <c r="A8" s="113">
        <v>160</v>
      </c>
      <c r="B8" s="114">
        <v>31.6</v>
      </c>
      <c r="C8" s="115">
        <v>26.9</v>
      </c>
      <c r="D8" s="114">
        <v>29</v>
      </c>
      <c r="F8">
        <v>250</v>
      </c>
      <c r="G8" s="119">
        <f>-10*LOG10(10^(-0.1*B9)+10^(-0.1*B10)+10^(-0.1*B11))+10*LOG10(3)</f>
        <v>29.06453908150953</v>
      </c>
      <c r="H8" s="119">
        <f>-10*LOG10(10^(-0.1*C9)+10^(-0.1*C10)+10^(-0.1*C11))+10*LOG10(3)</f>
        <v>27.928314686447777</v>
      </c>
      <c r="I8" s="119">
        <f>-10*LOG10(10^(-0.1*D9)+10^(-0.1*D10)+10^(-0.1*D11))+10*LOG10(3)</f>
        <v>32.771644663502535</v>
      </c>
    </row>
    <row r="9" spans="1:9" x14ac:dyDescent="0.2">
      <c r="A9" s="113">
        <v>200</v>
      </c>
      <c r="B9" s="114">
        <v>30.1</v>
      </c>
      <c r="C9" s="115">
        <v>25.8</v>
      </c>
      <c r="D9" s="114">
        <v>30.3</v>
      </c>
      <c r="F9">
        <v>500</v>
      </c>
      <c r="G9" s="119">
        <f>-10*LOG10(10^(-0.1*B12)+10^(-0.1*B13)+10^(-0.1*B14))+10*LOG10(3)</f>
        <v>25.198323153952735</v>
      </c>
      <c r="H9" s="119">
        <f>-10*LOG10(10^(-0.1*C12)+10^(-0.1*C13)+10^(-0.1*C14))+10*LOG10(3)</f>
        <v>36.231988929160821</v>
      </c>
      <c r="I9" s="119">
        <f>-10*LOG10(10^(-0.1*D12)+10^(-0.1*D13)+10^(-0.1*D14))+10*LOG10(3)</f>
        <v>39.781488546101997</v>
      </c>
    </row>
    <row r="10" spans="1:9" x14ac:dyDescent="0.2">
      <c r="A10" s="113">
        <v>250</v>
      </c>
      <c r="B10" s="114">
        <v>29.5</v>
      </c>
      <c r="C10" s="115">
        <v>28.3</v>
      </c>
      <c r="D10" s="114">
        <v>34.4</v>
      </c>
      <c r="F10">
        <v>1000</v>
      </c>
      <c r="G10" s="119">
        <f>-10*LOG10(10^(-0.1*B15)+10^(-0.1*B16)+10^(-0.1*B17))+10*LOG10(3)</f>
        <v>35.154004741207153</v>
      </c>
      <c r="H10" s="119">
        <f>-10*LOG10(10^(-0.1*C15)+10^(-0.1*C16)+10^(-0.1*C17))+10*LOG10(3)</f>
        <v>44.059558320545101</v>
      </c>
      <c r="I10" s="119">
        <f>-10*LOG10(10^(-0.1*D15)+10^(-0.1*D16)+10^(-0.1*D17))+10*LOG10(3)</f>
        <v>45.282461967600668</v>
      </c>
    </row>
    <row r="11" spans="1:9" x14ac:dyDescent="0.2">
      <c r="A11" s="113">
        <v>315</v>
      </c>
      <c r="B11" s="114">
        <v>27.9</v>
      </c>
      <c r="C11" s="115">
        <v>31.4</v>
      </c>
      <c r="D11" s="114">
        <v>35.4</v>
      </c>
      <c r="F11">
        <v>2000</v>
      </c>
      <c r="G11" s="119">
        <f>-10*LOG10(10^(-0.1*B18)+10^(-0.1*B19)+10^(-0.1*B20))+10*LOG10(3)</f>
        <v>38.58807873246645</v>
      </c>
      <c r="H11" s="119">
        <f>-10*LOG10(10^(-0.1*C18)+10^(-0.1*C19)+10^(-0.1*C20))+10*LOG10(3)</f>
        <v>44.39535641165206</v>
      </c>
      <c r="I11" s="119">
        <f>-10*LOG10(10^(-0.1*D18)+10^(-0.1*D19)+10^(-0.1*D20))+10*LOG10(3)</f>
        <v>47.289443034357397</v>
      </c>
    </row>
    <row r="12" spans="1:9" x14ac:dyDescent="0.2">
      <c r="A12" s="113">
        <v>400</v>
      </c>
      <c r="B12" s="114">
        <v>25.9</v>
      </c>
      <c r="C12" s="115">
        <v>33.799999999999997</v>
      </c>
      <c r="D12" s="114">
        <v>37.9</v>
      </c>
      <c r="F12">
        <v>4000</v>
      </c>
      <c r="G12" s="119">
        <f>-10*LOG10(10^(-0.1*B21)+10^(-0.1*B22)+10^(-0.1*B23))+10*LOG10(3)</f>
        <v>45.173883908329913</v>
      </c>
      <c r="H12" s="119">
        <f>-10*LOG10(10^(-0.1*C21)+10^(-0.1*C22)+10^(-0.1*C23))+10*LOG10(3)</f>
        <v>44.08934943933064</v>
      </c>
      <c r="I12" s="119">
        <f>-10*LOG10(10^(-0.1*D21)+10^(-0.1*D22)+10^(-0.1*D23))+10*LOG10(3)</f>
        <v>47.073434981949191</v>
      </c>
    </row>
    <row r="13" spans="1:9" x14ac:dyDescent="0.2">
      <c r="A13" s="113">
        <v>500</v>
      </c>
      <c r="B13" s="114">
        <v>24</v>
      </c>
      <c r="C13" s="115">
        <v>36.9</v>
      </c>
      <c r="D13" s="114">
        <v>39.6</v>
      </c>
    </row>
    <row r="14" spans="1:9" x14ac:dyDescent="0.2">
      <c r="A14" s="113">
        <v>630</v>
      </c>
      <c r="B14" s="114">
        <v>26</v>
      </c>
      <c r="C14" s="115">
        <v>40.299999999999997</v>
      </c>
      <c r="D14" s="114">
        <v>43.6</v>
      </c>
    </row>
    <row r="15" spans="1:9" x14ac:dyDescent="0.2">
      <c r="A15" s="113">
        <v>800</v>
      </c>
      <c r="B15" s="114">
        <v>31.8</v>
      </c>
      <c r="C15" s="115">
        <v>44.4</v>
      </c>
      <c r="D15" s="114">
        <v>44.4</v>
      </c>
    </row>
    <row r="16" spans="1:9" x14ac:dyDescent="0.2">
      <c r="A16" s="113">
        <v>1000</v>
      </c>
      <c r="B16" s="114">
        <v>37.700000000000003</v>
      </c>
      <c r="C16" s="115">
        <v>44</v>
      </c>
      <c r="D16" s="114">
        <v>45.2</v>
      </c>
    </row>
    <row r="17" spans="1:8" x14ac:dyDescent="0.2">
      <c r="A17" s="113">
        <v>1250</v>
      </c>
      <c r="B17" s="114">
        <v>40.700000000000003</v>
      </c>
      <c r="C17" s="115">
        <v>43.8</v>
      </c>
      <c r="D17" s="114">
        <v>46.5</v>
      </c>
    </row>
    <row r="18" spans="1:8" x14ac:dyDescent="0.2">
      <c r="A18" s="113">
        <v>1600</v>
      </c>
      <c r="B18" s="114">
        <v>38.799999999999997</v>
      </c>
      <c r="C18" s="115">
        <v>43.8</v>
      </c>
      <c r="D18" s="114">
        <v>45.4</v>
      </c>
    </row>
    <row r="19" spans="1:8" x14ac:dyDescent="0.2">
      <c r="A19" s="113">
        <v>2000</v>
      </c>
      <c r="B19" s="114">
        <v>37.6</v>
      </c>
      <c r="C19" s="115">
        <v>45.6</v>
      </c>
      <c r="D19" s="114">
        <v>48.2</v>
      </c>
    </row>
    <row r="20" spans="1:8" x14ac:dyDescent="0.2">
      <c r="A20" s="113">
        <v>2500</v>
      </c>
      <c r="B20" s="114">
        <v>39.6</v>
      </c>
      <c r="C20" s="115">
        <v>44</v>
      </c>
      <c r="D20" s="114">
        <v>49.2</v>
      </c>
    </row>
    <row r="21" spans="1:8" x14ac:dyDescent="0.2">
      <c r="A21" s="113">
        <v>3150</v>
      </c>
      <c r="B21" s="114">
        <v>43.4</v>
      </c>
      <c r="C21" s="115">
        <v>41.6</v>
      </c>
      <c r="D21" s="114">
        <v>45.4</v>
      </c>
    </row>
    <row r="22" spans="1:8" x14ac:dyDescent="0.2">
      <c r="A22" s="113">
        <v>4000</v>
      </c>
      <c r="B22" s="114">
        <v>47.8</v>
      </c>
      <c r="C22" s="115">
        <v>44.1</v>
      </c>
      <c r="D22" s="114">
        <v>46.2</v>
      </c>
    </row>
    <row r="23" spans="1:8" ht="13.5" thickBot="1" x14ac:dyDescent="0.25">
      <c r="A23" s="116">
        <v>5000</v>
      </c>
      <c r="B23" s="117">
        <v>45.4</v>
      </c>
      <c r="C23" s="118">
        <v>50.5</v>
      </c>
      <c r="D23" s="117">
        <v>52.2</v>
      </c>
    </row>
    <row r="25" spans="1:8" s="81" customFormat="1" x14ac:dyDescent="0.2">
      <c r="A25" s="81" t="s">
        <v>167</v>
      </c>
      <c r="D25" s="120"/>
    </row>
    <row r="26" spans="1:8" x14ac:dyDescent="0.2">
      <c r="C26">
        <v>125</v>
      </c>
      <c r="D26">
        <v>250</v>
      </c>
      <c r="E26">
        <v>500</v>
      </c>
      <c r="F26">
        <v>1000</v>
      </c>
      <c r="G26">
        <v>2000</v>
      </c>
      <c r="H26">
        <v>4000</v>
      </c>
    </row>
    <row r="27" spans="1:8" x14ac:dyDescent="0.2">
      <c r="A27" t="s">
        <v>162</v>
      </c>
      <c r="C27" s="119">
        <v>32.033312951736427</v>
      </c>
      <c r="D27" s="119">
        <v>29.06453908150953</v>
      </c>
      <c r="E27" s="119">
        <v>25.198323153952735</v>
      </c>
      <c r="F27" s="119">
        <v>35.154004741207153</v>
      </c>
      <c r="G27" s="119">
        <v>38.58807873246645</v>
      </c>
      <c r="H27" s="119">
        <v>45.173883908329913</v>
      </c>
    </row>
    <row r="28" spans="1:8" x14ac:dyDescent="0.2">
      <c r="A28" t="s">
        <v>168</v>
      </c>
      <c r="C28" s="119">
        <v>29.394131741568522</v>
      </c>
      <c r="D28" s="119">
        <v>27.928314686447777</v>
      </c>
      <c r="E28" s="119">
        <v>36.231988929160821</v>
      </c>
      <c r="F28" s="119">
        <v>44.059558320545101</v>
      </c>
      <c r="G28" s="119">
        <v>44.39535641165206</v>
      </c>
      <c r="H28" s="119">
        <v>44.08934943933064</v>
      </c>
    </row>
    <row r="29" spans="1:8" x14ac:dyDescent="0.2">
      <c r="A29" t="s">
        <v>164</v>
      </c>
      <c r="C29" s="119">
        <v>29.63601954167045</v>
      </c>
      <c r="D29" s="119">
        <v>32.771644663502535</v>
      </c>
      <c r="E29" s="119">
        <v>39.781488546101997</v>
      </c>
      <c r="F29" s="119">
        <v>45.282461967600668</v>
      </c>
      <c r="G29" s="119">
        <v>47.289443034357397</v>
      </c>
      <c r="H29" s="119">
        <v>47.073434981949191</v>
      </c>
    </row>
  </sheetData>
  <printOptions horizontalCentered="1"/>
  <pageMargins left="0" right="0" top="0.98425196850393704" bottom="0.98425196850393704" header="0.51181102362204722" footer="0.51181102362204722"/>
  <pageSetup paperSize="9" orientation="portrait" verticalDpi="0" r:id="rId1"/>
  <headerFooter alignWithMargins="0">
    <oddFooter>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J25" sqref="J25"/>
    </sheetView>
  </sheetViews>
  <sheetFormatPr defaultRowHeight="12.75" x14ac:dyDescent="0.2"/>
  <cols>
    <col min="1" max="1" width="26.28515625" style="61" customWidth="1"/>
    <col min="2" max="15" width="9.140625" style="61"/>
    <col min="16" max="16" width="13.5703125" style="61" bestFit="1" customWidth="1"/>
    <col min="17" max="17" width="9.42578125" style="61" customWidth="1"/>
    <col min="18" max="16384" width="9.140625" style="61"/>
  </cols>
  <sheetData>
    <row r="1" spans="1:24" x14ac:dyDescent="0.2">
      <c r="A1" s="61" t="s">
        <v>58</v>
      </c>
    </row>
    <row r="2" spans="1:24" x14ac:dyDescent="0.2">
      <c r="A2" s="61" t="s">
        <v>59</v>
      </c>
    </row>
    <row r="3" spans="1:24" x14ac:dyDescent="0.2">
      <c r="I3" s="61" t="s">
        <v>0</v>
      </c>
      <c r="M3" s="61" t="s">
        <v>83</v>
      </c>
      <c r="U3" s="61" t="s">
        <v>84</v>
      </c>
    </row>
    <row r="4" spans="1:24" x14ac:dyDescent="0.2">
      <c r="I4" s="62"/>
      <c r="K4" s="61">
        <v>125</v>
      </c>
      <c r="L4" s="61">
        <v>250</v>
      </c>
      <c r="M4" s="61">
        <v>500</v>
      </c>
      <c r="N4" s="61">
        <v>1000</v>
      </c>
      <c r="O4" s="61">
        <v>2000</v>
      </c>
      <c r="P4" s="61" t="s">
        <v>66</v>
      </c>
      <c r="Q4" s="61" t="s">
        <v>67</v>
      </c>
      <c r="S4" s="61">
        <v>125</v>
      </c>
      <c r="T4" s="61">
        <v>250</v>
      </c>
      <c r="U4" s="61">
        <v>500</v>
      </c>
      <c r="V4" s="61">
        <v>1000</v>
      </c>
      <c r="W4" s="61">
        <v>2000</v>
      </c>
    </row>
    <row r="5" spans="1:24" x14ac:dyDescent="0.2">
      <c r="A5" s="61" t="s">
        <v>60</v>
      </c>
      <c r="I5" s="62">
        <v>70</v>
      </c>
      <c r="K5" s="61">
        <v>47.1</v>
      </c>
      <c r="L5" s="61">
        <v>52.6</v>
      </c>
      <c r="M5" s="61">
        <v>55.8</v>
      </c>
      <c r="N5" s="61">
        <v>67.2</v>
      </c>
      <c r="O5" s="61">
        <v>65.900000000000006</v>
      </c>
      <c r="P5" s="78">
        <f>10*LOG10(10^(K5/10)+10^(L5/10)+10^(M5/10)+10^(N5/10)+10^(O5/10))</f>
        <v>69.89092431097977</v>
      </c>
      <c r="Q5" s="78">
        <f>I5-P5</f>
        <v>0.10907568902023002</v>
      </c>
      <c r="S5" s="78">
        <f>K5+$Q$5</f>
        <v>47.209075689020231</v>
      </c>
      <c r="T5" s="78">
        <f t="shared" ref="T5:W5" si="0">L5+$Q$5</f>
        <v>52.709075689020231</v>
      </c>
      <c r="U5" s="78">
        <f t="shared" si="0"/>
        <v>55.909075689020227</v>
      </c>
      <c r="V5" s="78">
        <f t="shared" si="0"/>
        <v>67.309075689020233</v>
      </c>
      <c r="W5" s="78">
        <f t="shared" si="0"/>
        <v>66.009075689020236</v>
      </c>
      <c r="X5" s="78"/>
    </row>
    <row r="6" spans="1:24" x14ac:dyDescent="0.2">
      <c r="A6" s="61" t="s">
        <v>61</v>
      </c>
      <c r="I6" s="62">
        <v>59.6</v>
      </c>
    </row>
    <row r="7" spans="1:24" x14ac:dyDescent="0.2">
      <c r="A7" s="61" t="s">
        <v>62</v>
      </c>
      <c r="I7" s="62">
        <v>58.8</v>
      </c>
    </row>
    <row r="8" spans="1:24" x14ac:dyDescent="0.2">
      <c r="A8" s="61" t="s">
        <v>63</v>
      </c>
      <c r="I8" s="62">
        <v>60.3</v>
      </c>
      <c r="K8" s="61">
        <v>41</v>
      </c>
      <c r="L8" s="61">
        <v>46</v>
      </c>
      <c r="M8" s="61">
        <v>49.1</v>
      </c>
      <c r="N8" s="61">
        <v>57.6</v>
      </c>
      <c r="O8" s="61">
        <v>55.3</v>
      </c>
      <c r="P8" s="78">
        <f>10*LOG10(10^(K8/10)+10^(L8/10)+10^(M8/10)+10^(N8/10)+10^(O8/10))</f>
        <v>60.203476553115877</v>
      </c>
      <c r="Q8" s="78">
        <f>I8-P8</f>
        <v>9.652344688412029E-2</v>
      </c>
      <c r="S8" s="78">
        <f>K8+$Q$8</f>
        <v>41.09652344688412</v>
      </c>
      <c r="T8" s="78">
        <f t="shared" ref="T8:W8" si="1">L8+$Q$8</f>
        <v>46.09652344688412</v>
      </c>
      <c r="U8" s="78">
        <f t="shared" si="1"/>
        <v>49.196523446884122</v>
      </c>
      <c r="V8" s="78">
        <f t="shared" si="1"/>
        <v>57.696523446884122</v>
      </c>
      <c r="W8" s="78">
        <f t="shared" si="1"/>
        <v>55.396523446884117</v>
      </c>
    </row>
    <row r="9" spans="1:24" x14ac:dyDescent="0.2">
      <c r="A9" s="61" t="s">
        <v>64</v>
      </c>
      <c r="I9" s="62">
        <v>64.099999999999994</v>
      </c>
      <c r="K9" s="61">
        <v>41.2</v>
      </c>
      <c r="L9" s="61">
        <v>47.2</v>
      </c>
      <c r="M9" s="61">
        <v>50.1</v>
      </c>
      <c r="N9" s="61">
        <v>61.2</v>
      </c>
      <c r="O9" s="61">
        <v>59.9</v>
      </c>
      <c r="P9" s="78">
        <f>10*LOG10(10^(K9/10)+10^(L9/10)+10^(M9/10)+10^(N9/10)+10^(O9/10))</f>
        <v>63.915501993867807</v>
      </c>
      <c r="Q9" s="78">
        <f>I9-P9</f>
        <v>0.1844980061321877</v>
      </c>
      <c r="S9" s="78">
        <f>K9+$Q$9</f>
        <v>41.384498006132191</v>
      </c>
      <c r="T9" s="78">
        <f t="shared" ref="T9:W9" si="2">L9+$Q$9</f>
        <v>47.384498006132191</v>
      </c>
      <c r="U9" s="78">
        <f t="shared" si="2"/>
        <v>50.284498006132189</v>
      </c>
      <c r="V9" s="78">
        <f t="shared" si="2"/>
        <v>61.384498006132191</v>
      </c>
      <c r="W9" s="78">
        <f t="shared" si="2"/>
        <v>60.084498006132186</v>
      </c>
    </row>
    <row r="10" spans="1:24" x14ac:dyDescent="0.2">
      <c r="A10" s="61" t="s">
        <v>65</v>
      </c>
      <c r="I10" s="62">
        <v>62.1</v>
      </c>
      <c r="K10" s="61">
        <v>40.5</v>
      </c>
      <c r="L10" s="61">
        <v>46.2</v>
      </c>
      <c r="M10" s="61">
        <v>49.2</v>
      </c>
      <c r="N10" s="61">
        <v>59.7</v>
      </c>
      <c r="O10" s="61">
        <v>57.2</v>
      </c>
      <c r="P10" s="78">
        <f>10*LOG10(10^(K10/10)+10^(L10/10)+10^(M10/10)+10^(N10/10)+10^(O10/10))</f>
        <v>62.025278924658949</v>
      </c>
      <c r="Q10" s="78">
        <f>I10-P10</f>
        <v>7.4721075341052767E-2</v>
      </c>
      <c r="S10" s="78">
        <f>K10+$Q$10</f>
        <v>40.574721075341053</v>
      </c>
      <c r="T10" s="78">
        <f t="shared" ref="T10:W10" si="3">L10+$Q$10</f>
        <v>46.274721075341056</v>
      </c>
      <c r="U10" s="78">
        <f t="shared" si="3"/>
        <v>49.274721075341056</v>
      </c>
      <c r="V10" s="78">
        <f t="shared" si="3"/>
        <v>59.774721075341056</v>
      </c>
      <c r="W10" s="78">
        <f t="shared" si="3"/>
        <v>57.274721075341056</v>
      </c>
    </row>
    <row r="12" spans="1:24" s="57" customFormat="1" ht="16.5" customHeight="1" x14ac:dyDescent="0.2"/>
    <row r="13" spans="1:24" s="63" customFormat="1" x14ac:dyDescent="0.2">
      <c r="H13" s="64"/>
      <c r="I13" s="65"/>
    </row>
    <row r="14" spans="1:24" x14ac:dyDescent="0.2">
      <c r="H14" s="66"/>
      <c r="I14" s="62"/>
    </row>
    <row r="15" spans="1:24" x14ac:dyDescent="0.2">
      <c r="H15" s="66"/>
      <c r="I15" s="62"/>
    </row>
    <row r="16" spans="1:24" x14ac:dyDescent="0.2">
      <c r="H16" s="66"/>
      <c r="I16" s="62"/>
    </row>
    <row r="17" spans="8:9" x14ac:dyDescent="0.2">
      <c r="H17" s="66"/>
      <c r="I17" s="6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N18" sqref="N18"/>
    </sheetView>
  </sheetViews>
  <sheetFormatPr defaultRowHeight="12.75" x14ac:dyDescent="0.2"/>
  <cols>
    <col min="1" max="1" width="12.42578125" style="61" bestFit="1" customWidth="1"/>
    <col min="2" max="16384" width="9.140625" style="61"/>
  </cols>
  <sheetData>
    <row r="1" spans="1:23" x14ac:dyDescent="0.2">
      <c r="A1" s="61" t="s">
        <v>58</v>
      </c>
      <c r="B1" s="66"/>
      <c r="C1" s="66"/>
    </row>
    <row r="2" spans="1:23" x14ac:dyDescent="0.2">
      <c r="A2" s="66" t="s">
        <v>59</v>
      </c>
    </row>
    <row r="3" spans="1:23" x14ac:dyDescent="0.2">
      <c r="A3" s="66"/>
      <c r="I3" s="61" t="s">
        <v>0</v>
      </c>
    </row>
    <row r="4" spans="1:23" x14ac:dyDescent="0.2">
      <c r="A4" s="66"/>
      <c r="I4" s="62"/>
    </row>
    <row r="5" spans="1:23" x14ac:dyDescent="0.2">
      <c r="A5" s="66" t="s">
        <v>60</v>
      </c>
      <c r="I5" s="62">
        <v>36.5</v>
      </c>
    </row>
    <row r="6" spans="1:23" x14ac:dyDescent="0.2">
      <c r="A6" s="66" t="s">
        <v>61</v>
      </c>
      <c r="I6" s="62">
        <v>63</v>
      </c>
    </row>
    <row r="7" spans="1:23" x14ac:dyDescent="0.2">
      <c r="A7" s="61" t="s">
        <v>62</v>
      </c>
      <c r="I7" s="62">
        <v>51.2</v>
      </c>
    </row>
    <row r="8" spans="1:23" x14ac:dyDescent="0.2">
      <c r="A8" s="61" t="s">
        <v>63</v>
      </c>
      <c r="I8" s="62">
        <v>77.599999999999994</v>
      </c>
    </row>
    <row r="9" spans="1:23" x14ac:dyDescent="0.2">
      <c r="A9" s="61" t="s">
        <v>64</v>
      </c>
      <c r="I9" s="62">
        <v>51.9</v>
      </c>
      <c r="N9" s="61" t="s">
        <v>85</v>
      </c>
    </row>
    <row r="10" spans="1:23" x14ac:dyDescent="0.2">
      <c r="A10" s="61" t="s">
        <v>65</v>
      </c>
      <c r="I10" s="62">
        <v>67.099999999999994</v>
      </c>
      <c r="U10" s="61" t="s">
        <v>84</v>
      </c>
    </row>
    <row r="11" spans="1:23" x14ac:dyDescent="0.2">
      <c r="I11" s="62"/>
      <c r="K11" s="61">
        <v>125</v>
      </c>
      <c r="L11" s="61">
        <v>250</v>
      </c>
      <c r="M11" s="61">
        <v>500</v>
      </c>
      <c r="N11" s="61">
        <v>1000</v>
      </c>
      <c r="O11" s="61">
        <v>2000</v>
      </c>
      <c r="P11" s="61" t="s">
        <v>66</v>
      </c>
      <c r="Q11" s="61" t="s">
        <v>82</v>
      </c>
      <c r="S11" s="61">
        <v>125</v>
      </c>
      <c r="T11" s="61">
        <v>250</v>
      </c>
      <c r="U11" s="61">
        <v>500</v>
      </c>
      <c r="V11" s="61">
        <v>1000</v>
      </c>
      <c r="W11" s="61">
        <v>2000</v>
      </c>
    </row>
    <row r="12" spans="1:23" x14ac:dyDescent="0.2">
      <c r="A12" s="61" t="s">
        <v>81</v>
      </c>
      <c r="I12" s="61">
        <v>74.599999999999994</v>
      </c>
      <c r="K12" s="61">
        <v>48.4</v>
      </c>
      <c r="L12" s="61">
        <v>55.1</v>
      </c>
      <c r="M12" s="61">
        <v>63.1</v>
      </c>
      <c r="N12" s="61">
        <v>69.400000000000006</v>
      </c>
      <c r="O12" s="61">
        <v>72</v>
      </c>
      <c r="P12" s="78">
        <f>10*LOG10(10^(0.1*K12)+10^(0.1*L12)+10^(0.1*M12)+10^(0.1*N12)+10^(0.1*O12))</f>
        <v>74.312524824160192</v>
      </c>
      <c r="Q12" s="78">
        <f>I12-P12</f>
        <v>0.28747517583980198</v>
      </c>
      <c r="S12" s="78">
        <f>K12+$Q$12</f>
        <v>48.687475175839801</v>
      </c>
      <c r="T12" s="78">
        <f t="shared" ref="T12:W12" si="0">L12+$Q$12</f>
        <v>55.387475175839803</v>
      </c>
      <c r="U12" s="78">
        <f t="shared" si="0"/>
        <v>63.387475175839803</v>
      </c>
      <c r="V12" s="78">
        <f t="shared" si="0"/>
        <v>69.687475175839808</v>
      </c>
      <c r="W12" s="78">
        <f t="shared" si="0"/>
        <v>72.287475175839802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47" sqref="I47"/>
    </sheetView>
  </sheetViews>
  <sheetFormatPr defaultRowHeight="12.75" x14ac:dyDescent="0.2"/>
  <cols>
    <col min="1" max="16384" width="9.140625" style="61"/>
  </cols>
  <sheetData>
    <row r="1" spans="1:9" x14ac:dyDescent="0.2">
      <c r="A1" s="61" t="s">
        <v>58</v>
      </c>
    </row>
    <row r="2" spans="1:9" x14ac:dyDescent="0.2">
      <c r="A2" s="61" t="s">
        <v>59</v>
      </c>
    </row>
    <row r="3" spans="1:9" x14ac:dyDescent="0.2">
      <c r="I3" s="61" t="s">
        <v>0</v>
      </c>
    </row>
    <row r="4" spans="1:9" x14ac:dyDescent="0.2">
      <c r="I4" s="62"/>
    </row>
    <row r="5" spans="1:9" x14ac:dyDescent="0.2">
      <c r="A5" s="61" t="s">
        <v>60</v>
      </c>
      <c r="I5" s="62">
        <v>14.4</v>
      </c>
    </row>
    <row r="6" spans="1:9" x14ac:dyDescent="0.2">
      <c r="A6" s="61" t="s">
        <v>61</v>
      </c>
      <c r="I6" s="62">
        <v>40.299999999999997</v>
      </c>
    </row>
    <row r="7" spans="1:9" x14ac:dyDescent="0.2">
      <c r="A7" s="61" t="s">
        <v>62</v>
      </c>
      <c r="I7" s="62">
        <v>30.7</v>
      </c>
    </row>
    <row r="8" spans="1:9" x14ac:dyDescent="0.2">
      <c r="A8" s="61" t="s">
        <v>63</v>
      </c>
      <c r="I8" s="62">
        <v>54</v>
      </c>
    </row>
    <row r="9" spans="1:9" x14ac:dyDescent="0.2">
      <c r="A9" s="61" t="s">
        <v>64</v>
      </c>
      <c r="I9" s="62">
        <v>27.5</v>
      </c>
    </row>
    <row r="10" spans="1:9" x14ac:dyDescent="0.2">
      <c r="A10" s="61" t="s">
        <v>65</v>
      </c>
      <c r="I10" s="62">
        <v>43.8</v>
      </c>
    </row>
    <row r="11" spans="1:9" x14ac:dyDescent="0.2">
      <c r="I11" s="6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zoomScale="85" zoomScaleNormal="85" workbookViewId="0">
      <selection activeCell="J9" sqref="J9"/>
    </sheetView>
  </sheetViews>
  <sheetFormatPr defaultRowHeight="12.75" x14ac:dyDescent="0.2"/>
  <sheetData>
    <row r="1" spans="1:33" x14ac:dyDescent="0.2">
      <c r="A1" s="79"/>
      <c r="B1">
        <v>100</v>
      </c>
      <c r="C1">
        <v>125</v>
      </c>
      <c r="D1">
        <v>160</v>
      </c>
      <c r="E1">
        <v>200</v>
      </c>
      <c r="F1">
        <v>250</v>
      </c>
      <c r="G1">
        <v>315</v>
      </c>
      <c r="H1">
        <v>400</v>
      </c>
      <c r="I1">
        <v>500</v>
      </c>
      <c r="J1">
        <v>630</v>
      </c>
      <c r="K1">
        <v>800</v>
      </c>
      <c r="L1">
        <v>1000</v>
      </c>
      <c r="M1">
        <v>1250</v>
      </c>
      <c r="N1">
        <v>1600</v>
      </c>
      <c r="O1">
        <v>2000</v>
      </c>
      <c r="P1">
        <v>2500</v>
      </c>
      <c r="R1" s="79"/>
      <c r="S1">
        <v>100</v>
      </c>
      <c r="T1">
        <v>125</v>
      </c>
      <c r="U1">
        <v>160</v>
      </c>
      <c r="V1">
        <v>200</v>
      </c>
      <c r="W1">
        <v>250</v>
      </c>
      <c r="X1">
        <v>315</v>
      </c>
      <c r="Y1">
        <v>400</v>
      </c>
      <c r="Z1">
        <v>500</v>
      </c>
      <c r="AA1">
        <v>630</v>
      </c>
      <c r="AB1">
        <v>800</v>
      </c>
      <c r="AC1">
        <v>1000</v>
      </c>
      <c r="AD1">
        <v>1250</v>
      </c>
      <c r="AE1">
        <v>1600</v>
      </c>
      <c r="AF1">
        <v>2000</v>
      </c>
      <c r="AG1">
        <v>2500</v>
      </c>
    </row>
    <row r="2" spans="1:33" x14ac:dyDescent="0.2">
      <c r="A2" s="79" t="s">
        <v>68</v>
      </c>
      <c r="B2">
        <v>22.2</v>
      </c>
      <c r="C2">
        <v>30.9</v>
      </c>
      <c r="D2">
        <v>34</v>
      </c>
      <c r="E2">
        <v>42.6</v>
      </c>
      <c r="F2">
        <v>41.2</v>
      </c>
      <c r="G2">
        <v>41.6</v>
      </c>
      <c r="H2">
        <v>44.2</v>
      </c>
      <c r="I2">
        <v>45.2</v>
      </c>
      <c r="J2">
        <v>46.5</v>
      </c>
      <c r="K2">
        <v>49.3</v>
      </c>
      <c r="L2">
        <v>64.3</v>
      </c>
      <c r="M2">
        <v>62.1</v>
      </c>
      <c r="N2">
        <v>65.5</v>
      </c>
      <c r="O2">
        <v>65.3</v>
      </c>
      <c r="P2">
        <v>62.4</v>
      </c>
      <c r="R2" s="79" t="s">
        <v>68</v>
      </c>
      <c r="S2">
        <v>19.8</v>
      </c>
      <c r="T2">
        <v>28.8</v>
      </c>
      <c r="U2">
        <v>28.8</v>
      </c>
      <c r="V2">
        <v>36.4</v>
      </c>
      <c r="W2">
        <v>42.9</v>
      </c>
      <c r="X2">
        <v>41.2</v>
      </c>
      <c r="Y2">
        <v>43.8</v>
      </c>
      <c r="Z2">
        <v>44.5</v>
      </c>
      <c r="AA2">
        <v>44.9</v>
      </c>
      <c r="AB2">
        <v>46.7</v>
      </c>
      <c r="AC2">
        <v>49.7</v>
      </c>
      <c r="AD2">
        <v>52.6</v>
      </c>
      <c r="AE2">
        <v>54.2</v>
      </c>
      <c r="AF2">
        <v>52.3</v>
      </c>
      <c r="AG2">
        <v>46.8</v>
      </c>
    </row>
    <row r="4" spans="1:33" x14ac:dyDescent="0.2">
      <c r="C4">
        <v>125</v>
      </c>
      <c r="D4">
        <v>250</v>
      </c>
      <c r="E4">
        <v>500</v>
      </c>
      <c r="F4">
        <v>1000</v>
      </c>
      <c r="G4">
        <v>2000</v>
      </c>
      <c r="T4">
        <v>125</v>
      </c>
      <c r="U4">
        <v>250</v>
      </c>
      <c r="V4">
        <v>500</v>
      </c>
      <c r="W4">
        <v>1000</v>
      </c>
      <c r="X4">
        <v>2000</v>
      </c>
    </row>
    <row r="5" spans="1:33" x14ac:dyDescent="0.2">
      <c r="A5" s="79" t="s">
        <v>68</v>
      </c>
      <c r="C5" s="80">
        <f>-10*LOG10(10^(-B2/10)+10^(-C2/10)+10^(-D2/10))+10*LOG10(3)</f>
        <v>26.175906749487176</v>
      </c>
      <c r="D5" s="80">
        <f>-10*LOG10(10^(-E2/10)+10^(-F2/10)+10^(-G2/10))+10*LOG10(3)</f>
        <v>41.761022425441986</v>
      </c>
      <c r="E5" s="80">
        <f>-10*LOG10(10^(-H2/10)+10^(-I2/10)+10^(-J2/10))+10*LOG10(3)</f>
        <v>45.199658870601738</v>
      </c>
      <c r="F5" s="80">
        <f>-10*LOG10(10^(-K2/10)+10^(-L2/10)+10^(-M2/10))+10*LOG10(3)</f>
        <v>53.720504991235423</v>
      </c>
      <c r="G5" s="80">
        <f>-10*LOG10(10^(-N2/10)+10^(-O2/10)+10^(-P2/10))+10*LOG10(3)</f>
        <v>64.155183242634905</v>
      </c>
      <c r="R5" s="79" t="s">
        <v>68</v>
      </c>
      <c r="T5" s="80">
        <f>-10*LOG10(10^(-S2/10)+10^(-T2/10)+10^(-U2/10))+10*LOG10(3)</f>
        <v>23.595914829999444</v>
      </c>
      <c r="U5" s="80">
        <f>-10*LOG10(10^(-V2/10)+10^(-W2/10)+10^(-X2/10))+10*LOG10(3)</f>
        <v>39.25389957762853</v>
      </c>
      <c r="V5" s="80">
        <f>-10*LOG10(10^(-Y2/10)+10^(-Z2/10)+10^(-AA2/10))+10*LOG10(3)</f>
        <v>44.375975129739786</v>
      </c>
      <c r="W5" s="80">
        <f>-10*LOG10(10^(-AB2/10)+10^(-AC2/10)+10^(-AD2/10))+10*LOG10(3)</f>
        <v>49.020463562204419</v>
      </c>
      <c r="X5" s="80">
        <f>-10*LOG10(10^(-AE2/10)+10^(-AF2/10)+10^(-AG2/10))+10*LOG10(3)</f>
        <v>49.916370259447753</v>
      </c>
    </row>
    <row r="6" spans="1:33" x14ac:dyDescent="0.2">
      <c r="C6" s="80"/>
      <c r="D6" s="8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4" sqref="E4"/>
    </sheetView>
  </sheetViews>
  <sheetFormatPr defaultRowHeight="12.75" x14ac:dyDescent="0.2"/>
  <cols>
    <col min="1" max="1" width="15.5703125" bestFit="1" customWidth="1"/>
    <col min="2" max="2" width="13.42578125" customWidth="1"/>
    <col min="3" max="3" width="14.5703125" customWidth="1"/>
    <col min="4" max="4" width="15.85546875" bestFit="1" customWidth="1"/>
    <col min="5" max="5" width="16.5703125" bestFit="1" customWidth="1"/>
    <col min="6" max="6" width="16.85546875" bestFit="1" customWidth="1"/>
    <col min="7" max="7" width="17.42578125" bestFit="1" customWidth="1"/>
  </cols>
  <sheetData>
    <row r="1" spans="1:7" x14ac:dyDescent="0.2">
      <c r="A1" s="81" t="s">
        <v>70</v>
      </c>
      <c r="B1" s="81"/>
      <c r="C1" s="81"/>
      <c r="D1" s="81"/>
      <c r="E1" s="81"/>
      <c r="F1" s="81"/>
      <c r="G1" s="81"/>
    </row>
    <row r="2" spans="1:7" x14ac:dyDescent="0.2">
      <c r="A2" t="s">
        <v>71</v>
      </c>
      <c r="B2" t="s">
        <v>72</v>
      </c>
      <c r="C2" t="s">
        <v>73</v>
      </c>
      <c r="D2" t="s">
        <v>74</v>
      </c>
      <c r="E2" t="s">
        <v>75</v>
      </c>
      <c r="F2" t="s">
        <v>76</v>
      </c>
      <c r="G2" t="s">
        <v>77</v>
      </c>
    </row>
    <row r="3" spans="1:7" ht="15" x14ac:dyDescent="0.25">
      <c r="A3">
        <v>2.4</v>
      </c>
      <c r="B3">
        <v>3.3</v>
      </c>
      <c r="C3" s="82">
        <v>4.8</v>
      </c>
      <c r="D3">
        <v>1.5</v>
      </c>
      <c r="E3">
        <v>2.4</v>
      </c>
      <c r="F3">
        <f>D3*E3</f>
        <v>3.5999999999999996</v>
      </c>
      <c r="G3">
        <f>B3*C3*A3</f>
        <v>38.015999999999991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16"/>
  <sheetViews>
    <sheetView tabSelected="1" zoomScaleNormal="100" workbookViewId="0">
      <selection activeCell="N10" sqref="N10"/>
    </sheetView>
  </sheetViews>
  <sheetFormatPr defaultColWidth="9.140625" defaultRowHeight="15.75" x14ac:dyDescent="0.25"/>
  <cols>
    <col min="1" max="1" width="54.85546875" style="21" customWidth="1"/>
    <col min="2" max="2" width="9.28515625" style="21" bestFit="1" customWidth="1"/>
    <col min="3" max="7" width="8.85546875" style="21" bestFit="1" customWidth="1"/>
    <col min="8" max="9" width="9.140625" style="21"/>
    <col min="10" max="10" width="10.140625" style="21" bestFit="1" customWidth="1"/>
    <col min="11" max="23" width="9.140625" style="21"/>
    <col min="24" max="26" width="6.7109375" style="21" bestFit="1" customWidth="1"/>
    <col min="27" max="27" width="2.42578125" style="21" bestFit="1" customWidth="1"/>
    <col min="28" max="16384" width="9.140625" style="21"/>
  </cols>
  <sheetData>
    <row r="1" spans="1:27" x14ac:dyDescent="0.25">
      <c r="X1" s="22" t="s">
        <v>2</v>
      </c>
      <c r="Y1" s="22" t="s">
        <v>3</v>
      </c>
      <c r="Z1" s="22" t="s">
        <v>4</v>
      </c>
      <c r="AA1" s="22" t="s">
        <v>5</v>
      </c>
    </row>
    <row r="2" spans="1:27" x14ac:dyDescent="0.25">
      <c r="X2" s="22"/>
      <c r="Y2" s="22"/>
      <c r="Z2" s="22"/>
      <c r="AA2" s="22"/>
    </row>
    <row r="3" spans="1:27" x14ac:dyDescent="0.25">
      <c r="A3" s="23" t="s">
        <v>78</v>
      </c>
      <c r="X3" s="22" t="s">
        <v>1</v>
      </c>
    </row>
    <row r="4" spans="1:27" ht="18" x14ac:dyDescent="0.25">
      <c r="A4" s="24" t="s">
        <v>45</v>
      </c>
      <c r="B4" s="53">
        <f>'Room info'!G3</f>
        <v>38.015999999999991</v>
      </c>
      <c r="X4" s="22"/>
    </row>
    <row r="5" spans="1:27" ht="18" x14ac:dyDescent="0.25">
      <c r="A5" s="24" t="s">
        <v>46</v>
      </c>
      <c r="B5" s="53">
        <f>'Room info'!F3</f>
        <v>3.5999999999999996</v>
      </c>
      <c r="C5" s="21" t="s">
        <v>80</v>
      </c>
      <c r="E5" s="21">
        <f>3.3*2.8-B5</f>
        <v>5.6399999999999988</v>
      </c>
      <c r="X5" s="22"/>
    </row>
    <row r="6" spans="1:27" x14ac:dyDescent="0.25">
      <c r="A6" s="24" t="s">
        <v>6</v>
      </c>
      <c r="B6" s="25">
        <v>0.5</v>
      </c>
      <c r="X6" s="22"/>
    </row>
    <row r="7" spans="1:27" x14ac:dyDescent="0.25">
      <c r="A7" s="26" t="s">
        <v>136</v>
      </c>
      <c r="B7" s="27">
        <v>1</v>
      </c>
      <c r="X7" s="22"/>
    </row>
    <row r="8" spans="1:27" x14ac:dyDescent="0.25">
      <c r="A8" s="21" t="s">
        <v>57</v>
      </c>
    </row>
    <row r="9" spans="1:27" x14ac:dyDescent="0.25">
      <c r="A9" s="28" t="s">
        <v>7</v>
      </c>
      <c r="B9" s="29" t="s">
        <v>0</v>
      </c>
      <c r="C9" s="29" t="s">
        <v>49</v>
      </c>
      <c r="D9" s="29" t="s">
        <v>50</v>
      </c>
      <c r="E9" s="29" t="s">
        <v>51</v>
      </c>
      <c r="F9" s="29" t="s">
        <v>52</v>
      </c>
      <c r="G9" s="29" t="s">
        <v>53</v>
      </c>
      <c r="X9" s="22" t="s">
        <v>1</v>
      </c>
    </row>
    <row r="10" spans="1:27" ht="18.75" x14ac:dyDescent="0.35">
      <c r="A10" s="23" t="s">
        <v>54</v>
      </c>
      <c r="B10" s="31">
        <f>10*LOG10(10^((C10)/10) + 10^((D10)/10) + 10^((E10)/10) + 10^((F10)/10) + 10^((G10)/10)  )</f>
        <v>70</v>
      </c>
      <c r="C10" s="31">
        <f>day!S5</f>
        <v>47.209075689020231</v>
      </c>
      <c r="D10" s="31">
        <f>day!T5</f>
        <v>52.709075689020231</v>
      </c>
      <c r="E10" s="31">
        <f>day!U5</f>
        <v>55.909075689020227</v>
      </c>
      <c r="F10" s="31">
        <f>day!V5</f>
        <v>67.309075689020233</v>
      </c>
      <c r="G10" s="31">
        <f>day!W5</f>
        <v>66.009075689020236</v>
      </c>
      <c r="X10" s="22"/>
    </row>
    <row r="11" spans="1:27" x14ac:dyDescent="0.25">
      <c r="A11" s="27" t="str">
        <f>'6-16-6.8 test 2016'!A3</f>
        <v>6-16-6.8 (Laminated)</v>
      </c>
      <c r="B11" s="27"/>
      <c r="C11" s="27">
        <f>'6-16-6.8 test 2016'!C3</f>
        <v>23.5</v>
      </c>
      <c r="D11" s="27">
        <f>'6-16-6.8 test 2016'!D3</f>
        <v>28.1</v>
      </c>
      <c r="E11" s="27">
        <f>'6-16-6.8 test 2016'!E3</f>
        <v>36.9</v>
      </c>
      <c r="F11" s="27">
        <f>'6-16-6.8 test 2016'!F3</f>
        <v>42.3</v>
      </c>
      <c r="G11" s="27">
        <f>'6-16-6.8 test 2016'!G3</f>
        <v>41.1</v>
      </c>
      <c r="X11" s="22"/>
    </row>
    <row r="12" spans="1:27" ht="18.75" x14ac:dyDescent="0.35">
      <c r="A12" s="24" t="s">
        <v>47</v>
      </c>
      <c r="B12" s="31">
        <f>10*LOG10(10^((C12)/10) + 10^((D12)/10) + 10^((E12)/10) + 10^((F12)/10) + 10^((G12)/10)  )</f>
        <v>28.65240874893475</v>
      </c>
      <c r="C12" s="34">
        <f>C10-C11+10*LOG($B6*$B5/$B4)+11</f>
        <v>21.462136550402484</v>
      </c>
      <c r="D12" s="27">
        <f>D10-D11+10*LOG($B6*$B5/$B4)+11</f>
        <v>22.362136550402482</v>
      </c>
      <c r="E12" s="27">
        <f>E10-E11+10*LOG($B6*$B5/$B4)+11</f>
        <v>16.762136550402481</v>
      </c>
      <c r="F12" s="27">
        <f>F10-F11+10*LOG($B6*$B5/$B4)+11</f>
        <v>22.762136550402488</v>
      </c>
      <c r="G12" s="27">
        <f>G10-G11+10*LOG($B6*$B5/$B4)+11</f>
        <v>22.662136550402487</v>
      </c>
      <c r="X12" s="22"/>
    </row>
    <row r="13" spans="1:27" x14ac:dyDescent="0.25">
      <c r="A13" s="25" t="s">
        <v>69</v>
      </c>
      <c r="B13" s="31"/>
      <c r="C13" s="27">
        <f>'Assumed wall spec'!T5</f>
        <v>23.595914829999444</v>
      </c>
      <c r="D13" s="27">
        <f>'Assumed wall spec'!U5</f>
        <v>39.25389957762853</v>
      </c>
      <c r="E13" s="27">
        <f>'Assumed wall spec'!V5</f>
        <v>44.375975129739786</v>
      </c>
      <c r="F13" s="27">
        <f>'Assumed wall spec'!W5</f>
        <v>49.020463562204419</v>
      </c>
      <c r="G13" s="27">
        <f>'Assumed wall spec'!X5</f>
        <v>49.916370259447753</v>
      </c>
      <c r="X13" s="22"/>
    </row>
    <row r="14" spans="1:27" ht="18.75" x14ac:dyDescent="0.35">
      <c r="A14" s="24" t="s">
        <v>48</v>
      </c>
      <c r="B14" s="31">
        <f>10*LOG10(10^((C14)/10) + 10^((D14)/10) + 10^((E14)/10) + 10^((F14)/10) + 10^((G14)/10)  )</f>
        <v>25.434720446570935</v>
      </c>
      <c r="C14" s="123">
        <f>C10-C13+10*LOG($B6*$E5/$B4)+11</f>
        <v>23.31598775256359</v>
      </c>
      <c r="D14" s="123">
        <f t="shared" ref="D14:G14" si="0">D10-D13+10*LOG($B6*$E5/$B4)+11</f>
        <v>13.158003004934503</v>
      </c>
      <c r="E14" s="123">
        <f t="shared" si="0"/>
        <v>11.235927452823244</v>
      </c>
      <c r="F14" s="123">
        <f t="shared" si="0"/>
        <v>17.991439020358616</v>
      </c>
      <c r="G14" s="123">
        <f t="shared" si="0"/>
        <v>15.795532323115285</v>
      </c>
      <c r="X14" s="22"/>
    </row>
    <row r="15" spans="1:27" x14ac:dyDescent="0.25">
      <c r="A15" s="88" t="s">
        <v>171</v>
      </c>
      <c r="B15" s="27">
        <f>43 - 10*LOG10(1.22)</f>
        <v>42.136401693252516</v>
      </c>
      <c r="D15" s="32"/>
      <c r="E15" s="32"/>
      <c r="F15" s="32"/>
      <c r="G15" s="32"/>
      <c r="H15" s="124" t="s">
        <v>173</v>
      </c>
    </row>
    <row r="16" spans="1:27" ht="18.75" x14ac:dyDescent="0.35">
      <c r="A16" s="107" t="s">
        <v>48</v>
      </c>
      <c r="B16" s="31">
        <f>B10-B15 + 10*LOG10(B6) + 10*LOG10(B7/B4) + 21</f>
        <v>30.053634160456866</v>
      </c>
      <c r="C16" s="52"/>
      <c r="D16" s="52"/>
      <c r="E16" s="52"/>
      <c r="F16" s="52"/>
      <c r="G16" s="52"/>
      <c r="H16" s="33"/>
    </row>
    <row r="17" spans="1:24" x14ac:dyDescent="0.25">
      <c r="A17" s="107" t="s">
        <v>79</v>
      </c>
      <c r="B17" s="31">
        <f>10*LOG10(10^((B12)/10)+10^((B14)/10)+10^((B16)/10))</f>
        <v>33.212208010421094</v>
      </c>
      <c r="C17" s="32"/>
      <c r="D17" s="32"/>
      <c r="E17" s="32"/>
      <c r="F17" s="32"/>
      <c r="G17" s="32"/>
      <c r="H17" s="33"/>
      <c r="X17" s="22"/>
    </row>
    <row r="18" spans="1:24" x14ac:dyDescent="0.25">
      <c r="C18" s="33"/>
      <c r="D18" s="33"/>
      <c r="E18" s="33"/>
      <c r="F18" s="33"/>
      <c r="G18" s="33"/>
      <c r="H18" s="33"/>
    </row>
    <row r="19" spans="1:24" x14ac:dyDescent="0.25">
      <c r="A19"/>
      <c r="B19"/>
      <c r="C19"/>
      <c r="D19"/>
      <c r="E19"/>
      <c r="F19"/>
      <c r="G19"/>
      <c r="H19"/>
      <c r="I19"/>
      <c r="J19"/>
    </row>
    <row r="20" spans="1:24" x14ac:dyDescent="0.25">
      <c r="A20"/>
      <c r="B20"/>
      <c r="C20"/>
      <c r="D20"/>
      <c r="E20"/>
      <c r="F20"/>
      <c r="G20"/>
      <c r="H20"/>
      <c r="I20"/>
      <c r="J20"/>
    </row>
    <row r="21" spans="1:24" x14ac:dyDescent="0.25">
      <c r="A21"/>
      <c r="B21"/>
      <c r="C21"/>
      <c r="D21"/>
      <c r="E21"/>
      <c r="F21"/>
      <c r="G21"/>
      <c r="H21"/>
      <c r="I21"/>
      <c r="J21"/>
    </row>
    <row r="22" spans="1:24" x14ac:dyDescent="0.25">
      <c r="A22"/>
      <c r="B22"/>
      <c r="C22"/>
      <c r="D22"/>
      <c r="E22"/>
      <c r="F22"/>
      <c r="G22"/>
      <c r="H22"/>
      <c r="I22"/>
      <c r="J22"/>
    </row>
    <row r="23" spans="1:24" x14ac:dyDescent="0.25">
      <c r="A23"/>
      <c r="B23"/>
      <c r="C23"/>
      <c r="D23"/>
      <c r="E23"/>
      <c r="F23"/>
      <c r="G23"/>
      <c r="H23"/>
      <c r="I23"/>
      <c r="J23"/>
    </row>
    <row r="24" spans="1:24" x14ac:dyDescent="0.25">
      <c r="A24"/>
      <c r="B24"/>
      <c r="C24"/>
      <c r="D24"/>
      <c r="E24"/>
      <c r="F24"/>
      <c r="G24"/>
      <c r="H24"/>
      <c r="I24"/>
      <c r="J24"/>
    </row>
    <row r="25" spans="1:24" x14ac:dyDescent="0.25">
      <c r="A25"/>
      <c r="B25"/>
      <c r="C25"/>
      <c r="D25"/>
      <c r="E25"/>
      <c r="F25"/>
      <c r="G25"/>
      <c r="H25"/>
      <c r="I25"/>
      <c r="J25"/>
    </row>
    <row r="26" spans="1:24" x14ac:dyDescent="0.25">
      <c r="A26"/>
      <c r="B26"/>
      <c r="C26"/>
      <c r="D26"/>
      <c r="E26"/>
      <c r="F26"/>
      <c r="G26"/>
      <c r="H26"/>
      <c r="I26"/>
      <c r="J26"/>
    </row>
    <row r="27" spans="1:24" x14ac:dyDescent="0.25">
      <c r="A27"/>
      <c r="B27"/>
      <c r="C27"/>
      <c r="D27"/>
      <c r="E27"/>
      <c r="F27"/>
      <c r="G27"/>
      <c r="H27"/>
      <c r="I27"/>
      <c r="J27"/>
      <c r="K27" s="33"/>
      <c r="L27" s="33"/>
      <c r="M27" s="33"/>
      <c r="N27" s="33"/>
      <c r="O27" s="33"/>
    </row>
    <row r="28" spans="1:24" x14ac:dyDescent="0.25">
      <c r="A28"/>
      <c r="B28"/>
      <c r="C28"/>
      <c r="D28"/>
      <c r="E28"/>
      <c r="F28"/>
      <c r="G28"/>
      <c r="H28"/>
      <c r="I28"/>
      <c r="J28"/>
      <c r="K28" s="33"/>
      <c r="L28" s="33"/>
      <c r="M28" s="33"/>
      <c r="N28" s="33"/>
      <c r="O28" s="33"/>
    </row>
    <row r="29" spans="1:24" x14ac:dyDescent="0.25">
      <c r="A29" s="3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</row>
    <row r="30" spans="1:24" x14ac:dyDescent="0.25">
      <c r="A30" s="39"/>
      <c r="B30" s="42"/>
      <c r="C30" s="32"/>
      <c r="D30" s="32"/>
      <c r="E30" s="32"/>
      <c r="F30" s="32"/>
      <c r="G30" s="32"/>
      <c r="H30" s="33"/>
      <c r="I30" s="33"/>
      <c r="J30" s="33"/>
      <c r="K30" s="33"/>
      <c r="L30" s="33"/>
      <c r="M30" s="33"/>
      <c r="N30" s="33"/>
      <c r="O30" s="33"/>
    </row>
    <row r="31" spans="1:24" x14ac:dyDescent="0.25">
      <c r="A31" s="33"/>
      <c r="B31" s="43"/>
      <c r="C31" s="35"/>
      <c r="D31" s="35"/>
      <c r="E31" s="35"/>
      <c r="F31" s="35"/>
      <c r="G31" s="35"/>
      <c r="H31" s="33"/>
      <c r="I31" s="33"/>
      <c r="J31" s="33"/>
      <c r="K31" s="33"/>
      <c r="L31" s="33"/>
      <c r="M31" s="33"/>
      <c r="N31" s="33"/>
      <c r="O31" s="33"/>
    </row>
    <row r="32" spans="1:24" x14ac:dyDescent="0.25">
      <c r="A32" s="33"/>
      <c r="B32" s="43"/>
      <c r="C32" s="35"/>
      <c r="D32" s="35"/>
      <c r="E32" s="35"/>
      <c r="F32" s="35"/>
      <c r="G32" s="35"/>
      <c r="H32" s="33"/>
      <c r="I32" s="33"/>
      <c r="J32" s="33"/>
      <c r="K32" s="33"/>
      <c r="L32" s="33"/>
      <c r="M32" s="33"/>
      <c r="N32" s="33"/>
      <c r="O32" s="33"/>
    </row>
    <row r="33" spans="1:18" x14ac:dyDescent="0.25">
      <c r="A33" s="44"/>
      <c r="B33" s="36"/>
      <c r="C33" s="36"/>
      <c r="D33" s="36"/>
      <c r="E33" s="36"/>
      <c r="F33" s="36"/>
      <c r="G33" s="36"/>
      <c r="H33" s="33"/>
      <c r="I33" s="33"/>
      <c r="J33" s="33"/>
      <c r="K33" s="33"/>
      <c r="L33" s="33"/>
      <c r="M33" s="33"/>
      <c r="N33" s="33"/>
      <c r="O33" s="33"/>
    </row>
    <row r="34" spans="1:18" x14ac:dyDescent="0.25">
      <c r="A34" s="33"/>
      <c r="B34" s="33"/>
      <c r="C34" s="38"/>
      <c r="D34" s="38"/>
      <c r="E34" s="38"/>
      <c r="F34" s="38"/>
      <c r="G34" s="38"/>
      <c r="H34" s="33"/>
      <c r="I34" s="33"/>
      <c r="J34" s="33"/>
      <c r="K34" s="33"/>
      <c r="L34" s="33"/>
      <c r="M34" s="33"/>
      <c r="N34" s="33"/>
      <c r="O34" s="33"/>
    </row>
    <row r="35" spans="1:18" x14ac:dyDescent="0.25">
      <c r="A35" s="33"/>
      <c r="B35" s="40"/>
      <c r="C35" s="32"/>
      <c r="D35" s="32"/>
      <c r="E35" s="32"/>
      <c r="F35" s="32"/>
      <c r="G35" s="32"/>
      <c r="H35" s="33"/>
      <c r="I35" s="33"/>
      <c r="J35" s="33"/>
      <c r="K35" s="33"/>
      <c r="L35" s="33"/>
      <c r="M35" s="33"/>
      <c r="N35" s="33"/>
      <c r="O35" s="33"/>
    </row>
    <row r="36" spans="1:18" x14ac:dyDescent="0.25">
      <c r="A36" s="33"/>
      <c r="B36" s="40"/>
      <c r="C36" s="32"/>
      <c r="D36" s="32"/>
      <c r="E36" s="32"/>
      <c r="F36" s="32"/>
      <c r="G36" s="32"/>
      <c r="H36" s="33"/>
      <c r="I36" s="33"/>
      <c r="J36" s="33"/>
      <c r="K36" s="33"/>
      <c r="L36" s="33"/>
      <c r="M36" s="33"/>
      <c r="N36" s="33"/>
      <c r="O36" s="33"/>
    </row>
    <row r="37" spans="1:18" x14ac:dyDescent="0.25">
      <c r="A37" s="33"/>
      <c r="B37" s="42"/>
      <c r="C37" s="32"/>
      <c r="D37" s="32"/>
      <c r="E37" s="32"/>
      <c r="F37" s="32"/>
      <c r="G37" s="32"/>
      <c r="H37" s="33"/>
      <c r="I37" s="33"/>
      <c r="J37" s="33"/>
      <c r="K37" s="33"/>
      <c r="L37" s="33"/>
      <c r="M37" s="33"/>
      <c r="N37" s="33"/>
      <c r="O37" s="33"/>
    </row>
    <row r="38" spans="1:18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</row>
    <row r="39" spans="1:18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</row>
    <row r="40" spans="1:18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</row>
    <row r="41" spans="1:18" x14ac:dyDescent="0.25">
      <c r="A41" s="33"/>
      <c r="B41" s="33"/>
      <c r="C41" s="33"/>
      <c r="D41" s="33"/>
      <c r="E41" s="33"/>
      <c r="F41" s="33"/>
      <c r="G41" s="33"/>
      <c r="H41" s="33"/>
      <c r="I41" s="40"/>
      <c r="J41" s="32"/>
      <c r="K41" s="32"/>
      <c r="L41" s="32"/>
      <c r="M41" s="32"/>
      <c r="N41" s="32"/>
      <c r="O41" s="32"/>
      <c r="P41" s="32"/>
      <c r="Q41" s="32"/>
      <c r="R41" s="32"/>
    </row>
    <row r="42" spans="1:18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</row>
    <row r="43" spans="1:18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8"/>
      <c r="L43" s="38"/>
      <c r="M43" s="38"/>
      <c r="N43" s="38"/>
      <c r="O43" s="38"/>
      <c r="P43" s="38"/>
      <c r="Q43" s="38"/>
      <c r="R43" s="38"/>
    </row>
    <row r="44" spans="1:18" x14ac:dyDescent="0.25">
      <c r="A44" s="33"/>
      <c r="B44" s="33"/>
      <c r="C44" s="33"/>
      <c r="D44" s="33"/>
      <c r="E44" s="33"/>
      <c r="F44" s="33"/>
      <c r="G44" s="33"/>
      <c r="H44" s="33"/>
      <c r="I44" s="45"/>
      <c r="J44" s="46"/>
      <c r="K44" s="32"/>
      <c r="L44" s="32"/>
      <c r="M44" s="32"/>
      <c r="N44" s="32"/>
      <c r="O44" s="32"/>
      <c r="P44" s="32"/>
      <c r="Q44" s="32"/>
      <c r="R44" s="32"/>
    </row>
    <row r="45" spans="1:18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</row>
    <row r="46" spans="1:18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</row>
    <row r="47" spans="1:18" x14ac:dyDescent="0.25">
      <c r="A47" s="33"/>
      <c r="B47" s="42"/>
      <c r="C47" s="32"/>
      <c r="D47" s="32"/>
      <c r="E47" s="32"/>
      <c r="F47" s="32"/>
      <c r="G47" s="32"/>
      <c r="H47" s="33"/>
      <c r="I47" s="33"/>
      <c r="J47" s="33"/>
      <c r="K47" s="33"/>
      <c r="L47" s="33"/>
      <c r="M47" s="33"/>
      <c r="N47" s="33"/>
      <c r="O47" s="33"/>
    </row>
    <row r="48" spans="1:18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</row>
    <row r="49" spans="1:15" x14ac:dyDescent="0.25">
      <c r="A49" s="33"/>
      <c r="B49" s="41"/>
      <c r="C49" s="47"/>
      <c r="D49" s="47"/>
      <c r="E49" s="47"/>
      <c r="F49" s="47"/>
      <c r="G49" s="47"/>
      <c r="H49" s="33"/>
      <c r="I49" s="33"/>
      <c r="J49" s="33"/>
      <c r="K49" s="33"/>
      <c r="L49" s="33"/>
      <c r="M49" s="33"/>
      <c r="N49" s="33"/>
      <c r="O49" s="33"/>
    </row>
    <row r="50" spans="1:15" x14ac:dyDescent="0.25">
      <c r="A50" s="33"/>
      <c r="B50" s="41"/>
      <c r="C50" s="32"/>
      <c r="D50" s="32"/>
      <c r="E50" s="32"/>
      <c r="F50" s="32"/>
      <c r="G50" s="32"/>
      <c r="H50" s="33"/>
      <c r="I50" s="33"/>
      <c r="J50" s="33"/>
      <c r="K50" s="33"/>
      <c r="L50" s="33"/>
      <c r="M50" s="33"/>
      <c r="N50" s="33"/>
      <c r="O50" s="33"/>
    </row>
    <row r="51" spans="1:15" x14ac:dyDescent="0.25">
      <c r="A51" s="33"/>
      <c r="B51" s="48"/>
      <c r="C51" s="41"/>
      <c r="D51" s="41"/>
      <c r="E51" s="41"/>
      <c r="F51" s="41"/>
      <c r="G51" s="41"/>
      <c r="H51" s="33"/>
      <c r="I51" s="33"/>
      <c r="J51" s="33"/>
      <c r="K51" s="33"/>
      <c r="L51" s="33"/>
      <c r="M51" s="33"/>
      <c r="N51" s="33"/>
      <c r="O51" s="33"/>
    </row>
    <row r="52" spans="1:15" x14ac:dyDescent="0.25">
      <c r="A52" s="49"/>
      <c r="B52" s="30"/>
      <c r="C52" s="36"/>
      <c r="D52" s="36"/>
      <c r="E52" s="36"/>
      <c r="F52" s="36"/>
      <c r="G52" s="36"/>
      <c r="H52" s="33"/>
      <c r="I52" s="33"/>
      <c r="J52" s="33"/>
      <c r="K52" s="33"/>
      <c r="L52" s="33"/>
      <c r="M52" s="33"/>
      <c r="N52" s="33"/>
      <c r="O52" s="33"/>
    </row>
    <row r="53" spans="1:15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</row>
    <row r="54" spans="1:15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</row>
    <row r="55" spans="1:15" x14ac:dyDescent="0.25">
      <c r="A55" s="33"/>
      <c r="B55" s="42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</row>
    <row r="56" spans="1:15" x14ac:dyDescent="0.25">
      <c r="A56" s="49"/>
      <c r="B56" s="50"/>
      <c r="C56" s="35"/>
      <c r="D56" s="35"/>
      <c r="E56" s="35"/>
      <c r="F56" s="35"/>
      <c r="G56" s="35"/>
      <c r="H56" s="33"/>
      <c r="I56" s="33"/>
      <c r="J56" s="33"/>
      <c r="K56" s="33"/>
      <c r="L56" s="33"/>
      <c r="M56" s="33"/>
      <c r="N56" s="33"/>
      <c r="O56" s="33"/>
    </row>
    <row r="57" spans="1:15" x14ac:dyDescent="0.25">
      <c r="A57" s="49"/>
      <c r="B57" s="43"/>
      <c r="C57" s="35"/>
      <c r="D57" s="35"/>
      <c r="E57" s="35"/>
      <c r="F57" s="35"/>
      <c r="G57" s="35"/>
      <c r="H57" s="33"/>
      <c r="I57" s="33"/>
      <c r="J57" s="33"/>
      <c r="K57" s="33"/>
      <c r="L57" s="33"/>
      <c r="M57" s="33"/>
      <c r="N57" s="33"/>
      <c r="O57" s="33"/>
    </row>
    <row r="58" spans="1:15" x14ac:dyDescent="0.25">
      <c r="A58" s="49"/>
      <c r="B58" s="36"/>
      <c r="C58" s="32"/>
      <c r="D58" s="32"/>
      <c r="E58" s="32"/>
      <c r="F58" s="32"/>
      <c r="G58" s="32"/>
      <c r="H58" s="33"/>
      <c r="I58" s="33"/>
      <c r="J58" s="33"/>
      <c r="K58" s="33"/>
      <c r="L58" s="33"/>
      <c r="M58" s="33"/>
      <c r="N58" s="33"/>
      <c r="O58" s="33"/>
    </row>
    <row r="59" spans="1:15" x14ac:dyDescent="0.25">
      <c r="A59" s="49"/>
      <c r="B59" s="36"/>
      <c r="C59" s="32"/>
      <c r="D59" s="32"/>
      <c r="E59" s="32"/>
      <c r="F59" s="32"/>
      <c r="G59" s="32"/>
      <c r="H59" s="33"/>
      <c r="I59" s="33"/>
      <c r="J59" s="33"/>
      <c r="K59" s="33"/>
      <c r="L59" s="33"/>
      <c r="M59" s="33"/>
      <c r="N59" s="33"/>
      <c r="O59" s="33"/>
    </row>
    <row r="60" spans="1:15" x14ac:dyDescent="0.25">
      <c r="A60" s="49"/>
      <c r="B60" s="40"/>
      <c r="C60" s="36"/>
      <c r="D60" s="36"/>
      <c r="E60" s="36"/>
      <c r="F60" s="36"/>
      <c r="G60" s="36"/>
      <c r="H60" s="41"/>
      <c r="I60" s="33"/>
      <c r="J60" s="33"/>
      <c r="K60" s="33"/>
      <c r="L60" s="33"/>
      <c r="M60" s="33"/>
      <c r="N60" s="33"/>
      <c r="O60" s="33"/>
    </row>
    <row r="61" spans="1:15" x14ac:dyDescent="0.25">
      <c r="A61" s="49"/>
      <c r="B61" s="40"/>
      <c r="C61" s="36"/>
      <c r="D61" s="36"/>
      <c r="E61" s="36"/>
      <c r="F61" s="36"/>
      <c r="G61" s="36"/>
      <c r="H61" s="41"/>
      <c r="I61" s="36"/>
      <c r="J61" s="36"/>
      <c r="K61" s="36"/>
      <c r="L61" s="36"/>
      <c r="M61" s="36"/>
      <c r="N61" s="33"/>
      <c r="O61" s="33"/>
    </row>
    <row r="62" spans="1:15" x14ac:dyDescent="0.25">
      <c r="A62" s="49"/>
      <c r="B62" s="40"/>
      <c r="C62" s="36"/>
      <c r="D62" s="36"/>
      <c r="E62" s="36"/>
      <c r="F62" s="36"/>
      <c r="G62" s="36"/>
      <c r="H62" s="33"/>
      <c r="I62" s="33"/>
      <c r="J62" s="33"/>
      <c r="K62" s="33"/>
      <c r="L62" s="33"/>
      <c r="M62" s="33"/>
      <c r="N62" s="33"/>
      <c r="O62" s="33"/>
    </row>
    <row r="63" spans="1:15" x14ac:dyDescent="0.25">
      <c r="A63" s="33"/>
      <c r="B63" s="48"/>
      <c r="C63" s="41"/>
      <c r="D63" s="41"/>
      <c r="E63" s="41"/>
      <c r="F63" s="41"/>
      <c r="G63" s="41"/>
      <c r="H63" s="33"/>
      <c r="I63" s="33"/>
      <c r="J63" s="33"/>
      <c r="K63" s="33"/>
      <c r="L63" s="33"/>
      <c r="M63" s="33"/>
      <c r="N63" s="33"/>
      <c r="O63" s="33"/>
    </row>
    <row r="64" spans="1:15" x14ac:dyDescent="0.25">
      <c r="A64" s="33"/>
      <c r="B64" s="48"/>
      <c r="C64" s="41"/>
      <c r="D64" s="41"/>
      <c r="E64" s="41"/>
      <c r="F64" s="41"/>
      <c r="G64" s="41"/>
      <c r="H64" s="33"/>
      <c r="I64" s="33"/>
      <c r="J64" s="33"/>
      <c r="K64" s="33"/>
      <c r="L64" s="33"/>
      <c r="M64" s="33"/>
      <c r="N64" s="33"/>
      <c r="O64" s="33"/>
    </row>
    <row r="65" spans="1:15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</row>
    <row r="66" spans="1:15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</row>
    <row r="67" spans="1:15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</row>
    <row r="68" spans="1:15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</row>
    <row r="69" spans="1:15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</row>
    <row r="70" spans="1:15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</row>
    <row r="71" spans="1:15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</row>
    <row r="72" spans="1:15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</row>
    <row r="73" spans="1:15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</row>
    <row r="74" spans="1:15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</row>
    <row r="75" spans="1:15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</row>
    <row r="76" spans="1:15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</row>
    <row r="77" spans="1:15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</row>
    <row r="78" spans="1:15" x14ac:dyDescent="0.25">
      <c r="A78" s="33"/>
      <c r="B78" s="48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</row>
    <row r="79" spans="1:15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</row>
    <row r="80" spans="1:15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</row>
    <row r="81" spans="1:15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</row>
    <row r="82" spans="1:15" x14ac:dyDescent="0.25">
      <c r="A82" s="39"/>
      <c r="B82" s="39"/>
      <c r="C82" s="39"/>
      <c r="D82" s="39"/>
      <c r="E82" s="39"/>
      <c r="F82" s="39"/>
      <c r="G82" s="39"/>
      <c r="H82" s="33"/>
      <c r="I82" s="33"/>
      <c r="J82" s="33"/>
      <c r="K82" s="33"/>
      <c r="L82" s="33"/>
      <c r="M82" s="33"/>
      <c r="N82" s="33"/>
      <c r="O82" s="33"/>
    </row>
    <row r="83" spans="1:15" x14ac:dyDescent="0.25">
      <c r="A83" s="39"/>
      <c r="B83" s="39"/>
      <c r="C83" s="39"/>
      <c r="D83" s="39"/>
      <c r="E83" s="39"/>
      <c r="F83" s="39"/>
      <c r="G83" s="39"/>
      <c r="H83" s="33"/>
      <c r="I83" s="33"/>
      <c r="J83" s="33"/>
      <c r="K83" s="33"/>
      <c r="L83" s="33"/>
      <c r="M83" s="33"/>
      <c r="N83" s="33"/>
      <c r="O83" s="33"/>
    </row>
    <row r="84" spans="1:15" x14ac:dyDescent="0.25">
      <c r="A84" s="33"/>
      <c r="B84" s="41"/>
      <c r="C84" s="41"/>
      <c r="D84" s="41"/>
      <c r="E84" s="41"/>
      <c r="F84" s="41"/>
      <c r="G84" s="41"/>
      <c r="H84" s="33"/>
      <c r="I84" s="33"/>
      <c r="J84" s="33"/>
      <c r="K84" s="33"/>
      <c r="L84" s="33"/>
      <c r="M84" s="33"/>
      <c r="N84" s="33"/>
      <c r="O84" s="33"/>
    </row>
    <row r="85" spans="1:15" x14ac:dyDescent="0.25">
      <c r="A85" s="33"/>
      <c r="B85" s="48"/>
      <c r="C85" s="41"/>
      <c r="D85" s="41"/>
      <c r="E85" s="41"/>
      <c r="F85" s="41"/>
      <c r="G85" s="41"/>
      <c r="H85" s="33"/>
      <c r="I85" s="33"/>
      <c r="J85" s="33"/>
      <c r="K85" s="33"/>
      <c r="L85" s="33"/>
      <c r="M85" s="33"/>
      <c r="N85" s="33"/>
      <c r="O85" s="33"/>
    </row>
    <row r="86" spans="1:15" x14ac:dyDescent="0.25">
      <c r="A86" s="33"/>
      <c r="B86" s="44"/>
      <c r="C86" s="41"/>
      <c r="D86" s="41"/>
      <c r="E86" s="41"/>
      <c r="F86" s="41"/>
      <c r="G86" s="41"/>
      <c r="H86" s="33"/>
      <c r="I86" s="33"/>
      <c r="J86" s="33"/>
      <c r="K86" s="33"/>
      <c r="L86" s="33"/>
      <c r="M86" s="33"/>
      <c r="N86" s="33"/>
      <c r="O86" s="33"/>
    </row>
    <row r="87" spans="1:15" x14ac:dyDescent="0.25">
      <c r="A87" s="33"/>
      <c r="B87" s="44"/>
      <c r="C87" s="41"/>
      <c r="D87" s="41"/>
      <c r="E87" s="41"/>
      <c r="F87" s="41"/>
      <c r="G87" s="41"/>
      <c r="H87" s="33"/>
      <c r="I87" s="33"/>
      <c r="J87" s="33"/>
      <c r="K87" s="33"/>
      <c r="L87" s="33"/>
      <c r="M87" s="33"/>
      <c r="N87" s="33"/>
      <c r="O87" s="33"/>
    </row>
    <row r="88" spans="1:15" x14ac:dyDescent="0.25">
      <c r="A88" s="44"/>
      <c r="B88" s="33"/>
      <c r="C88" s="41"/>
      <c r="D88" s="41"/>
      <c r="E88" s="41"/>
      <c r="F88" s="41"/>
      <c r="G88" s="41"/>
      <c r="H88" s="33"/>
      <c r="I88" s="33"/>
      <c r="J88" s="33"/>
      <c r="K88" s="33"/>
      <c r="L88" s="33"/>
      <c r="M88" s="33"/>
      <c r="N88" s="33"/>
      <c r="O88" s="33"/>
    </row>
    <row r="89" spans="1:15" x14ac:dyDescent="0.25">
      <c r="A89" s="33"/>
      <c r="B89" s="51"/>
      <c r="C89" s="41"/>
      <c r="D89" s="41"/>
      <c r="E89" s="41"/>
      <c r="F89" s="41"/>
      <c r="G89" s="41"/>
      <c r="H89" s="33"/>
      <c r="I89" s="33"/>
      <c r="J89" s="33"/>
      <c r="K89" s="33"/>
      <c r="L89" s="33"/>
      <c r="M89" s="33"/>
      <c r="N89" s="33"/>
      <c r="O89" s="33"/>
    </row>
    <row r="90" spans="1:15" x14ac:dyDescent="0.25">
      <c r="A90" s="33"/>
      <c r="B90" s="33"/>
      <c r="C90" s="52"/>
      <c r="D90" s="52"/>
      <c r="E90" s="52"/>
      <c r="F90" s="52"/>
      <c r="G90" s="52"/>
      <c r="H90" s="33"/>
      <c r="I90" s="33"/>
      <c r="J90" s="33"/>
      <c r="K90" s="33"/>
      <c r="L90" s="33"/>
      <c r="M90" s="33"/>
      <c r="N90" s="33"/>
      <c r="O90" s="33"/>
    </row>
    <row r="91" spans="1:15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</row>
    <row r="92" spans="1:15" x14ac:dyDescent="0.25">
      <c r="A92" s="33"/>
      <c r="B92" s="33"/>
      <c r="C92" s="52"/>
      <c r="D92" s="52"/>
      <c r="E92" s="52"/>
      <c r="F92" s="52"/>
      <c r="G92" s="52"/>
      <c r="H92" s="33"/>
      <c r="I92" s="33"/>
      <c r="J92" s="33"/>
      <c r="K92" s="33"/>
      <c r="L92" s="33"/>
      <c r="M92" s="33"/>
      <c r="N92" s="33"/>
      <c r="O92" s="33"/>
    </row>
    <row r="93" spans="1:15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</row>
    <row r="94" spans="1:15" x14ac:dyDescent="0.25">
      <c r="A94" s="33"/>
      <c r="B94" s="33"/>
      <c r="C94" s="41"/>
      <c r="D94" s="41"/>
      <c r="E94" s="41"/>
      <c r="F94" s="41"/>
      <c r="G94" s="41"/>
      <c r="H94" s="33"/>
      <c r="I94" s="33"/>
      <c r="J94" s="33"/>
      <c r="K94" s="33"/>
      <c r="L94" s="33"/>
      <c r="M94" s="33"/>
      <c r="N94" s="33"/>
      <c r="O94" s="33"/>
    </row>
    <row r="95" spans="1:15" x14ac:dyDescent="0.25">
      <c r="A95" s="33"/>
      <c r="B95" s="48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</row>
    <row r="96" spans="1:15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</row>
    <row r="97" spans="1:15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</row>
    <row r="98" spans="1:15" x14ac:dyDescent="0.25">
      <c r="A98" s="33"/>
      <c r="B98" s="48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</row>
    <row r="99" spans="1:15" x14ac:dyDescent="0.25">
      <c r="A99" s="39"/>
      <c r="B99" s="39"/>
      <c r="C99" s="39"/>
      <c r="D99" s="39"/>
      <c r="E99" s="39"/>
      <c r="F99" s="39"/>
      <c r="G99" s="39"/>
      <c r="H99" s="33"/>
      <c r="I99" s="33"/>
      <c r="J99" s="33"/>
      <c r="K99" s="33"/>
      <c r="L99" s="33"/>
      <c r="M99" s="33"/>
      <c r="N99" s="33"/>
      <c r="O99" s="33"/>
    </row>
    <row r="100" spans="1:15" x14ac:dyDescent="0.25">
      <c r="A100" s="33"/>
      <c r="B100" s="41"/>
      <c r="C100" s="41"/>
      <c r="D100" s="41"/>
      <c r="E100" s="41"/>
      <c r="F100" s="41"/>
      <c r="G100" s="41"/>
      <c r="H100" s="33"/>
      <c r="I100" s="33"/>
      <c r="J100" s="33"/>
      <c r="K100" s="33"/>
      <c r="L100" s="33"/>
      <c r="M100" s="33"/>
      <c r="N100" s="33"/>
      <c r="O100" s="33"/>
    </row>
    <row r="101" spans="1:15" x14ac:dyDescent="0.25">
      <c r="A101" s="33"/>
      <c r="B101" s="48"/>
      <c r="C101" s="41"/>
      <c r="D101" s="41"/>
      <c r="E101" s="41"/>
      <c r="F101" s="41"/>
      <c r="G101" s="41"/>
      <c r="H101" s="33"/>
      <c r="I101" s="33"/>
      <c r="J101" s="33"/>
      <c r="K101" s="33"/>
      <c r="L101" s="33"/>
      <c r="M101" s="33"/>
      <c r="N101" s="33"/>
      <c r="O101" s="33"/>
    </row>
    <row r="102" spans="1:15" x14ac:dyDescent="0.25">
      <c r="A102" s="33"/>
      <c r="B102" s="44"/>
      <c r="C102" s="41"/>
      <c r="D102" s="41"/>
      <c r="E102" s="41"/>
      <c r="F102" s="41"/>
      <c r="G102" s="41"/>
      <c r="H102" s="33"/>
      <c r="I102" s="33"/>
      <c r="J102" s="33"/>
      <c r="K102" s="33"/>
      <c r="L102" s="33"/>
      <c r="M102" s="33"/>
      <c r="N102" s="33"/>
      <c r="O102" s="33"/>
    </row>
    <row r="103" spans="1:15" x14ac:dyDescent="0.25">
      <c r="A103" s="33"/>
      <c r="B103" s="44"/>
      <c r="C103" s="41"/>
      <c r="D103" s="41"/>
      <c r="E103" s="41"/>
      <c r="F103" s="41"/>
      <c r="G103" s="41"/>
      <c r="H103" s="33"/>
      <c r="I103" s="33"/>
      <c r="J103" s="33"/>
      <c r="K103" s="33"/>
      <c r="L103" s="33"/>
      <c r="M103" s="33"/>
      <c r="N103" s="33"/>
      <c r="O103" s="33"/>
    </row>
    <row r="104" spans="1:15" x14ac:dyDescent="0.25">
      <c r="A104" s="44"/>
      <c r="B104" s="41"/>
      <c r="C104" s="41"/>
      <c r="D104" s="41"/>
      <c r="E104" s="41"/>
      <c r="F104" s="41"/>
      <c r="G104" s="41"/>
      <c r="H104" s="33"/>
      <c r="I104" s="33"/>
      <c r="J104" s="33"/>
      <c r="K104" s="33"/>
      <c r="L104" s="33"/>
      <c r="M104" s="33"/>
      <c r="N104" s="33"/>
      <c r="O104" s="33"/>
    </row>
    <row r="105" spans="1:15" x14ac:dyDescent="0.25">
      <c r="A105" s="33"/>
      <c r="B105" s="41"/>
      <c r="C105" s="41"/>
      <c r="D105" s="41"/>
      <c r="E105" s="41"/>
      <c r="F105" s="41"/>
      <c r="G105" s="41"/>
      <c r="H105" s="33"/>
      <c r="I105" s="33"/>
      <c r="J105" s="33"/>
      <c r="K105" s="33"/>
      <c r="L105" s="33"/>
      <c r="M105" s="33"/>
      <c r="N105" s="33"/>
      <c r="O105" s="33"/>
    </row>
    <row r="106" spans="1:15" x14ac:dyDescent="0.25">
      <c r="A106" s="33"/>
      <c r="B106" s="33"/>
      <c r="C106" s="41"/>
      <c r="D106" s="41"/>
      <c r="E106" s="41"/>
      <c r="F106" s="41"/>
      <c r="G106" s="41"/>
      <c r="H106" s="33"/>
      <c r="I106" s="33"/>
      <c r="J106" s="33"/>
      <c r="K106" s="33"/>
      <c r="L106" s="33"/>
      <c r="M106" s="33"/>
      <c r="N106" s="33"/>
      <c r="O106" s="33"/>
    </row>
    <row r="107" spans="1:15" x14ac:dyDescent="0.25">
      <c r="A107" s="33"/>
      <c r="B107" s="48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</row>
    <row r="108" spans="1:15" x14ac:dyDescent="0.25">
      <c r="A108" s="33"/>
      <c r="B108" s="48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</row>
    <row r="109" spans="1:15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</row>
    <row r="110" spans="1:15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</row>
    <row r="111" spans="1:15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</row>
    <row r="112" spans="1:15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</row>
    <row r="113" spans="1:15" x14ac:dyDescent="0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</row>
    <row r="114" spans="1:15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</row>
    <row r="115" spans="1:15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</row>
    <row r="116" spans="1:15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</row>
  </sheetData>
  <pageMargins left="0.75" right="0.75" top="1" bottom="1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16"/>
  <sheetViews>
    <sheetView workbookViewId="0">
      <selection activeCell="M20" sqref="M20"/>
    </sheetView>
  </sheetViews>
  <sheetFormatPr defaultColWidth="9.140625" defaultRowHeight="15.75" x14ac:dyDescent="0.25"/>
  <cols>
    <col min="1" max="1" width="47.7109375" style="21" bestFit="1" customWidth="1"/>
    <col min="2" max="2" width="9.28515625" style="21" bestFit="1" customWidth="1"/>
    <col min="3" max="7" width="8.85546875" style="21" bestFit="1" customWidth="1"/>
    <col min="8" max="9" width="9.140625" style="21"/>
    <col min="10" max="10" width="10.140625" style="21" bestFit="1" customWidth="1"/>
    <col min="11" max="23" width="9.140625" style="21"/>
    <col min="24" max="26" width="6.7109375" style="21" bestFit="1" customWidth="1"/>
    <col min="27" max="27" width="2.42578125" style="21" bestFit="1" customWidth="1"/>
    <col min="28" max="16384" width="9.140625" style="21"/>
  </cols>
  <sheetData>
    <row r="1" spans="1:27" x14ac:dyDescent="0.25">
      <c r="X1" s="22" t="s">
        <v>2</v>
      </c>
      <c r="Y1" s="22" t="s">
        <v>3</v>
      </c>
      <c r="Z1" s="22" t="s">
        <v>4</v>
      </c>
      <c r="AA1" s="22" t="s">
        <v>5</v>
      </c>
    </row>
    <row r="2" spans="1:27" x14ac:dyDescent="0.25">
      <c r="X2" s="22"/>
      <c r="Y2" s="22"/>
      <c r="Z2" s="22"/>
      <c r="AA2" s="22"/>
    </row>
    <row r="3" spans="1:27" x14ac:dyDescent="0.25">
      <c r="A3" s="23" t="s">
        <v>78</v>
      </c>
      <c r="X3" s="22" t="s">
        <v>1</v>
      </c>
    </row>
    <row r="4" spans="1:27" ht="18" x14ac:dyDescent="0.25">
      <c r="A4" s="24" t="s">
        <v>45</v>
      </c>
      <c r="B4" s="53">
        <f>'Room info'!G3</f>
        <v>38.015999999999991</v>
      </c>
      <c r="X4" s="22"/>
    </row>
    <row r="5" spans="1:27" ht="18" x14ac:dyDescent="0.25">
      <c r="A5" s="24" t="s">
        <v>46</v>
      </c>
      <c r="B5" s="53">
        <f>'Room info'!F3</f>
        <v>3.5999999999999996</v>
      </c>
      <c r="C5" s="21" t="s">
        <v>80</v>
      </c>
      <c r="E5" s="21">
        <f>3.3*2.8-B5</f>
        <v>5.6399999999999988</v>
      </c>
      <c r="X5" s="22"/>
    </row>
    <row r="6" spans="1:27" x14ac:dyDescent="0.25">
      <c r="A6" s="24" t="s">
        <v>6</v>
      </c>
      <c r="B6" s="25">
        <v>0.5</v>
      </c>
      <c r="X6" s="22"/>
    </row>
    <row r="7" spans="1:27" x14ac:dyDescent="0.25">
      <c r="A7" s="26" t="s">
        <v>136</v>
      </c>
      <c r="B7" s="27">
        <v>1</v>
      </c>
      <c r="X7" s="22"/>
    </row>
    <row r="8" spans="1:27" x14ac:dyDescent="0.25">
      <c r="A8" s="21" t="s">
        <v>57</v>
      </c>
    </row>
    <row r="9" spans="1:27" x14ac:dyDescent="0.25">
      <c r="A9" s="28" t="s">
        <v>7</v>
      </c>
      <c r="B9" s="29" t="s">
        <v>0</v>
      </c>
      <c r="C9" s="29" t="s">
        <v>49</v>
      </c>
      <c r="D9" s="29" t="s">
        <v>50</v>
      </c>
      <c r="E9" s="29" t="s">
        <v>51</v>
      </c>
      <c r="F9" s="29" t="s">
        <v>52</v>
      </c>
      <c r="G9" s="29" t="s">
        <v>53</v>
      </c>
      <c r="X9" s="22" t="s">
        <v>1</v>
      </c>
    </row>
    <row r="10" spans="1:27" ht="18.75" x14ac:dyDescent="0.35">
      <c r="A10" s="23" t="s">
        <v>54</v>
      </c>
      <c r="B10" s="31">
        <f>10*LOG10(10^((C10)/10) + 10^((D10)/10) + 10^((E10)/10) + 10^((F10)/10) + 10^((G10)/10)  )</f>
        <v>62.1</v>
      </c>
      <c r="C10" s="31">
        <f>day!S10</f>
        <v>40.574721075341053</v>
      </c>
      <c r="D10" s="31">
        <f>day!T10</f>
        <v>46.274721075341056</v>
      </c>
      <c r="E10" s="31">
        <f>day!U10</f>
        <v>49.274721075341056</v>
      </c>
      <c r="F10" s="31">
        <f>day!V10</f>
        <v>59.774721075341056</v>
      </c>
      <c r="G10" s="31">
        <f>day!W10</f>
        <v>57.274721075341056</v>
      </c>
      <c r="X10" s="22"/>
    </row>
    <row r="11" spans="1:27" x14ac:dyDescent="0.25">
      <c r="A11" s="27" t="str">
        <f>Double!B5</f>
        <v>6-16-6</v>
      </c>
      <c r="B11" s="27"/>
      <c r="C11" s="27">
        <f>Double!E5</f>
        <v>20</v>
      </c>
      <c r="D11" s="27">
        <f>Double!F5</f>
        <v>19</v>
      </c>
      <c r="E11" s="27">
        <f>Double!G5</f>
        <v>29</v>
      </c>
      <c r="F11" s="27">
        <f>Double!H5</f>
        <v>38</v>
      </c>
      <c r="G11" s="27">
        <f>Double!I5</f>
        <v>36</v>
      </c>
      <c r="X11" s="22"/>
    </row>
    <row r="12" spans="1:27" ht="18.75" x14ac:dyDescent="0.35">
      <c r="A12" s="24" t="s">
        <v>47</v>
      </c>
      <c r="B12" s="31">
        <f>10*LOG10(10^((C12)/10) + 10^((D12)/10) + 10^((E12)/10) + 10^((F12)/10) + 10^((G12)/10)  )</f>
        <v>27.919989940262941</v>
      </c>
      <c r="C12" s="27">
        <f>C10-C11+10*LOG($B6*$B5/$B4)+11</f>
        <v>18.327781936723305</v>
      </c>
      <c r="D12" s="27">
        <f>D10-D11+10*LOG($B6*$B5/$B4)+11</f>
        <v>25.027781936723308</v>
      </c>
      <c r="E12" s="27">
        <f>E10-E11+10*LOG($B6*$B5/$B4)+11</f>
        <v>18.027781936723308</v>
      </c>
      <c r="F12" s="27">
        <f>F10-F11+10*LOG($B6*$B5/$B4)+11</f>
        <v>19.527781936723308</v>
      </c>
      <c r="G12" s="27">
        <f>G10-G11+10*LOG($B6*$B5/$B4)+11</f>
        <v>19.027781936723308</v>
      </c>
      <c r="X12" s="22"/>
    </row>
    <row r="13" spans="1:27" x14ac:dyDescent="0.25">
      <c r="A13" s="25" t="s">
        <v>69</v>
      </c>
      <c r="B13" s="31"/>
      <c r="C13" s="27">
        <f>'Assumed wall spec'!T5</f>
        <v>23.595914829999444</v>
      </c>
      <c r="D13" s="27">
        <f>'Assumed wall spec'!U5</f>
        <v>39.25389957762853</v>
      </c>
      <c r="E13" s="27">
        <f>'Assumed wall spec'!V5</f>
        <v>44.375975129739786</v>
      </c>
      <c r="F13" s="27">
        <f>'Assumed wall spec'!W5</f>
        <v>49.020463562204419</v>
      </c>
      <c r="G13" s="27">
        <f>'Assumed wall spec'!X5</f>
        <v>49.916370259447753</v>
      </c>
      <c r="X13" s="22"/>
    </row>
    <row r="14" spans="1:27" ht="18.75" x14ac:dyDescent="0.35">
      <c r="A14" s="24" t="s">
        <v>48</v>
      </c>
      <c r="B14" s="31">
        <f>10*LOG10(10^((C14)/10) + 10^((D14)/10) + 10^((E14)/10) + 10^((F14)/10) + 10^((G14)/10)  )</f>
        <v>18.473067945536773</v>
      </c>
      <c r="C14" s="27">
        <f>C10-C13+10*LOG($B6*$E5/$B4)+11</f>
        <v>16.681633138884411</v>
      </c>
      <c r="D14" s="27">
        <f t="shared" ref="D14:G14" si="0">D10-D13+10*LOG($B6*$E5/$B4)+11</f>
        <v>6.7236483912553275</v>
      </c>
      <c r="E14" s="27">
        <f t="shared" si="0"/>
        <v>4.6015728391440724</v>
      </c>
      <c r="F14" s="27">
        <f t="shared" si="0"/>
        <v>10.457084406679439</v>
      </c>
      <c r="G14" s="27">
        <f t="shared" si="0"/>
        <v>7.0611777094361052</v>
      </c>
      <c r="X14" s="22"/>
    </row>
    <row r="15" spans="1:27" x14ac:dyDescent="0.25">
      <c r="A15" s="25" t="s">
        <v>172</v>
      </c>
      <c r="B15" s="125"/>
      <c r="C15" s="125">
        <f>'TC60'!C3 - 10*LOG10(1.22)</f>
        <v>44.536401693252515</v>
      </c>
      <c r="D15" s="125">
        <f>'TC60'!D3 - 10*LOG10(1.22)</f>
        <v>41.036401693252515</v>
      </c>
      <c r="E15" s="125">
        <f>'TC60'!E3 - 10*LOG10(1.22)</f>
        <v>42.136401693252516</v>
      </c>
      <c r="F15" s="125">
        <f>'TC60'!F3 - 10*LOG10(1.22)</f>
        <v>41.036401693252515</v>
      </c>
      <c r="G15" s="125">
        <f>'TC60'!G3 - 10*LOG10(1.22)</f>
        <v>39.536401693252515</v>
      </c>
      <c r="H15" s="21" t="s">
        <v>177</v>
      </c>
    </row>
    <row r="16" spans="1:27" ht="18.75" x14ac:dyDescent="0.35">
      <c r="A16" s="24" t="s">
        <v>48</v>
      </c>
      <c r="B16" s="31">
        <f>10*LOG10(10^((C16)/10) + 10^((D16)/10) + 10^((E16)/10) + 10^((F16)/10) + 10^((G16)/10)  )</f>
        <v>23.746753402039435</v>
      </c>
      <c r="C16" s="31">
        <f>C10-C15 + 10*LOG10($B$6) + 10*LOG10($B$7/$B$4) + 21</f>
        <v>-1.7716447642020796</v>
      </c>
      <c r="D16" s="31">
        <f t="shared" ref="D16:G16" si="1">D10-D15 + 10*LOG10($B$6) + 10*LOG10($B$7/$B$4) + 21</f>
        <v>7.4283552357979232</v>
      </c>
      <c r="E16" s="31">
        <f t="shared" si="1"/>
        <v>9.3283552357979218</v>
      </c>
      <c r="F16" s="31">
        <f t="shared" si="1"/>
        <v>20.928355235797923</v>
      </c>
      <c r="G16" s="31">
        <f t="shared" si="1"/>
        <v>19.928355235797923</v>
      </c>
    </row>
    <row r="17" spans="1:24" x14ac:dyDescent="0.25">
      <c r="A17" s="121" t="s">
        <v>79</v>
      </c>
      <c r="B17" s="31">
        <f>10*LOG10(10^((B12)/10)+10^((B14)/10)+10^((B16)/10))</f>
        <v>29.669657435453534</v>
      </c>
      <c r="C17" s="32"/>
      <c r="D17" s="32"/>
      <c r="E17" s="32"/>
      <c r="F17" s="32"/>
      <c r="G17" s="32"/>
      <c r="X17" s="22"/>
    </row>
    <row r="19" spans="1:24" x14ac:dyDescent="0.25">
      <c r="A19"/>
      <c r="B19"/>
      <c r="C19"/>
      <c r="D19"/>
      <c r="E19"/>
      <c r="F19"/>
      <c r="G19"/>
      <c r="H19"/>
      <c r="I19"/>
      <c r="J19"/>
    </row>
    <row r="20" spans="1:24" x14ac:dyDescent="0.25">
      <c r="A20"/>
      <c r="B20"/>
      <c r="C20"/>
      <c r="D20"/>
      <c r="E20"/>
      <c r="F20"/>
      <c r="G20"/>
      <c r="H20"/>
      <c r="I20"/>
      <c r="J20"/>
    </row>
    <row r="21" spans="1:24" x14ac:dyDescent="0.25">
      <c r="A21"/>
      <c r="B21"/>
      <c r="C21"/>
      <c r="D21"/>
      <c r="E21"/>
      <c r="F21"/>
      <c r="G21"/>
      <c r="H21"/>
      <c r="I21"/>
      <c r="J21"/>
    </row>
    <row r="22" spans="1:24" x14ac:dyDescent="0.25">
      <c r="A22"/>
      <c r="B22"/>
      <c r="C22"/>
      <c r="D22"/>
      <c r="E22"/>
      <c r="F22"/>
      <c r="G22"/>
      <c r="H22"/>
      <c r="I22"/>
      <c r="J22"/>
    </row>
    <row r="23" spans="1:24" x14ac:dyDescent="0.25">
      <c r="A23"/>
      <c r="B23"/>
      <c r="C23"/>
      <c r="D23"/>
      <c r="E23"/>
      <c r="F23"/>
      <c r="G23"/>
      <c r="H23"/>
      <c r="I23"/>
      <c r="J23"/>
    </row>
    <row r="24" spans="1:24" x14ac:dyDescent="0.25">
      <c r="A24"/>
      <c r="B24"/>
      <c r="C24"/>
      <c r="D24"/>
      <c r="E24"/>
      <c r="F24"/>
      <c r="G24"/>
      <c r="H24"/>
      <c r="I24"/>
      <c r="J24"/>
    </row>
    <row r="25" spans="1:24" x14ac:dyDescent="0.25">
      <c r="A25"/>
      <c r="B25"/>
      <c r="C25"/>
      <c r="D25"/>
      <c r="E25"/>
      <c r="F25"/>
      <c r="G25"/>
      <c r="H25"/>
      <c r="I25"/>
      <c r="J25"/>
    </row>
    <row r="26" spans="1:24" x14ac:dyDescent="0.25">
      <c r="A26"/>
      <c r="B26"/>
      <c r="C26"/>
      <c r="D26"/>
      <c r="E26"/>
      <c r="F26"/>
      <c r="G26"/>
      <c r="H26"/>
      <c r="I26"/>
      <c r="J26"/>
    </row>
    <row r="27" spans="1:24" x14ac:dyDescent="0.25">
      <c r="A27"/>
      <c r="B27"/>
      <c r="C27"/>
      <c r="D27"/>
      <c r="E27"/>
      <c r="F27"/>
      <c r="G27"/>
      <c r="H27"/>
      <c r="I27"/>
      <c r="J27"/>
      <c r="K27" s="33"/>
      <c r="L27" s="33"/>
      <c r="M27" s="33"/>
      <c r="N27" s="33"/>
      <c r="O27" s="33"/>
    </row>
    <row r="28" spans="1:24" x14ac:dyDescent="0.25">
      <c r="A28"/>
      <c r="B28"/>
      <c r="C28"/>
      <c r="D28"/>
      <c r="E28"/>
      <c r="F28"/>
      <c r="G28"/>
      <c r="H28"/>
      <c r="I28"/>
      <c r="J28"/>
      <c r="K28" s="33"/>
      <c r="L28" s="33"/>
      <c r="M28" s="33"/>
      <c r="N28" s="33"/>
      <c r="O28" s="33"/>
    </row>
    <row r="29" spans="1:24" x14ac:dyDescent="0.25">
      <c r="A29"/>
      <c r="B29"/>
      <c r="C29"/>
      <c r="D29"/>
      <c r="E29"/>
      <c r="F29"/>
      <c r="G29"/>
      <c r="H29"/>
      <c r="I29"/>
      <c r="J29"/>
      <c r="K29" s="33"/>
      <c r="L29" s="33"/>
      <c r="M29" s="33"/>
      <c r="N29" s="33"/>
      <c r="O29" s="33"/>
    </row>
    <row r="30" spans="1:24" x14ac:dyDescent="0.25">
      <c r="A30" s="39"/>
      <c r="B30" s="42"/>
      <c r="C30" s="32"/>
      <c r="D30" s="32"/>
      <c r="E30" s="32"/>
      <c r="F30" s="32"/>
      <c r="G30" s="32"/>
      <c r="H30" s="33"/>
      <c r="I30" s="33"/>
      <c r="J30" s="33"/>
      <c r="K30" s="33"/>
      <c r="L30" s="33"/>
      <c r="M30" s="33"/>
      <c r="N30" s="33"/>
      <c r="O30" s="33"/>
    </row>
    <row r="31" spans="1:24" x14ac:dyDescent="0.25">
      <c r="A31" s="33"/>
      <c r="B31" s="43"/>
      <c r="C31" s="35"/>
      <c r="D31" s="35"/>
      <c r="E31" s="35"/>
      <c r="F31" s="35"/>
      <c r="G31" s="35"/>
      <c r="H31" s="33"/>
      <c r="I31" s="33"/>
      <c r="J31" s="33"/>
      <c r="K31" s="33"/>
      <c r="L31" s="33"/>
      <c r="M31" s="33"/>
      <c r="N31" s="33"/>
      <c r="O31" s="33"/>
    </row>
    <row r="32" spans="1:24" x14ac:dyDescent="0.25">
      <c r="A32" s="33"/>
      <c r="B32" s="43"/>
      <c r="C32" s="35"/>
      <c r="D32" s="35"/>
      <c r="E32" s="35"/>
      <c r="F32" s="35"/>
      <c r="G32" s="35"/>
      <c r="H32" s="33"/>
      <c r="I32" s="33"/>
      <c r="J32" s="33"/>
      <c r="K32" s="33"/>
      <c r="L32" s="33"/>
      <c r="M32" s="33"/>
      <c r="N32" s="33"/>
      <c r="O32" s="33"/>
    </row>
    <row r="33" spans="1:18" x14ac:dyDescent="0.25">
      <c r="A33" s="44"/>
      <c r="B33" s="36"/>
      <c r="C33" s="36"/>
      <c r="D33" s="36"/>
      <c r="E33" s="36"/>
      <c r="F33" s="36"/>
      <c r="G33" s="36"/>
      <c r="H33" s="33"/>
      <c r="I33" s="33"/>
      <c r="J33" s="33"/>
      <c r="K33" s="33"/>
      <c r="L33" s="33"/>
      <c r="M33" s="33"/>
      <c r="N33" s="33"/>
      <c r="O33" s="33"/>
    </row>
    <row r="34" spans="1:18" x14ac:dyDescent="0.25">
      <c r="A34" s="33"/>
      <c r="B34" s="33"/>
      <c r="C34" s="38"/>
      <c r="D34" s="38"/>
      <c r="E34" s="38"/>
      <c r="F34" s="38"/>
      <c r="G34" s="38"/>
      <c r="H34" s="33"/>
      <c r="I34" s="33"/>
      <c r="J34" s="33"/>
      <c r="K34" s="33"/>
      <c r="L34" s="33"/>
      <c r="M34" s="33"/>
      <c r="N34" s="33"/>
      <c r="O34" s="33"/>
    </row>
    <row r="35" spans="1:18" x14ac:dyDescent="0.25">
      <c r="A35" s="33"/>
      <c r="B35" s="40"/>
      <c r="C35" s="32"/>
      <c r="D35" s="32"/>
      <c r="E35" s="32"/>
      <c r="F35" s="32"/>
      <c r="G35" s="32"/>
      <c r="H35" s="33"/>
      <c r="I35" s="33"/>
      <c r="J35" s="33"/>
      <c r="K35" s="33"/>
      <c r="L35" s="33"/>
      <c r="M35" s="33"/>
      <c r="N35" s="33"/>
      <c r="O35" s="33"/>
    </row>
    <row r="36" spans="1:18" x14ac:dyDescent="0.25">
      <c r="A36" s="33"/>
      <c r="B36" s="40"/>
      <c r="C36" s="32"/>
      <c r="D36" s="32"/>
      <c r="E36" s="32"/>
      <c r="F36" s="32"/>
      <c r="G36" s="32"/>
      <c r="H36" s="33"/>
      <c r="I36" s="33"/>
      <c r="J36" s="33"/>
      <c r="K36" s="33"/>
      <c r="L36" s="33"/>
      <c r="M36" s="33"/>
      <c r="N36" s="33"/>
      <c r="O36" s="33"/>
    </row>
    <row r="37" spans="1:18" x14ac:dyDescent="0.25">
      <c r="A37" s="33"/>
      <c r="B37" s="42"/>
      <c r="C37" s="32"/>
      <c r="D37" s="32"/>
      <c r="E37" s="32"/>
      <c r="F37" s="32"/>
      <c r="G37" s="32"/>
      <c r="H37" s="33"/>
      <c r="I37" s="33"/>
      <c r="J37" s="33"/>
      <c r="K37" s="33"/>
      <c r="L37" s="33"/>
      <c r="M37" s="33"/>
      <c r="N37" s="33"/>
      <c r="O37" s="33"/>
    </row>
    <row r="38" spans="1:18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</row>
    <row r="39" spans="1:18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</row>
    <row r="40" spans="1:18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</row>
    <row r="41" spans="1:18" x14ac:dyDescent="0.25">
      <c r="A41" s="33"/>
      <c r="B41" s="33"/>
      <c r="C41" s="33"/>
      <c r="D41" s="33"/>
      <c r="E41" s="33"/>
      <c r="F41" s="33"/>
      <c r="G41" s="33"/>
      <c r="H41" s="33"/>
      <c r="I41" s="40"/>
      <c r="J41" s="32"/>
      <c r="K41" s="32"/>
      <c r="L41" s="32"/>
      <c r="M41" s="32"/>
      <c r="N41" s="32"/>
      <c r="O41" s="32"/>
      <c r="P41" s="32"/>
      <c r="Q41" s="32"/>
      <c r="R41" s="32"/>
    </row>
    <row r="42" spans="1:18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</row>
    <row r="43" spans="1:18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8"/>
      <c r="L43" s="38"/>
      <c r="M43" s="38"/>
      <c r="N43" s="38"/>
      <c r="O43" s="38"/>
      <c r="P43" s="38"/>
      <c r="Q43" s="38"/>
      <c r="R43" s="38"/>
    </row>
    <row r="44" spans="1:18" x14ac:dyDescent="0.25">
      <c r="A44" s="33"/>
      <c r="B44" s="33"/>
      <c r="C44" s="33"/>
      <c r="D44" s="33"/>
      <c r="E44" s="33"/>
      <c r="F44" s="33"/>
      <c r="G44" s="33"/>
      <c r="H44" s="33"/>
      <c r="I44" s="45"/>
      <c r="J44" s="46"/>
      <c r="K44" s="32"/>
      <c r="L44" s="32"/>
      <c r="M44" s="32"/>
      <c r="N44" s="32"/>
      <c r="O44" s="32"/>
      <c r="P44" s="32"/>
      <c r="Q44" s="32"/>
      <c r="R44" s="32"/>
    </row>
    <row r="45" spans="1:18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</row>
    <row r="46" spans="1:18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</row>
    <row r="47" spans="1:18" x14ac:dyDescent="0.25">
      <c r="A47" s="33"/>
      <c r="B47" s="42"/>
      <c r="C47" s="32"/>
      <c r="D47" s="32"/>
      <c r="E47" s="32"/>
      <c r="F47" s="32"/>
      <c r="G47" s="32"/>
      <c r="H47" s="33"/>
      <c r="I47" s="33"/>
      <c r="J47" s="33"/>
      <c r="K47" s="33"/>
      <c r="L47" s="33"/>
      <c r="M47" s="33"/>
      <c r="N47" s="33"/>
      <c r="O47" s="33"/>
    </row>
    <row r="48" spans="1:18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</row>
    <row r="49" spans="1:15" x14ac:dyDescent="0.25">
      <c r="A49" s="33"/>
      <c r="B49" s="41"/>
      <c r="C49" s="47"/>
      <c r="D49" s="47"/>
      <c r="E49" s="47"/>
      <c r="F49" s="47"/>
      <c r="G49" s="47"/>
      <c r="H49" s="33"/>
      <c r="I49" s="33"/>
      <c r="J49" s="33"/>
      <c r="K49" s="33"/>
      <c r="L49" s="33"/>
      <c r="M49" s="33"/>
      <c r="N49" s="33"/>
      <c r="O49" s="33"/>
    </row>
    <row r="50" spans="1:15" x14ac:dyDescent="0.25">
      <c r="A50" s="33"/>
      <c r="B50" s="41"/>
      <c r="C50" s="32"/>
      <c r="D50" s="32"/>
      <c r="E50" s="32"/>
      <c r="F50" s="32"/>
      <c r="G50" s="32"/>
      <c r="H50" s="33"/>
      <c r="I50" s="33"/>
      <c r="J50" s="33"/>
      <c r="K50" s="33"/>
      <c r="L50" s="33"/>
      <c r="M50" s="33"/>
      <c r="N50" s="33"/>
      <c r="O50" s="33"/>
    </row>
    <row r="51" spans="1:15" x14ac:dyDescent="0.25">
      <c r="A51" s="33"/>
      <c r="B51" s="48"/>
      <c r="C51" s="41"/>
      <c r="D51" s="41"/>
      <c r="E51" s="41"/>
      <c r="F51" s="41"/>
      <c r="G51" s="41"/>
      <c r="H51" s="33"/>
      <c r="I51" s="33"/>
      <c r="J51" s="33"/>
      <c r="K51" s="33"/>
      <c r="L51" s="33"/>
      <c r="M51" s="33"/>
      <c r="N51" s="33"/>
      <c r="O51" s="33"/>
    </row>
    <row r="52" spans="1:15" x14ac:dyDescent="0.25">
      <c r="A52" s="49"/>
      <c r="B52" s="30"/>
      <c r="C52" s="36"/>
      <c r="D52" s="36"/>
      <c r="E52" s="36"/>
      <c r="F52" s="36"/>
      <c r="G52" s="36"/>
      <c r="H52" s="33"/>
      <c r="I52" s="33"/>
      <c r="J52" s="33"/>
      <c r="K52" s="33"/>
      <c r="L52" s="33"/>
      <c r="M52" s="33"/>
      <c r="N52" s="33"/>
      <c r="O52" s="33"/>
    </row>
    <row r="53" spans="1:15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</row>
    <row r="54" spans="1:15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</row>
    <row r="55" spans="1:15" x14ac:dyDescent="0.25">
      <c r="A55" s="33"/>
      <c r="B55" s="42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</row>
    <row r="56" spans="1:15" x14ac:dyDescent="0.25">
      <c r="A56" s="49"/>
      <c r="B56" s="50"/>
      <c r="C56" s="35"/>
      <c r="D56" s="35"/>
      <c r="E56" s="35"/>
      <c r="F56" s="35"/>
      <c r="G56" s="35"/>
      <c r="H56" s="33"/>
      <c r="I56" s="33"/>
      <c r="J56" s="33"/>
      <c r="K56" s="33"/>
      <c r="L56" s="33"/>
      <c r="M56" s="33"/>
      <c r="N56" s="33"/>
      <c r="O56" s="33"/>
    </row>
    <row r="57" spans="1:15" x14ac:dyDescent="0.25">
      <c r="A57" s="49"/>
      <c r="B57" s="43"/>
      <c r="C57" s="35"/>
      <c r="D57" s="35"/>
      <c r="E57" s="35"/>
      <c r="F57" s="35"/>
      <c r="G57" s="35"/>
      <c r="H57" s="33"/>
      <c r="I57" s="33"/>
      <c r="J57" s="33"/>
      <c r="K57" s="33"/>
      <c r="L57" s="33"/>
      <c r="M57" s="33"/>
      <c r="N57" s="33"/>
      <c r="O57" s="33"/>
    </row>
    <row r="58" spans="1:15" x14ac:dyDescent="0.25">
      <c r="A58" s="49"/>
      <c r="B58" s="36"/>
      <c r="C58" s="32"/>
      <c r="D58" s="32"/>
      <c r="E58" s="32"/>
      <c r="F58" s="32"/>
      <c r="G58" s="32"/>
      <c r="H58" s="33"/>
      <c r="I58" s="33"/>
      <c r="J58" s="33"/>
      <c r="K58" s="33"/>
      <c r="L58" s="33"/>
      <c r="M58" s="33"/>
      <c r="N58" s="33"/>
      <c r="O58" s="33"/>
    </row>
    <row r="59" spans="1:15" x14ac:dyDescent="0.25">
      <c r="A59" s="49"/>
      <c r="B59" s="36"/>
      <c r="C59" s="32"/>
      <c r="D59" s="32"/>
      <c r="E59" s="32"/>
      <c r="F59" s="32"/>
      <c r="G59" s="32"/>
      <c r="H59" s="33"/>
      <c r="I59" s="33"/>
      <c r="J59" s="33"/>
      <c r="K59" s="33"/>
      <c r="L59" s="33"/>
      <c r="M59" s="33"/>
      <c r="N59" s="33"/>
      <c r="O59" s="33"/>
    </row>
    <row r="60" spans="1:15" x14ac:dyDescent="0.25">
      <c r="A60" s="49"/>
      <c r="B60" s="40"/>
      <c r="C60" s="36"/>
      <c r="D60" s="36"/>
      <c r="E60" s="36"/>
      <c r="F60" s="36"/>
      <c r="G60" s="36"/>
      <c r="H60" s="41"/>
      <c r="I60" s="33"/>
      <c r="J60" s="33"/>
      <c r="K60" s="33"/>
      <c r="L60" s="33"/>
      <c r="M60" s="33"/>
      <c r="N60" s="33"/>
      <c r="O60" s="33"/>
    </row>
    <row r="61" spans="1:15" x14ac:dyDescent="0.25">
      <c r="A61" s="49"/>
      <c r="B61" s="40"/>
      <c r="C61" s="36"/>
      <c r="D61" s="36"/>
      <c r="E61" s="36"/>
      <c r="F61" s="36"/>
      <c r="G61" s="36"/>
      <c r="H61" s="41"/>
      <c r="I61" s="36"/>
      <c r="J61" s="36"/>
      <c r="K61" s="36"/>
      <c r="L61" s="36"/>
      <c r="M61" s="36"/>
      <c r="N61" s="33"/>
      <c r="O61" s="33"/>
    </row>
    <row r="62" spans="1:15" x14ac:dyDescent="0.25">
      <c r="A62" s="49"/>
      <c r="B62" s="40"/>
      <c r="C62" s="36"/>
      <c r="D62" s="36"/>
      <c r="E62" s="36"/>
      <c r="F62" s="36"/>
      <c r="G62" s="36"/>
      <c r="H62" s="33"/>
      <c r="I62" s="33"/>
      <c r="J62" s="33"/>
      <c r="K62" s="33"/>
      <c r="L62" s="33"/>
      <c r="M62" s="33"/>
      <c r="N62" s="33"/>
      <c r="O62" s="33"/>
    </row>
    <row r="63" spans="1:15" x14ac:dyDescent="0.25">
      <c r="A63" s="33"/>
      <c r="B63" s="48"/>
      <c r="C63" s="41"/>
      <c r="D63" s="41"/>
      <c r="E63" s="41"/>
      <c r="F63" s="41"/>
      <c r="G63" s="41"/>
      <c r="H63" s="33"/>
      <c r="I63" s="33"/>
      <c r="J63" s="33"/>
      <c r="K63" s="33"/>
      <c r="L63" s="33"/>
      <c r="M63" s="33"/>
      <c r="N63" s="33"/>
      <c r="O63" s="33"/>
    </row>
    <row r="64" spans="1:15" x14ac:dyDescent="0.25">
      <c r="A64" s="33"/>
      <c r="B64" s="48"/>
      <c r="C64" s="41"/>
      <c r="D64" s="41"/>
      <c r="E64" s="41"/>
      <c r="F64" s="41"/>
      <c r="G64" s="41"/>
      <c r="H64" s="33"/>
      <c r="I64" s="33"/>
      <c r="J64" s="33"/>
      <c r="K64" s="33"/>
      <c r="L64" s="33"/>
      <c r="M64" s="33"/>
      <c r="N64" s="33"/>
      <c r="O64" s="33"/>
    </row>
    <row r="65" spans="1:15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</row>
    <row r="66" spans="1:15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</row>
    <row r="67" spans="1:15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</row>
    <row r="68" spans="1:15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</row>
    <row r="69" spans="1:15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</row>
    <row r="70" spans="1:15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</row>
    <row r="71" spans="1:15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</row>
    <row r="72" spans="1:15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</row>
    <row r="73" spans="1:15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</row>
    <row r="74" spans="1:15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</row>
    <row r="75" spans="1:15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</row>
    <row r="76" spans="1:15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</row>
    <row r="77" spans="1:15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</row>
    <row r="78" spans="1:15" x14ac:dyDescent="0.25">
      <c r="A78" s="33"/>
      <c r="B78" s="48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</row>
    <row r="79" spans="1:15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</row>
    <row r="80" spans="1:15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</row>
    <row r="81" spans="1:15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</row>
    <row r="82" spans="1:15" x14ac:dyDescent="0.25">
      <c r="A82" s="39"/>
      <c r="B82" s="39"/>
      <c r="C82" s="39"/>
      <c r="D82" s="39"/>
      <c r="E82" s="39"/>
      <c r="F82" s="39"/>
      <c r="G82" s="39"/>
      <c r="H82" s="33"/>
      <c r="I82" s="33"/>
      <c r="J82" s="33"/>
      <c r="K82" s="33"/>
      <c r="L82" s="33"/>
      <c r="M82" s="33"/>
      <c r="N82" s="33"/>
      <c r="O82" s="33"/>
    </row>
    <row r="83" spans="1:15" x14ac:dyDescent="0.25">
      <c r="A83" s="39"/>
      <c r="B83" s="39"/>
      <c r="C83" s="39"/>
      <c r="D83" s="39"/>
      <c r="E83" s="39"/>
      <c r="F83" s="39"/>
      <c r="G83" s="39"/>
      <c r="H83" s="33"/>
      <c r="I83" s="33"/>
      <c r="J83" s="33"/>
      <c r="K83" s="33"/>
      <c r="L83" s="33"/>
      <c r="M83" s="33"/>
      <c r="N83" s="33"/>
      <c r="O83" s="33"/>
    </row>
    <row r="84" spans="1:15" x14ac:dyDescent="0.25">
      <c r="A84" s="33"/>
      <c r="B84" s="41"/>
      <c r="C84" s="41"/>
      <c r="D84" s="41"/>
      <c r="E84" s="41"/>
      <c r="F84" s="41"/>
      <c r="G84" s="41"/>
      <c r="H84" s="33"/>
      <c r="I84" s="33"/>
      <c r="J84" s="33"/>
      <c r="K84" s="33"/>
      <c r="L84" s="33"/>
      <c r="M84" s="33"/>
      <c r="N84" s="33"/>
      <c r="O84" s="33"/>
    </row>
    <row r="85" spans="1:15" x14ac:dyDescent="0.25">
      <c r="A85" s="33"/>
      <c r="B85" s="48"/>
      <c r="C85" s="41"/>
      <c r="D85" s="41"/>
      <c r="E85" s="41"/>
      <c r="F85" s="41"/>
      <c r="G85" s="41"/>
      <c r="H85" s="33"/>
      <c r="I85" s="33"/>
      <c r="J85" s="33"/>
      <c r="K85" s="33"/>
      <c r="L85" s="33"/>
      <c r="M85" s="33"/>
      <c r="N85" s="33"/>
      <c r="O85" s="33"/>
    </row>
    <row r="86" spans="1:15" x14ac:dyDescent="0.25">
      <c r="A86" s="33"/>
      <c r="B86" s="44"/>
      <c r="C86" s="41"/>
      <c r="D86" s="41"/>
      <c r="E86" s="41"/>
      <c r="F86" s="41"/>
      <c r="G86" s="41"/>
      <c r="H86" s="33"/>
      <c r="I86" s="33"/>
      <c r="J86" s="33"/>
      <c r="K86" s="33"/>
      <c r="L86" s="33"/>
      <c r="M86" s="33"/>
      <c r="N86" s="33"/>
      <c r="O86" s="33"/>
    </row>
    <row r="87" spans="1:15" x14ac:dyDescent="0.25">
      <c r="A87" s="33"/>
      <c r="B87" s="44"/>
      <c r="C87" s="41"/>
      <c r="D87" s="41"/>
      <c r="E87" s="41"/>
      <c r="F87" s="41"/>
      <c r="G87" s="41"/>
      <c r="H87" s="33"/>
      <c r="I87" s="33"/>
      <c r="J87" s="33"/>
      <c r="K87" s="33"/>
      <c r="L87" s="33"/>
      <c r="M87" s="33"/>
      <c r="N87" s="33"/>
      <c r="O87" s="33"/>
    </row>
    <row r="88" spans="1:15" x14ac:dyDescent="0.25">
      <c r="A88" s="44"/>
      <c r="B88" s="33"/>
      <c r="C88" s="41"/>
      <c r="D88" s="41"/>
      <c r="E88" s="41"/>
      <c r="F88" s="41"/>
      <c r="G88" s="41"/>
      <c r="H88" s="33"/>
      <c r="I88" s="33"/>
      <c r="J88" s="33"/>
      <c r="K88" s="33"/>
      <c r="L88" s="33"/>
      <c r="M88" s="33"/>
      <c r="N88" s="33"/>
      <c r="O88" s="33"/>
    </row>
    <row r="89" spans="1:15" x14ac:dyDescent="0.25">
      <c r="A89" s="33"/>
      <c r="B89" s="51"/>
      <c r="C89" s="41"/>
      <c r="D89" s="41"/>
      <c r="E89" s="41"/>
      <c r="F89" s="41"/>
      <c r="G89" s="41"/>
      <c r="H89" s="33"/>
      <c r="I89" s="33"/>
      <c r="J89" s="33"/>
      <c r="K89" s="33"/>
      <c r="L89" s="33"/>
      <c r="M89" s="33"/>
      <c r="N89" s="33"/>
      <c r="O89" s="33"/>
    </row>
    <row r="90" spans="1:15" x14ac:dyDescent="0.25">
      <c r="A90" s="33"/>
      <c r="B90" s="33"/>
      <c r="C90" s="52"/>
      <c r="D90" s="52"/>
      <c r="E90" s="52"/>
      <c r="F90" s="52"/>
      <c r="G90" s="52"/>
      <c r="H90" s="33"/>
      <c r="I90" s="33"/>
      <c r="J90" s="33"/>
      <c r="K90" s="33"/>
      <c r="L90" s="33"/>
      <c r="M90" s="33"/>
      <c r="N90" s="33"/>
      <c r="O90" s="33"/>
    </row>
    <row r="91" spans="1:15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</row>
    <row r="92" spans="1:15" x14ac:dyDescent="0.25">
      <c r="A92" s="33"/>
      <c r="B92" s="33"/>
      <c r="C92" s="52"/>
      <c r="D92" s="52"/>
      <c r="E92" s="52"/>
      <c r="F92" s="52"/>
      <c r="G92" s="52"/>
      <c r="H92" s="33"/>
      <c r="I92" s="33"/>
      <c r="J92" s="33"/>
      <c r="K92" s="33"/>
      <c r="L92" s="33"/>
      <c r="M92" s="33"/>
      <c r="N92" s="33"/>
      <c r="O92" s="33"/>
    </row>
    <row r="93" spans="1:15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</row>
    <row r="94" spans="1:15" x14ac:dyDescent="0.25">
      <c r="A94" s="33"/>
      <c r="B94" s="33"/>
      <c r="C94" s="41"/>
      <c r="D94" s="41"/>
      <c r="E94" s="41"/>
      <c r="F94" s="41"/>
      <c r="G94" s="41"/>
      <c r="H94" s="33"/>
      <c r="I94" s="33"/>
      <c r="J94" s="33"/>
      <c r="K94" s="33"/>
      <c r="L94" s="33"/>
      <c r="M94" s="33"/>
      <c r="N94" s="33"/>
      <c r="O94" s="33"/>
    </row>
    <row r="95" spans="1:15" x14ac:dyDescent="0.25">
      <c r="A95" s="33"/>
      <c r="B95" s="48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</row>
    <row r="96" spans="1:15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</row>
    <row r="97" spans="1:15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</row>
    <row r="98" spans="1:15" x14ac:dyDescent="0.25">
      <c r="A98" s="33"/>
      <c r="B98" s="48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</row>
    <row r="99" spans="1:15" x14ac:dyDescent="0.25">
      <c r="A99" s="39"/>
      <c r="B99" s="39"/>
      <c r="C99" s="39"/>
      <c r="D99" s="39"/>
      <c r="E99" s="39"/>
      <c r="F99" s="39"/>
      <c r="G99" s="39"/>
      <c r="H99" s="33"/>
      <c r="I99" s="33"/>
      <c r="J99" s="33"/>
      <c r="K99" s="33"/>
      <c r="L99" s="33"/>
      <c r="M99" s="33"/>
      <c r="N99" s="33"/>
      <c r="O99" s="33"/>
    </row>
    <row r="100" spans="1:15" x14ac:dyDescent="0.25">
      <c r="A100" s="33"/>
      <c r="B100" s="41"/>
      <c r="C100" s="41"/>
      <c r="D100" s="41"/>
      <c r="E100" s="41"/>
      <c r="F100" s="41"/>
      <c r="G100" s="41"/>
      <c r="H100" s="33"/>
      <c r="I100" s="33"/>
      <c r="J100" s="33"/>
      <c r="K100" s="33"/>
      <c r="L100" s="33"/>
      <c r="M100" s="33"/>
      <c r="N100" s="33"/>
      <c r="O100" s="33"/>
    </row>
    <row r="101" spans="1:15" x14ac:dyDescent="0.25">
      <c r="A101" s="33"/>
      <c r="B101" s="48"/>
      <c r="C101" s="41"/>
      <c r="D101" s="41"/>
      <c r="E101" s="41"/>
      <c r="F101" s="41"/>
      <c r="G101" s="41"/>
      <c r="H101" s="33"/>
      <c r="I101" s="33"/>
      <c r="J101" s="33"/>
      <c r="K101" s="33"/>
      <c r="L101" s="33"/>
      <c r="M101" s="33"/>
      <c r="N101" s="33"/>
      <c r="O101" s="33"/>
    </row>
    <row r="102" spans="1:15" x14ac:dyDescent="0.25">
      <c r="A102" s="33"/>
      <c r="B102" s="44"/>
      <c r="C102" s="41"/>
      <c r="D102" s="41"/>
      <c r="E102" s="41"/>
      <c r="F102" s="41"/>
      <c r="G102" s="41"/>
      <c r="H102" s="33"/>
      <c r="I102" s="33"/>
      <c r="J102" s="33"/>
      <c r="K102" s="33"/>
      <c r="L102" s="33"/>
      <c r="M102" s="33"/>
      <c r="N102" s="33"/>
      <c r="O102" s="33"/>
    </row>
    <row r="103" spans="1:15" x14ac:dyDescent="0.25">
      <c r="A103" s="33"/>
      <c r="B103" s="44"/>
      <c r="C103" s="41"/>
      <c r="D103" s="41"/>
      <c r="E103" s="41"/>
      <c r="F103" s="41"/>
      <c r="G103" s="41"/>
      <c r="H103" s="33"/>
      <c r="I103" s="33"/>
      <c r="J103" s="33"/>
      <c r="K103" s="33"/>
      <c r="L103" s="33"/>
      <c r="M103" s="33"/>
      <c r="N103" s="33"/>
      <c r="O103" s="33"/>
    </row>
    <row r="104" spans="1:15" x14ac:dyDescent="0.25">
      <c r="A104" s="44"/>
      <c r="B104" s="41"/>
      <c r="C104" s="41"/>
      <c r="D104" s="41"/>
      <c r="E104" s="41"/>
      <c r="F104" s="41"/>
      <c r="G104" s="41"/>
      <c r="H104" s="33"/>
      <c r="I104" s="33"/>
      <c r="J104" s="33"/>
      <c r="K104" s="33"/>
      <c r="L104" s="33"/>
      <c r="M104" s="33"/>
      <c r="N104" s="33"/>
      <c r="O104" s="33"/>
    </row>
    <row r="105" spans="1:15" x14ac:dyDescent="0.25">
      <c r="A105" s="33"/>
      <c r="B105" s="41"/>
      <c r="C105" s="41"/>
      <c r="D105" s="41"/>
      <c r="E105" s="41"/>
      <c r="F105" s="41"/>
      <c r="G105" s="41"/>
      <c r="H105" s="33"/>
      <c r="I105" s="33"/>
      <c r="J105" s="33"/>
      <c r="K105" s="33"/>
      <c r="L105" s="33"/>
      <c r="M105" s="33"/>
      <c r="N105" s="33"/>
      <c r="O105" s="33"/>
    </row>
    <row r="106" spans="1:15" x14ac:dyDescent="0.25">
      <c r="A106" s="33"/>
      <c r="B106" s="33"/>
      <c r="C106" s="41"/>
      <c r="D106" s="41"/>
      <c r="E106" s="41"/>
      <c r="F106" s="41"/>
      <c r="G106" s="41"/>
      <c r="H106" s="33"/>
      <c r="I106" s="33"/>
      <c r="J106" s="33"/>
      <c r="K106" s="33"/>
      <c r="L106" s="33"/>
      <c r="M106" s="33"/>
      <c r="N106" s="33"/>
      <c r="O106" s="33"/>
    </row>
    <row r="107" spans="1:15" x14ac:dyDescent="0.25">
      <c r="A107" s="33"/>
      <c r="B107" s="48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</row>
    <row r="108" spans="1:15" x14ac:dyDescent="0.25">
      <c r="A108" s="33"/>
      <c r="B108" s="48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</row>
    <row r="109" spans="1:15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</row>
    <row r="110" spans="1:15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</row>
    <row r="111" spans="1:15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</row>
    <row r="112" spans="1:15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</row>
    <row r="113" spans="1:15" x14ac:dyDescent="0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</row>
    <row r="114" spans="1:15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</row>
    <row r="115" spans="1:15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</row>
    <row r="116" spans="1:15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</row>
  </sheetData>
  <pageMargins left="0.75" right="0.75" top="1" bottom="1" header="0.5" footer="0.5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16"/>
  <sheetViews>
    <sheetView workbookViewId="0">
      <selection activeCell="P23" sqref="P23"/>
    </sheetView>
  </sheetViews>
  <sheetFormatPr defaultColWidth="9.140625" defaultRowHeight="15.75" x14ac:dyDescent="0.25"/>
  <cols>
    <col min="1" max="1" width="47.7109375" style="21" bestFit="1" customWidth="1"/>
    <col min="2" max="2" width="9.28515625" style="21" bestFit="1" customWidth="1"/>
    <col min="3" max="7" width="8.85546875" style="21" bestFit="1" customWidth="1"/>
    <col min="8" max="9" width="9.140625" style="21"/>
    <col min="10" max="10" width="10.140625" style="21" bestFit="1" customWidth="1"/>
    <col min="11" max="23" width="9.140625" style="21"/>
    <col min="24" max="26" width="6.7109375" style="21" bestFit="1" customWidth="1"/>
    <col min="27" max="27" width="2.42578125" style="21" bestFit="1" customWidth="1"/>
    <col min="28" max="16384" width="9.140625" style="21"/>
  </cols>
  <sheetData>
    <row r="1" spans="1:27" x14ac:dyDescent="0.25">
      <c r="X1" s="22" t="s">
        <v>2</v>
      </c>
      <c r="Y1" s="22" t="s">
        <v>3</v>
      </c>
      <c r="Z1" s="22" t="s">
        <v>4</v>
      </c>
      <c r="AA1" s="22" t="s">
        <v>5</v>
      </c>
    </row>
    <row r="2" spans="1:27" x14ac:dyDescent="0.25">
      <c r="X2" s="22"/>
      <c r="Y2" s="22"/>
      <c r="Z2" s="22"/>
      <c r="AA2" s="22"/>
    </row>
    <row r="3" spans="1:27" x14ac:dyDescent="0.25">
      <c r="A3" s="23" t="s">
        <v>87</v>
      </c>
      <c r="X3" s="22" t="s">
        <v>1</v>
      </c>
    </row>
    <row r="4" spans="1:27" ht="18" x14ac:dyDescent="0.25">
      <c r="A4" s="24" t="s">
        <v>45</v>
      </c>
      <c r="B4" s="53">
        <f>'Room info'!G3</f>
        <v>38.015999999999991</v>
      </c>
      <c r="X4" s="22"/>
    </row>
    <row r="5" spans="1:27" ht="18" x14ac:dyDescent="0.25">
      <c r="A5" s="24" t="s">
        <v>46</v>
      </c>
      <c r="B5" s="53">
        <f>'Room info'!F3</f>
        <v>3.5999999999999996</v>
      </c>
      <c r="C5" s="21" t="s">
        <v>80</v>
      </c>
      <c r="E5" s="21">
        <f>3.3*2.8-B5</f>
        <v>5.6399999999999988</v>
      </c>
      <c r="X5" s="22"/>
    </row>
    <row r="6" spans="1:27" x14ac:dyDescent="0.25">
      <c r="A6" s="24" t="s">
        <v>6</v>
      </c>
      <c r="B6" s="25">
        <v>0.5</v>
      </c>
      <c r="X6" s="22"/>
    </row>
    <row r="7" spans="1:27" x14ac:dyDescent="0.25">
      <c r="A7" s="26" t="s">
        <v>136</v>
      </c>
      <c r="B7" s="27">
        <v>1</v>
      </c>
      <c r="X7" s="22"/>
    </row>
    <row r="8" spans="1:27" x14ac:dyDescent="0.25">
      <c r="A8" s="21" t="s">
        <v>57</v>
      </c>
    </row>
    <row r="9" spans="1:27" x14ac:dyDescent="0.25">
      <c r="A9" s="28" t="s">
        <v>7</v>
      </c>
      <c r="B9" s="29" t="s">
        <v>0</v>
      </c>
      <c r="C9" s="29" t="s">
        <v>49</v>
      </c>
      <c r="D9" s="29" t="s">
        <v>50</v>
      </c>
      <c r="E9" s="29" t="s">
        <v>51</v>
      </c>
      <c r="F9" s="29" t="s">
        <v>52</v>
      </c>
      <c r="G9" s="29" t="s">
        <v>53</v>
      </c>
      <c r="X9" s="22" t="s">
        <v>1</v>
      </c>
    </row>
    <row r="10" spans="1:27" ht="18.75" x14ac:dyDescent="0.35">
      <c r="A10" s="23" t="s">
        <v>86</v>
      </c>
      <c r="B10" s="31">
        <f>10*LOG10(10^((C10)/10) + 10^((D10)/10) + 10^((E10)/10) + 10^((F10)/10) + 10^((G10)/10)  )</f>
        <v>74.59999999999998</v>
      </c>
      <c r="C10" s="31">
        <f>'Unloading Peak'!S12</f>
        <v>48.687475175839801</v>
      </c>
      <c r="D10" s="31">
        <f>'Unloading Peak'!T12</f>
        <v>55.387475175839803</v>
      </c>
      <c r="E10" s="31">
        <f>'Unloading Peak'!U12</f>
        <v>63.387475175839803</v>
      </c>
      <c r="F10" s="31">
        <f>'Unloading Peak'!V12</f>
        <v>69.687475175839808</v>
      </c>
      <c r="G10" s="31">
        <f>'Unloading Peak'!W12</f>
        <v>72.287475175839802</v>
      </c>
      <c r="X10" s="22"/>
    </row>
    <row r="11" spans="1:27" x14ac:dyDescent="0.25">
      <c r="A11" s="27" t="str">
        <f>Double!B5</f>
        <v>6-16-6</v>
      </c>
      <c r="B11" s="27"/>
      <c r="C11" s="27">
        <f>Double!E5</f>
        <v>20</v>
      </c>
      <c r="D11" s="27">
        <f>Double!F5</f>
        <v>19</v>
      </c>
      <c r="E11" s="27">
        <f>Double!G5</f>
        <v>29</v>
      </c>
      <c r="F11" s="27">
        <f>Double!H5</f>
        <v>38</v>
      </c>
      <c r="G11" s="27">
        <f>Double!I5</f>
        <v>36</v>
      </c>
      <c r="X11" s="22"/>
    </row>
    <row r="12" spans="1:27" ht="18.75" x14ac:dyDescent="0.35">
      <c r="A12" s="24" t="s">
        <v>47</v>
      </c>
      <c r="B12" s="31">
        <f>10*LOG10(10^((C12)/10) + 10^((D12)/10) + 10^((E12)/10) + 10^((F12)/10) + 10^((G12)/10)  )</f>
        <v>39.077713293407498</v>
      </c>
      <c r="C12" s="27">
        <f>C10-C11+10*LOG($B6*$B5/$B4)+11</f>
        <v>26.440536037222053</v>
      </c>
      <c r="D12" s="27">
        <f>D10-D11+10*LOG($B6*$B5/$B4)+11</f>
        <v>34.140536037222056</v>
      </c>
      <c r="E12" s="27">
        <f>E10-E11+10*LOG($B6*$B5/$B4)+11</f>
        <v>32.140536037222056</v>
      </c>
      <c r="F12" s="27">
        <f>F10-F11+10*LOG($B6*$B5/$B4)+11</f>
        <v>29.44053603722206</v>
      </c>
      <c r="G12" s="27">
        <f>G10-G11+10*LOG($B6*$B5/$B4)+11</f>
        <v>34.040536037222054</v>
      </c>
      <c r="X12" s="22"/>
    </row>
    <row r="13" spans="1:27" x14ac:dyDescent="0.25">
      <c r="A13" s="25" t="s">
        <v>69</v>
      </c>
      <c r="B13" s="31"/>
      <c r="C13" s="27">
        <f>'Assumed wall spec'!T5</f>
        <v>23.595914829999444</v>
      </c>
      <c r="D13" s="27">
        <f>'Assumed wall spec'!U5</f>
        <v>39.25389957762853</v>
      </c>
      <c r="E13" s="27">
        <f>'Assumed wall spec'!V5</f>
        <v>44.375975129739786</v>
      </c>
      <c r="F13" s="27">
        <f>'Assumed wall spec'!W5</f>
        <v>49.020463562204419</v>
      </c>
      <c r="G13" s="27">
        <f>'Assumed wall spec'!X5</f>
        <v>49.916370259447753</v>
      </c>
      <c r="X13" s="22"/>
    </row>
    <row r="14" spans="1:27" ht="18.75" x14ac:dyDescent="0.35">
      <c r="A14" s="24" t="s">
        <v>48</v>
      </c>
      <c r="B14" s="31">
        <f>10*LOG10(10^((C14)/10) + 10^((D14)/10) + 10^((E14)/10) + 10^((F14)/10) + 10^((G14)/10)  )</f>
        <v>28.353223546267607</v>
      </c>
      <c r="C14" s="27">
        <f>C10-C13+10*LOG($B6*$E5/$B4)+11</f>
        <v>24.794387239383159</v>
      </c>
      <c r="D14" s="27">
        <f t="shared" ref="D14:G14" si="0">D10-D13+10*LOG($B6*$E5/$B4)+11</f>
        <v>15.836402491754075</v>
      </c>
      <c r="E14" s="27">
        <f t="shared" si="0"/>
        <v>18.71432693964282</v>
      </c>
      <c r="F14" s="27">
        <f t="shared" si="0"/>
        <v>20.369838507178191</v>
      </c>
      <c r="G14" s="27">
        <f t="shared" si="0"/>
        <v>22.073931809934852</v>
      </c>
      <c r="X14" s="22"/>
    </row>
    <row r="15" spans="1:27" x14ac:dyDescent="0.25">
      <c r="A15" s="88" t="s">
        <v>172</v>
      </c>
      <c r="B15" s="125">
        <f>43-10*LOG10(1.22)</f>
        <v>42.136401693252516</v>
      </c>
      <c r="C15" s="125">
        <f>'TC60'!C3-10*LOG10(1.22)</f>
        <v>44.536401693252515</v>
      </c>
      <c r="D15" s="125">
        <f>'TC60'!D3-10*LOG10(1.22)</f>
        <v>41.036401693252515</v>
      </c>
      <c r="E15" s="125">
        <f>'TC60'!E3-10*LOG10(1.22)</f>
        <v>42.136401693252516</v>
      </c>
      <c r="F15" s="125">
        <f>'TC60'!F3-10*LOG10(1.22)</f>
        <v>41.036401693252515</v>
      </c>
      <c r="G15" s="125">
        <f>'TC60'!G3-10*LOG10(1.22)</f>
        <v>39.536401693252515</v>
      </c>
      <c r="H15" s="33"/>
    </row>
    <row r="16" spans="1:27" ht="18.75" x14ac:dyDescent="0.35">
      <c r="A16" s="107" t="s">
        <v>48</v>
      </c>
      <c r="B16" s="31">
        <f>10*LOG10(10^((C16)/10) + 10^((D16)/10) + 10^((E16)/10) + 10^((F16)/10) + 10^((G16)/10)  )</f>
        <v>36.631015078540592</v>
      </c>
      <c r="C16" s="31">
        <f>C10-C15 + 10*LOG10($B$6) + 10*LOG10($B$7/$B$4) + 21</f>
        <v>6.3411093362966682</v>
      </c>
      <c r="D16" s="31">
        <f t="shared" ref="D16:G16" si="1">D10-D15 + 10*LOG10($B$6) + 10*LOG10($B$7/$B$4) + 21</f>
        <v>16.541109336296671</v>
      </c>
      <c r="E16" s="31">
        <f t="shared" si="1"/>
        <v>23.44110933629667</v>
      </c>
      <c r="F16" s="31">
        <f t="shared" si="1"/>
        <v>30.841109336296675</v>
      </c>
      <c r="G16" s="31">
        <f t="shared" si="1"/>
        <v>34.94110933629667</v>
      </c>
      <c r="H16" s="33"/>
    </row>
    <row r="17" spans="1:24" x14ac:dyDescent="0.25">
      <c r="A17" s="107" t="s">
        <v>79</v>
      </c>
      <c r="B17" s="31">
        <f>10*LOG10(10^((B12)/10)+10^((B14)/10)+10^((B16)/10))</f>
        <v>41.262860314716448</v>
      </c>
      <c r="C17" s="32"/>
      <c r="D17" s="32"/>
      <c r="E17" s="32"/>
      <c r="F17" s="32"/>
      <c r="G17" s="32"/>
      <c r="X17" s="22"/>
    </row>
    <row r="19" spans="1:24" x14ac:dyDescent="0.25">
      <c r="H19" s="33"/>
    </row>
    <row r="20" spans="1:24" x14ac:dyDescent="0.25">
      <c r="A20" s="28"/>
      <c r="B20" s="29"/>
      <c r="C20" s="29"/>
      <c r="D20" s="29"/>
      <c r="E20" s="29"/>
      <c r="F20" s="29"/>
      <c r="G20" s="29"/>
      <c r="H20" s="33"/>
    </row>
    <row r="21" spans="1:24" x14ac:dyDescent="0.25">
      <c r="A21" s="23"/>
      <c r="B21" s="31"/>
      <c r="C21" s="27"/>
      <c r="D21" s="27"/>
      <c r="E21" s="27"/>
      <c r="F21" s="27"/>
      <c r="G21" s="27"/>
      <c r="H21" s="33"/>
    </row>
    <row r="22" spans="1:24" x14ac:dyDescent="0.25">
      <c r="A22" s="24"/>
      <c r="B22" s="24"/>
      <c r="C22" s="54"/>
      <c r="D22" s="54"/>
      <c r="E22" s="54"/>
      <c r="F22" s="54"/>
      <c r="G22" s="54"/>
      <c r="H22" s="33"/>
    </row>
    <row r="23" spans="1:24" x14ac:dyDescent="0.25">
      <c r="A23" s="24"/>
      <c r="B23" s="31"/>
      <c r="C23" s="27"/>
      <c r="D23" s="27"/>
      <c r="E23" s="27"/>
      <c r="F23" s="27"/>
      <c r="G23" s="27"/>
      <c r="H23" s="33"/>
    </row>
    <row r="24" spans="1:24" x14ac:dyDescent="0.25">
      <c r="A24" s="24"/>
      <c r="B24" s="31"/>
      <c r="C24" s="27"/>
      <c r="D24" s="27"/>
      <c r="E24" s="27"/>
      <c r="F24" s="27"/>
      <c r="G24" s="27"/>
      <c r="H24" s="33"/>
    </row>
    <row r="25" spans="1:24" x14ac:dyDescent="0.25">
      <c r="A25" s="24"/>
      <c r="B25" s="31"/>
      <c r="C25" s="34"/>
      <c r="D25" s="27"/>
      <c r="E25" s="34"/>
      <c r="F25" s="34"/>
      <c r="G25" s="34"/>
      <c r="H25" s="33"/>
    </row>
    <row r="26" spans="1:24" x14ac:dyDescent="0.25">
      <c r="A26" s="24"/>
      <c r="B26" s="31"/>
      <c r="C26" s="32"/>
      <c r="D26" s="32"/>
      <c r="E26" s="32"/>
      <c r="F26" s="32"/>
      <c r="G26" s="41"/>
      <c r="H26" s="33"/>
    </row>
    <row r="27" spans="1:24" x14ac:dyDescent="0.25">
      <c r="A27" s="37"/>
      <c r="B27" s="30"/>
      <c r="C27" s="30"/>
      <c r="D27" s="30"/>
      <c r="E27" s="30"/>
      <c r="F27" s="30"/>
      <c r="G27" s="30"/>
      <c r="H27" s="33"/>
      <c r="I27" s="33"/>
      <c r="J27" s="33"/>
      <c r="K27" s="33"/>
      <c r="L27" s="33"/>
      <c r="M27" s="33"/>
      <c r="N27" s="33"/>
      <c r="O27" s="33"/>
    </row>
    <row r="28" spans="1:24" x14ac:dyDescent="0.25">
      <c r="A28" s="33"/>
      <c r="B28" s="42"/>
      <c r="C28" s="33"/>
      <c r="D28" s="33"/>
      <c r="E28" s="33"/>
      <c r="F28" s="33"/>
      <c r="G28" s="32"/>
      <c r="H28" s="33"/>
      <c r="I28" s="33"/>
      <c r="J28" s="33"/>
      <c r="K28" s="33"/>
      <c r="L28" s="33"/>
      <c r="M28" s="33"/>
      <c r="N28" s="33"/>
      <c r="O28" s="33"/>
    </row>
    <row r="29" spans="1:24" x14ac:dyDescent="0.25">
      <c r="A29" s="3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</row>
    <row r="30" spans="1:24" x14ac:dyDescent="0.25">
      <c r="A30" s="39"/>
      <c r="B30" s="42"/>
      <c r="C30" s="32"/>
      <c r="D30" s="32"/>
      <c r="E30" s="32"/>
      <c r="F30" s="32"/>
      <c r="G30" s="32"/>
      <c r="H30" s="33"/>
      <c r="I30" s="33"/>
      <c r="J30" s="33"/>
      <c r="K30" s="33"/>
      <c r="L30" s="33"/>
      <c r="M30" s="33"/>
      <c r="N30" s="33"/>
      <c r="O30" s="33"/>
    </row>
    <row r="31" spans="1:24" x14ac:dyDescent="0.25">
      <c r="A31" s="33"/>
      <c r="B31" s="43"/>
      <c r="C31" s="35"/>
      <c r="D31" s="35"/>
      <c r="E31" s="35"/>
      <c r="F31" s="35"/>
      <c r="G31" s="35"/>
      <c r="H31" s="33"/>
      <c r="I31" s="33"/>
      <c r="J31" s="33"/>
      <c r="K31" s="33"/>
      <c r="L31" s="33"/>
      <c r="M31" s="33"/>
      <c r="N31" s="33"/>
      <c r="O31" s="33"/>
    </row>
    <row r="32" spans="1:24" x14ac:dyDescent="0.25">
      <c r="A32" s="33"/>
      <c r="B32" s="43"/>
      <c r="C32" s="35"/>
      <c r="D32" s="35"/>
      <c r="E32" s="35"/>
      <c r="F32" s="35"/>
      <c r="G32" s="35"/>
      <c r="H32" s="33"/>
      <c r="I32" s="33"/>
      <c r="J32" s="33"/>
      <c r="K32" s="33"/>
      <c r="L32" s="33"/>
      <c r="M32" s="33"/>
      <c r="N32" s="33"/>
      <c r="O32" s="33"/>
    </row>
    <row r="33" spans="1:18" x14ac:dyDescent="0.25">
      <c r="A33" s="44"/>
      <c r="B33" s="36"/>
      <c r="C33" s="36"/>
      <c r="D33" s="36"/>
      <c r="E33" s="36"/>
      <c r="F33" s="36"/>
      <c r="G33" s="36"/>
      <c r="H33" s="33"/>
      <c r="I33" s="33"/>
      <c r="J33" s="33"/>
      <c r="K33" s="33"/>
      <c r="L33" s="33"/>
      <c r="M33" s="33"/>
      <c r="N33" s="33"/>
      <c r="O33" s="33"/>
    </row>
    <row r="34" spans="1:18" x14ac:dyDescent="0.25">
      <c r="A34" s="33"/>
      <c r="B34" s="33"/>
      <c r="C34" s="38"/>
      <c r="D34" s="38"/>
      <c r="E34" s="38"/>
      <c r="F34" s="38"/>
      <c r="G34" s="38"/>
      <c r="H34" s="33"/>
      <c r="I34" s="33"/>
      <c r="J34" s="33"/>
      <c r="K34" s="33"/>
      <c r="L34" s="33"/>
      <c r="M34" s="33"/>
      <c r="N34" s="33"/>
      <c r="O34" s="33"/>
    </row>
    <row r="35" spans="1:18" x14ac:dyDescent="0.25">
      <c r="A35" s="33"/>
      <c r="B35" s="40"/>
      <c r="C35" s="32"/>
      <c r="D35" s="32"/>
      <c r="E35" s="32"/>
      <c r="F35" s="32"/>
      <c r="G35" s="32"/>
      <c r="H35" s="33"/>
      <c r="I35" s="33"/>
      <c r="J35" s="33"/>
      <c r="K35" s="33"/>
      <c r="L35" s="33"/>
      <c r="M35" s="33"/>
      <c r="N35" s="33"/>
      <c r="O35" s="33"/>
    </row>
    <row r="36" spans="1:18" x14ac:dyDescent="0.25">
      <c r="A36" s="33"/>
      <c r="B36" s="40"/>
      <c r="C36" s="32"/>
      <c r="D36" s="32"/>
      <c r="E36" s="32"/>
      <c r="F36" s="32"/>
      <c r="G36" s="32"/>
      <c r="H36" s="33"/>
      <c r="I36" s="33"/>
      <c r="J36" s="33"/>
      <c r="K36" s="33"/>
      <c r="L36" s="33"/>
      <c r="M36" s="33"/>
      <c r="N36" s="33"/>
      <c r="O36" s="33"/>
    </row>
    <row r="37" spans="1:18" x14ac:dyDescent="0.25">
      <c r="A37" s="33"/>
      <c r="B37" s="42"/>
      <c r="C37" s="32"/>
      <c r="D37" s="32"/>
      <c r="E37" s="32"/>
      <c r="F37" s="32"/>
      <c r="G37" s="32"/>
      <c r="H37" s="33"/>
      <c r="I37" s="33"/>
      <c r="J37" s="33"/>
      <c r="K37" s="33"/>
      <c r="L37" s="33"/>
      <c r="M37" s="33"/>
      <c r="N37" s="33"/>
      <c r="O37" s="33"/>
    </row>
    <row r="38" spans="1:18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</row>
    <row r="39" spans="1:18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</row>
    <row r="40" spans="1:18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</row>
    <row r="41" spans="1:18" x14ac:dyDescent="0.25">
      <c r="A41" s="33"/>
      <c r="B41" s="33"/>
      <c r="C41" s="33"/>
      <c r="D41" s="33"/>
      <c r="E41" s="33"/>
      <c r="F41" s="33"/>
      <c r="G41" s="33"/>
      <c r="H41" s="33"/>
      <c r="I41" s="40"/>
      <c r="J41" s="32"/>
      <c r="K41" s="32"/>
      <c r="L41" s="32"/>
      <c r="M41" s="32"/>
      <c r="N41" s="32"/>
      <c r="O41" s="32"/>
      <c r="P41" s="32"/>
      <c r="Q41" s="32"/>
      <c r="R41" s="32"/>
    </row>
    <row r="42" spans="1:18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</row>
    <row r="43" spans="1:18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8"/>
      <c r="L43" s="38"/>
      <c r="M43" s="38"/>
      <c r="N43" s="38"/>
      <c r="O43" s="38"/>
      <c r="P43" s="38"/>
      <c r="Q43" s="38"/>
      <c r="R43" s="38"/>
    </row>
    <row r="44" spans="1:18" x14ac:dyDescent="0.25">
      <c r="A44" s="33"/>
      <c r="B44" s="33"/>
      <c r="C44" s="33"/>
      <c r="D44" s="33"/>
      <c r="E44" s="33"/>
      <c r="F44" s="33"/>
      <c r="G44" s="33"/>
      <c r="H44" s="33"/>
      <c r="I44" s="45"/>
      <c r="J44" s="46"/>
      <c r="K44" s="32"/>
      <c r="L44" s="32"/>
      <c r="M44" s="32"/>
      <c r="N44" s="32"/>
      <c r="O44" s="32"/>
      <c r="P44" s="32"/>
      <c r="Q44" s="32"/>
      <c r="R44" s="32"/>
    </row>
    <row r="45" spans="1:18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</row>
    <row r="46" spans="1:18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</row>
    <row r="47" spans="1:18" x14ac:dyDescent="0.25">
      <c r="A47" s="33"/>
      <c r="B47" s="42"/>
      <c r="C47" s="32"/>
      <c r="D47" s="32"/>
      <c r="E47" s="32"/>
      <c r="F47" s="32"/>
      <c r="G47" s="32"/>
      <c r="H47" s="33"/>
      <c r="I47" s="33"/>
      <c r="J47" s="33"/>
      <c r="K47" s="33"/>
      <c r="L47" s="33"/>
      <c r="M47" s="33"/>
      <c r="N47" s="33"/>
      <c r="O47" s="33"/>
    </row>
    <row r="48" spans="1:18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</row>
    <row r="49" spans="1:15" x14ac:dyDescent="0.25">
      <c r="A49" s="33"/>
      <c r="B49" s="41"/>
      <c r="C49" s="47"/>
      <c r="D49" s="47"/>
      <c r="E49" s="47"/>
      <c r="F49" s="47"/>
      <c r="G49" s="47"/>
      <c r="H49" s="33"/>
      <c r="I49" s="33"/>
      <c r="J49" s="33"/>
      <c r="K49" s="33"/>
      <c r="L49" s="33"/>
      <c r="M49" s="33"/>
      <c r="N49" s="33"/>
      <c r="O49" s="33"/>
    </row>
    <row r="50" spans="1:15" x14ac:dyDescent="0.25">
      <c r="A50" s="33"/>
      <c r="B50" s="41"/>
      <c r="C50" s="32"/>
      <c r="D50" s="32"/>
      <c r="E50" s="32"/>
      <c r="F50" s="32"/>
      <c r="G50" s="32"/>
      <c r="H50" s="33"/>
      <c r="I50" s="33"/>
      <c r="J50" s="33"/>
      <c r="K50" s="33"/>
      <c r="L50" s="33"/>
      <c r="M50" s="33"/>
      <c r="N50" s="33"/>
      <c r="O50" s="33"/>
    </row>
    <row r="51" spans="1:15" x14ac:dyDescent="0.25">
      <c r="A51" s="33"/>
      <c r="B51" s="48"/>
      <c r="C51" s="41"/>
      <c r="D51" s="41"/>
      <c r="E51" s="41"/>
      <c r="F51" s="41"/>
      <c r="G51" s="41"/>
      <c r="H51" s="33"/>
      <c r="I51" s="33"/>
      <c r="J51" s="33"/>
      <c r="K51" s="33"/>
      <c r="L51" s="33"/>
      <c r="M51" s="33"/>
      <c r="N51" s="33"/>
      <c r="O51" s="33"/>
    </row>
    <row r="52" spans="1:15" x14ac:dyDescent="0.25">
      <c r="A52" s="49"/>
      <c r="B52" s="30"/>
      <c r="C52" s="36"/>
      <c r="D52" s="36"/>
      <c r="E52" s="36"/>
      <c r="F52" s="36"/>
      <c r="G52" s="36"/>
      <c r="H52" s="33"/>
      <c r="I52" s="33"/>
      <c r="J52" s="33"/>
      <c r="K52" s="33"/>
      <c r="L52" s="33"/>
      <c r="M52" s="33"/>
      <c r="N52" s="33"/>
      <c r="O52" s="33"/>
    </row>
    <row r="53" spans="1:15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</row>
    <row r="54" spans="1:15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</row>
    <row r="55" spans="1:15" x14ac:dyDescent="0.25">
      <c r="A55" s="33"/>
      <c r="B55" s="42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</row>
    <row r="56" spans="1:15" x14ac:dyDescent="0.25">
      <c r="A56" s="49"/>
      <c r="B56" s="50"/>
      <c r="C56" s="35"/>
      <c r="D56" s="35"/>
      <c r="E56" s="35"/>
      <c r="F56" s="35"/>
      <c r="G56" s="35"/>
      <c r="H56" s="33"/>
      <c r="I56" s="33"/>
      <c r="J56" s="33"/>
      <c r="K56" s="33"/>
      <c r="L56" s="33"/>
      <c r="M56" s="33"/>
      <c r="N56" s="33"/>
      <c r="O56" s="33"/>
    </row>
    <row r="57" spans="1:15" x14ac:dyDescent="0.25">
      <c r="A57" s="49"/>
      <c r="B57" s="43"/>
      <c r="C57" s="35"/>
      <c r="D57" s="35"/>
      <c r="E57" s="35"/>
      <c r="F57" s="35"/>
      <c r="G57" s="35"/>
      <c r="H57" s="33"/>
      <c r="I57" s="33"/>
      <c r="J57" s="33"/>
      <c r="K57" s="33"/>
      <c r="L57" s="33"/>
      <c r="M57" s="33"/>
      <c r="N57" s="33"/>
      <c r="O57" s="33"/>
    </row>
    <row r="58" spans="1:15" x14ac:dyDescent="0.25">
      <c r="A58" s="49"/>
      <c r="B58" s="36"/>
      <c r="C58" s="32"/>
      <c r="D58" s="32"/>
      <c r="E58" s="32"/>
      <c r="F58" s="32"/>
      <c r="G58" s="32"/>
      <c r="H58" s="33"/>
      <c r="I58" s="33"/>
      <c r="J58" s="33"/>
      <c r="K58" s="33"/>
      <c r="L58" s="33"/>
      <c r="M58" s="33"/>
      <c r="N58" s="33"/>
      <c r="O58" s="33"/>
    </row>
    <row r="59" spans="1:15" x14ac:dyDescent="0.25">
      <c r="A59" s="49"/>
      <c r="B59" s="36"/>
      <c r="C59" s="32"/>
      <c r="D59" s="32"/>
      <c r="E59" s="32"/>
      <c r="F59" s="32"/>
      <c r="G59" s="32"/>
      <c r="H59" s="33"/>
      <c r="I59" s="33"/>
      <c r="J59" s="33"/>
      <c r="K59" s="33"/>
      <c r="L59" s="33"/>
      <c r="M59" s="33"/>
      <c r="N59" s="33"/>
      <c r="O59" s="33"/>
    </row>
    <row r="60" spans="1:15" x14ac:dyDescent="0.25">
      <c r="A60" s="49"/>
      <c r="B60" s="40"/>
      <c r="C60" s="36"/>
      <c r="D60" s="36"/>
      <c r="E60" s="36"/>
      <c r="F60" s="36"/>
      <c r="G60" s="36"/>
      <c r="H60" s="41"/>
      <c r="I60" s="33"/>
      <c r="J60" s="33"/>
      <c r="K60" s="33"/>
      <c r="L60" s="33"/>
      <c r="M60" s="33"/>
      <c r="N60" s="33"/>
      <c r="O60" s="33"/>
    </row>
    <row r="61" spans="1:15" x14ac:dyDescent="0.25">
      <c r="A61" s="49"/>
      <c r="B61" s="40"/>
      <c r="C61" s="36"/>
      <c r="D61" s="36"/>
      <c r="E61" s="36"/>
      <c r="F61" s="36"/>
      <c r="G61" s="36"/>
      <c r="H61" s="41"/>
      <c r="I61" s="36"/>
      <c r="J61" s="36"/>
      <c r="K61" s="36"/>
      <c r="L61" s="36"/>
      <c r="M61" s="36"/>
      <c r="N61" s="33"/>
      <c r="O61" s="33"/>
    </row>
    <row r="62" spans="1:15" x14ac:dyDescent="0.25">
      <c r="A62" s="49"/>
      <c r="B62" s="40"/>
      <c r="C62" s="36"/>
      <c r="D62" s="36"/>
      <c r="E62" s="36"/>
      <c r="F62" s="36"/>
      <c r="G62" s="36"/>
      <c r="H62" s="33"/>
      <c r="I62" s="33"/>
      <c r="J62" s="33"/>
      <c r="K62" s="33"/>
      <c r="L62" s="33"/>
      <c r="M62" s="33"/>
      <c r="N62" s="33"/>
      <c r="O62" s="33"/>
    </row>
    <row r="63" spans="1:15" x14ac:dyDescent="0.25">
      <c r="A63" s="33"/>
      <c r="B63" s="48"/>
      <c r="C63" s="41"/>
      <c r="D63" s="41"/>
      <c r="E63" s="41"/>
      <c r="F63" s="41"/>
      <c r="G63" s="41"/>
      <c r="H63" s="33"/>
      <c r="I63" s="33"/>
      <c r="J63" s="33"/>
      <c r="K63" s="33"/>
      <c r="L63" s="33"/>
      <c r="M63" s="33"/>
      <c r="N63" s="33"/>
      <c r="O63" s="33"/>
    </row>
    <row r="64" spans="1:15" x14ac:dyDescent="0.25">
      <c r="A64" s="33"/>
      <c r="B64" s="48"/>
      <c r="C64" s="41"/>
      <c r="D64" s="41"/>
      <c r="E64" s="41"/>
      <c r="F64" s="41"/>
      <c r="G64" s="41"/>
      <c r="H64" s="33"/>
      <c r="I64" s="33"/>
      <c r="J64" s="33"/>
      <c r="K64" s="33"/>
      <c r="L64" s="33"/>
      <c r="M64" s="33"/>
      <c r="N64" s="33"/>
      <c r="O64" s="33"/>
    </row>
    <row r="65" spans="1:15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</row>
    <row r="66" spans="1:15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</row>
    <row r="67" spans="1:15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</row>
    <row r="68" spans="1:15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</row>
    <row r="69" spans="1:15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</row>
    <row r="70" spans="1:15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</row>
    <row r="71" spans="1:15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</row>
    <row r="72" spans="1:15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</row>
    <row r="73" spans="1:15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</row>
    <row r="74" spans="1:15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</row>
    <row r="75" spans="1:15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</row>
    <row r="76" spans="1:15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</row>
    <row r="77" spans="1:15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</row>
    <row r="78" spans="1:15" x14ac:dyDescent="0.25">
      <c r="A78" s="33"/>
      <c r="B78" s="48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</row>
    <row r="79" spans="1:15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</row>
    <row r="80" spans="1:15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</row>
    <row r="81" spans="1:15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</row>
    <row r="82" spans="1:15" x14ac:dyDescent="0.25">
      <c r="A82" s="39"/>
      <c r="B82" s="39"/>
      <c r="C82" s="39"/>
      <c r="D82" s="39"/>
      <c r="E82" s="39"/>
      <c r="F82" s="39"/>
      <c r="G82" s="39"/>
      <c r="H82" s="33"/>
      <c r="I82" s="33"/>
      <c r="J82" s="33"/>
      <c r="K82" s="33"/>
      <c r="L82" s="33"/>
      <c r="M82" s="33"/>
      <c r="N82" s="33"/>
      <c r="O82" s="33"/>
    </row>
    <row r="83" spans="1:15" x14ac:dyDescent="0.25">
      <c r="A83" s="39"/>
      <c r="B83" s="39"/>
      <c r="C83" s="39"/>
      <c r="D83" s="39"/>
      <c r="E83" s="39"/>
      <c r="F83" s="39"/>
      <c r="G83" s="39"/>
      <c r="H83" s="33"/>
      <c r="I83" s="33"/>
      <c r="J83" s="33"/>
      <c r="K83" s="33"/>
      <c r="L83" s="33"/>
      <c r="M83" s="33"/>
      <c r="N83" s="33"/>
      <c r="O83" s="33"/>
    </row>
    <row r="84" spans="1:15" x14ac:dyDescent="0.25">
      <c r="A84" s="33"/>
      <c r="B84" s="41"/>
      <c r="C84" s="41"/>
      <c r="D84" s="41"/>
      <c r="E84" s="41"/>
      <c r="F84" s="41"/>
      <c r="G84" s="41"/>
      <c r="H84" s="33"/>
      <c r="I84" s="33"/>
      <c r="J84" s="33"/>
      <c r="K84" s="33"/>
      <c r="L84" s="33"/>
      <c r="M84" s="33"/>
      <c r="N84" s="33"/>
      <c r="O84" s="33"/>
    </row>
    <row r="85" spans="1:15" x14ac:dyDescent="0.25">
      <c r="A85" s="33"/>
      <c r="B85" s="48"/>
      <c r="C85" s="41"/>
      <c r="D85" s="41"/>
      <c r="E85" s="41"/>
      <c r="F85" s="41"/>
      <c r="G85" s="41"/>
      <c r="H85" s="33"/>
      <c r="I85" s="33"/>
      <c r="J85" s="33"/>
      <c r="K85" s="33"/>
      <c r="L85" s="33"/>
      <c r="M85" s="33"/>
      <c r="N85" s="33"/>
      <c r="O85" s="33"/>
    </row>
    <row r="86" spans="1:15" x14ac:dyDescent="0.25">
      <c r="A86" s="33"/>
      <c r="B86" s="44"/>
      <c r="C86" s="41"/>
      <c r="D86" s="41"/>
      <c r="E86" s="41"/>
      <c r="F86" s="41"/>
      <c r="G86" s="41"/>
      <c r="H86" s="33"/>
      <c r="I86" s="33"/>
      <c r="J86" s="33"/>
      <c r="K86" s="33"/>
      <c r="L86" s="33"/>
      <c r="M86" s="33"/>
      <c r="N86" s="33"/>
      <c r="O86" s="33"/>
    </row>
    <row r="87" spans="1:15" x14ac:dyDescent="0.25">
      <c r="A87" s="33"/>
      <c r="B87" s="44"/>
      <c r="C87" s="41"/>
      <c r="D87" s="41"/>
      <c r="E87" s="41"/>
      <c r="F87" s="41"/>
      <c r="G87" s="41"/>
      <c r="H87" s="33"/>
      <c r="I87" s="33"/>
      <c r="J87" s="33"/>
      <c r="K87" s="33"/>
      <c r="L87" s="33"/>
      <c r="M87" s="33"/>
      <c r="N87" s="33"/>
      <c r="O87" s="33"/>
    </row>
    <row r="88" spans="1:15" x14ac:dyDescent="0.25">
      <c r="A88" s="44"/>
      <c r="B88" s="33"/>
      <c r="C88" s="41"/>
      <c r="D88" s="41"/>
      <c r="E88" s="41"/>
      <c r="F88" s="41"/>
      <c r="G88" s="41"/>
      <c r="H88" s="33"/>
      <c r="I88" s="33"/>
      <c r="J88" s="33"/>
      <c r="K88" s="33"/>
      <c r="L88" s="33"/>
      <c r="M88" s="33"/>
      <c r="N88" s="33"/>
      <c r="O88" s="33"/>
    </row>
    <row r="89" spans="1:15" x14ac:dyDescent="0.25">
      <c r="A89" s="33"/>
      <c r="B89" s="51"/>
      <c r="C89" s="41"/>
      <c r="D89" s="41"/>
      <c r="E89" s="41"/>
      <c r="F89" s="41"/>
      <c r="G89" s="41"/>
      <c r="H89" s="33"/>
      <c r="I89" s="33"/>
      <c r="J89" s="33"/>
      <c r="K89" s="33"/>
      <c r="L89" s="33"/>
      <c r="M89" s="33"/>
      <c r="N89" s="33"/>
      <c r="O89" s="33"/>
    </row>
    <row r="90" spans="1:15" x14ac:dyDescent="0.25">
      <c r="A90" s="33"/>
      <c r="B90" s="33"/>
      <c r="C90" s="52"/>
      <c r="D90" s="52"/>
      <c r="E90" s="52"/>
      <c r="F90" s="52"/>
      <c r="G90" s="52"/>
      <c r="H90" s="33"/>
      <c r="I90" s="33"/>
      <c r="J90" s="33"/>
      <c r="K90" s="33"/>
      <c r="L90" s="33"/>
      <c r="M90" s="33"/>
      <c r="N90" s="33"/>
      <c r="O90" s="33"/>
    </row>
    <row r="91" spans="1:15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</row>
    <row r="92" spans="1:15" x14ac:dyDescent="0.25">
      <c r="A92" s="33"/>
      <c r="B92" s="33"/>
      <c r="C92" s="52"/>
      <c r="D92" s="52"/>
      <c r="E92" s="52"/>
      <c r="F92" s="52"/>
      <c r="G92" s="52"/>
      <c r="H92" s="33"/>
      <c r="I92" s="33"/>
      <c r="J92" s="33"/>
      <c r="K92" s="33"/>
      <c r="L92" s="33"/>
      <c r="M92" s="33"/>
      <c r="N92" s="33"/>
      <c r="O92" s="33"/>
    </row>
    <row r="93" spans="1:15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</row>
    <row r="94" spans="1:15" x14ac:dyDescent="0.25">
      <c r="A94" s="33"/>
      <c r="B94" s="33"/>
      <c r="C94" s="41"/>
      <c r="D94" s="41"/>
      <c r="E94" s="41"/>
      <c r="F94" s="41"/>
      <c r="G94" s="41"/>
      <c r="H94" s="33"/>
      <c r="I94" s="33"/>
      <c r="J94" s="33"/>
      <c r="K94" s="33"/>
      <c r="L94" s="33"/>
      <c r="M94" s="33"/>
      <c r="N94" s="33"/>
      <c r="O94" s="33"/>
    </row>
    <row r="95" spans="1:15" x14ac:dyDescent="0.25">
      <c r="A95" s="33"/>
      <c r="B95" s="48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</row>
    <row r="96" spans="1:15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</row>
    <row r="97" spans="1:15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</row>
    <row r="98" spans="1:15" x14ac:dyDescent="0.25">
      <c r="A98" s="33"/>
      <c r="B98" s="48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</row>
    <row r="99" spans="1:15" x14ac:dyDescent="0.25">
      <c r="A99" s="39"/>
      <c r="B99" s="39"/>
      <c r="C99" s="39"/>
      <c r="D99" s="39"/>
      <c r="E99" s="39"/>
      <c r="F99" s="39"/>
      <c r="G99" s="39"/>
      <c r="H99" s="33"/>
      <c r="I99" s="33"/>
      <c r="J99" s="33"/>
      <c r="K99" s="33"/>
      <c r="L99" s="33"/>
      <c r="M99" s="33"/>
      <c r="N99" s="33"/>
      <c r="O99" s="33"/>
    </row>
    <row r="100" spans="1:15" x14ac:dyDescent="0.25">
      <c r="A100" s="33"/>
      <c r="B100" s="41"/>
      <c r="C100" s="41"/>
      <c r="D100" s="41"/>
      <c r="E100" s="41"/>
      <c r="F100" s="41"/>
      <c r="G100" s="41"/>
      <c r="H100" s="33"/>
      <c r="I100" s="33"/>
      <c r="J100" s="33"/>
      <c r="K100" s="33"/>
      <c r="L100" s="33"/>
      <c r="M100" s="33"/>
      <c r="N100" s="33"/>
      <c r="O100" s="33"/>
    </row>
    <row r="101" spans="1:15" x14ac:dyDescent="0.25">
      <c r="A101" s="33"/>
      <c r="B101" s="48"/>
      <c r="C101" s="41"/>
      <c r="D101" s="41"/>
      <c r="E101" s="41"/>
      <c r="F101" s="41"/>
      <c r="G101" s="41"/>
      <c r="H101" s="33"/>
      <c r="I101" s="33"/>
      <c r="J101" s="33"/>
      <c r="K101" s="33"/>
      <c r="L101" s="33"/>
      <c r="M101" s="33"/>
      <c r="N101" s="33"/>
      <c r="O101" s="33"/>
    </row>
    <row r="102" spans="1:15" x14ac:dyDescent="0.25">
      <c r="A102" s="33"/>
      <c r="B102" s="44"/>
      <c r="C102" s="41"/>
      <c r="D102" s="41"/>
      <c r="E102" s="41"/>
      <c r="F102" s="41"/>
      <c r="G102" s="41"/>
      <c r="H102" s="33"/>
      <c r="I102" s="33"/>
      <c r="J102" s="33"/>
      <c r="K102" s="33"/>
      <c r="L102" s="33"/>
      <c r="M102" s="33"/>
      <c r="N102" s="33"/>
      <c r="O102" s="33"/>
    </row>
    <row r="103" spans="1:15" x14ac:dyDescent="0.25">
      <c r="A103" s="33"/>
      <c r="B103" s="44"/>
      <c r="C103" s="41"/>
      <c r="D103" s="41"/>
      <c r="E103" s="41"/>
      <c r="F103" s="41"/>
      <c r="G103" s="41"/>
      <c r="H103" s="33"/>
      <c r="I103" s="33"/>
      <c r="J103" s="33"/>
      <c r="K103" s="33"/>
      <c r="L103" s="33"/>
      <c r="M103" s="33"/>
      <c r="N103" s="33"/>
      <c r="O103" s="33"/>
    </row>
    <row r="104" spans="1:15" x14ac:dyDescent="0.25">
      <c r="A104" s="44"/>
      <c r="B104" s="41"/>
      <c r="C104" s="41"/>
      <c r="D104" s="41"/>
      <c r="E104" s="41"/>
      <c r="F104" s="41"/>
      <c r="G104" s="41"/>
      <c r="H104" s="33"/>
      <c r="I104" s="33"/>
      <c r="J104" s="33"/>
      <c r="K104" s="33"/>
      <c r="L104" s="33"/>
      <c r="M104" s="33"/>
      <c r="N104" s="33"/>
      <c r="O104" s="33"/>
    </row>
    <row r="105" spans="1:15" x14ac:dyDescent="0.25">
      <c r="A105" s="33"/>
      <c r="B105" s="41"/>
      <c r="C105" s="41"/>
      <c r="D105" s="41"/>
      <c r="E105" s="41"/>
      <c r="F105" s="41"/>
      <c r="G105" s="41"/>
      <c r="H105" s="33"/>
      <c r="I105" s="33"/>
      <c r="J105" s="33"/>
      <c r="K105" s="33"/>
      <c r="L105" s="33"/>
      <c r="M105" s="33"/>
      <c r="N105" s="33"/>
      <c r="O105" s="33"/>
    </row>
    <row r="106" spans="1:15" x14ac:dyDescent="0.25">
      <c r="A106" s="33"/>
      <c r="B106" s="33"/>
      <c r="C106" s="41"/>
      <c r="D106" s="41"/>
      <c r="E106" s="41"/>
      <c r="F106" s="41"/>
      <c r="G106" s="41"/>
      <c r="H106" s="33"/>
      <c r="I106" s="33"/>
      <c r="J106" s="33"/>
      <c r="K106" s="33"/>
      <c r="L106" s="33"/>
      <c r="M106" s="33"/>
      <c r="N106" s="33"/>
      <c r="O106" s="33"/>
    </row>
    <row r="107" spans="1:15" x14ac:dyDescent="0.25">
      <c r="A107" s="33"/>
      <c r="B107" s="48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</row>
    <row r="108" spans="1:15" x14ac:dyDescent="0.25">
      <c r="A108" s="33"/>
      <c r="B108" s="48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</row>
    <row r="109" spans="1:15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</row>
    <row r="110" spans="1:15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</row>
    <row r="111" spans="1:15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</row>
    <row r="112" spans="1:15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</row>
    <row r="113" spans="1:15" x14ac:dyDescent="0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</row>
    <row r="114" spans="1:15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</row>
    <row r="115" spans="1:15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</row>
    <row r="116" spans="1:15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</row>
  </sheetData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Cadna night</vt:lpstr>
      <vt:lpstr>day</vt:lpstr>
      <vt:lpstr>Unloading Peak</vt:lpstr>
      <vt:lpstr>Unloading Leq</vt:lpstr>
      <vt:lpstr>Assumed wall spec</vt:lpstr>
      <vt:lpstr>Room info</vt:lpstr>
      <vt:lpstr>North facade</vt:lpstr>
      <vt:lpstr>West</vt:lpstr>
      <vt:lpstr>South Unloading</vt:lpstr>
      <vt:lpstr>6-16-6.8 test 2016</vt:lpstr>
      <vt:lpstr>NE</vt:lpstr>
      <vt:lpstr>Double</vt:lpstr>
      <vt:lpstr>TC60</vt:lpstr>
      <vt:lpstr>Acoustic</vt:lpstr>
      <vt:lpstr>Greenwood</vt:lpstr>
      <vt:lpstr>Passivent</vt:lpstr>
      <vt:lpstr>RW Simon</vt:lpstr>
      <vt:lpstr>Titon open 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Weigang Wei</dc:creator>
  <cp:lastModifiedBy>Weigang Wei</cp:lastModifiedBy>
  <cp:lastPrinted>2003-06-05T13:31:23Z</cp:lastPrinted>
  <dcterms:created xsi:type="dcterms:W3CDTF">2002-07-08T12:24:48Z</dcterms:created>
  <dcterms:modified xsi:type="dcterms:W3CDTF">2016-03-09T12:46:00Z</dcterms:modified>
</cp:coreProperties>
</file>