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ul\Dropbox\My PC (DESKTOP-RCDND94)\Desktop\"/>
    </mc:Choice>
  </mc:AlternateContent>
  <xr:revisionPtr revIDLastSave="0" documentId="13_ncr:1_{3EB75B3D-36E7-4DE3-A497-295DAE778592}" xr6:coauthVersionLast="46" xr6:coauthVersionMax="46" xr10:uidLastSave="{00000000-0000-0000-0000-000000000000}"/>
  <bookViews>
    <workbookView xWindow="-108" yWindow="-108" windowWidth="23256" windowHeight="12720" activeTab="1" xr2:uid="{5359144E-D345-44D6-AFCA-3FC7962E8B4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H12" i="1" s="1"/>
  <c r="K19" i="1" s="1"/>
  <c r="K20" i="1" s="1"/>
  <c r="K21" i="1" s="1"/>
  <c r="A38" i="2"/>
  <c r="C38" i="2"/>
  <c r="G45" i="2"/>
  <c r="H45" i="2"/>
  <c r="A37" i="2"/>
  <c r="C37" i="2"/>
  <c r="G44" i="2"/>
  <c r="H44" i="2"/>
  <c r="A36" i="2"/>
  <c r="C36" i="2"/>
  <c r="G43" i="2"/>
  <c r="H43" i="2"/>
  <c r="A35" i="2"/>
  <c r="C35" i="2"/>
  <c r="G42" i="2"/>
  <c r="H42" i="2"/>
  <c r="C34" i="2"/>
  <c r="G41" i="2"/>
  <c r="H41" i="2"/>
  <c r="C26" i="2"/>
  <c r="G33" i="2"/>
  <c r="H33" i="2"/>
  <c r="C33" i="2"/>
  <c r="G40" i="2"/>
  <c r="H40" i="2"/>
  <c r="A32" i="2"/>
  <c r="C32" i="2"/>
  <c r="G39" i="2"/>
  <c r="H39" i="2"/>
  <c r="A31" i="2"/>
  <c r="C31" i="2"/>
  <c r="G38" i="2"/>
  <c r="H38" i="2"/>
  <c r="A30" i="2"/>
  <c r="C30" i="2"/>
  <c r="G37" i="2"/>
  <c r="H37" i="2"/>
  <c r="A29" i="2"/>
  <c r="C29" i="2"/>
  <c r="G36" i="2"/>
  <c r="H36" i="2"/>
  <c r="C21" i="2"/>
  <c r="G28" i="2"/>
  <c r="H28" i="2"/>
  <c r="A28" i="2"/>
  <c r="C28" i="2"/>
  <c r="G35" i="2"/>
  <c r="H35" i="2"/>
  <c r="C27" i="2"/>
  <c r="G34" i="2"/>
  <c r="H34" i="2"/>
  <c r="A25" i="2"/>
  <c r="C25" i="2"/>
  <c r="G32" i="2"/>
  <c r="H32" i="2"/>
  <c r="A24" i="2"/>
  <c r="C24" i="2"/>
  <c r="G31" i="2"/>
  <c r="H31" i="2"/>
  <c r="A23" i="2"/>
  <c r="C23" i="2"/>
  <c r="G30" i="2"/>
  <c r="H30" i="2"/>
  <c r="A22" i="2"/>
  <c r="C22" i="2"/>
  <c r="G29" i="2"/>
  <c r="H29" i="2"/>
  <c r="C20" i="2"/>
  <c r="G27" i="2"/>
  <c r="H27" i="2"/>
  <c r="A19" i="2"/>
  <c r="C19" i="2"/>
  <c r="G26" i="2"/>
  <c r="H26" i="2"/>
  <c r="A18" i="2"/>
  <c r="C18" i="2"/>
  <c r="G25" i="2"/>
  <c r="H25" i="2"/>
  <c r="A17" i="2"/>
  <c r="C17" i="2"/>
  <c r="G24" i="2"/>
  <c r="H24" i="2"/>
  <c r="A16" i="2"/>
  <c r="C16" i="2"/>
  <c r="G23" i="2"/>
  <c r="H23" i="2"/>
  <c r="A15" i="2"/>
  <c r="C15" i="2"/>
  <c r="G22" i="2"/>
  <c r="H22" i="2"/>
  <c r="A14" i="2"/>
  <c r="C14" i="2"/>
  <c r="G21" i="2"/>
  <c r="H21" i="2"/>
  <c r="A13" i="2"/>
  <c r="C13" i="2"/>
  <c r="G20" i="2"/>
  <c r="H20" i="2"/>
  <c r="A12" i="2"/>
  <c r="C12" i="2"/>
  <c r="G19" i="2"/>
  <c r="H19" i="2"/>
  <c r="A11" i="2"/>
  <c r="C11" i="2"/>
  <c r="G18" i="2"/>
  <c r="H18" i="2"/>
  <c r="A10" i="2"/>
  <c r="C10" i="2"/>
  <c r="G17" i="2"/>
  <c r="H17" i="2"/>
  <c r="A9" i="2"/>
  <c r="C9" i="2"/>
  <c r="G16" i="2"/>
  <c r="H16" i="2"/>
  <c r="A8" i="2"/>
  <c r="C8" i="2"/>
  <c r="G15" i="2"/>
  <c r="H15" i="2"/>
  <c r="A7" i="2"/>
  <c r="C7" i="2"/>
  <c r="G14" i="2"/>
  <c r="H14" i="2"/>
  <c r="A6" i="2"/>
  <c r="C6" i="2"/>
  <c r="G13" i="2"/>
  <c r="H13" i="2"/>
  <c r="A5" i="2"/>
  <c r="C5" i="2"/>
  <c r="G12" i="2"/>
  <c r="H12" i="2"/>
  <c r="K19" i="2"/>
  <c r="K20" i="2"/>
  <c r="K21" i="2"/>
  <c r="A5" i="1"/>
  <c r="C5" i="1"/>
  <c r="A6" i="1"/>
  <c r="C6" i="1"/>
  <c r="G13" i="1"/>
  <c r="H13" i="1"/>
  <c r="A7" i="1"/>
  <c r="C7" i="1"/>
  <c r="G14" i="1"/>
  <c r="H14" i="1"/>
  <c r="A8" i="1"/>
  <c r="C8" i="1"/>
  <c r="G15" i="1"/>
  <c r="H15" i="1"/>
  <c r="A9" i="1"/>
  <c r="C9" i="1"/>
  <c r="G16" i="1"/>
  <c r="H16" i="1"/>
  <c r="A10" i="1"/>
  <c r="C10" i="1"/>
  <c r="G17" i="1"/>
  <c r="H17" i="1"/>
  <c r="A11" i="1"/>
  <c r="C11" i="1"/>
  <c r="G18" i="1"/>
  <c r="H18" i="1"/>
  <c r="A12" i="1"/>
  <c r="C12" i="1"/>
  <c r="G19" i="1"/>
  <c r="H19" i="1"/>
  <c r="A13" i="1"/>
  <c r="C13" i="1"/>
  <c r="G20" i="1"/>
  <c r="H20" i="1"/>
  <c r="A14" i="1"/>
  <c r="C14" i="1"/>
  <c r="G21" i="1"/>
  <c r="H21" i="1"/>
  <c r="A15" i="1"/>
  <c r="C15" i="1"/>
  <c r="G22" i="1"/>
  <c r="H22" i="1"/>
  <c r="A16" i="1"/>
  <c r="C16" i="1"/>
  <c r="G23" i="1"/>
  <c r="H23" i="1"/>
  <c r="A17" i="1"/>
  <c r="C17" i="1"/>
  <c r="G24" i="1"/>
  <c r="H24" i="1"/>
  <c r="A18" i="1"/>
  <c r="C18" i="1"/>
  <c r="G25" i="1"/>
  <c r="H25" i="1"/>
  <c r="A19" i="1"/>
  <c r="C19" i="1"/>
  <c r="G26" i="1"/>
  <c r="H26" i="1"/>
  <c r="C20" i="1"/>
  <c r="G27" i="1"/>
  <c r="H27" i="1"/>
  <c r="C21" i="1"/>
  <c r="G28" i="1"/>
  <c r="H28" i="1"/>
  <c r="A22" i="1"/>
  <c r="C22" i="1"/>
  <c r="G29" i="1"/>
  <c r="H29" i="1"/>
  <c r="A23" i="1"/>
  <c r="C23" i="1"/>
  <c r="G30" i="1"/>
  <c r="H30" i="1"/>
  <c r="A24" i="1"/>
  <c r="C24" i="1"/>
  <c r="G31" i="1"/>
  <c r="H31" i="1"/>
  <c r="A25" i="1"/>
  <c r="C25" i="1"/>
  <c r="G32" i="1"/>
  <c r="H32" i="1"/>
  <c r="C26" i="1"/>
  <c r="G33" i="1"/>
  <c r="H33" i="1"/>
  <c r="C27" i="1"/>
  <c r="G34" i="1"/>
  <c r="H34" i="1"/>
  <c r="A28" i="1"/>
  <c r="C28" i="1"/>
  <c r="G35" i="1"/>
  <c r="H35" i="1"/>
  <c r="A29" i="1"/>
  <c r="C29" i="1"/>
  <c r="G36" i="1"/>
  <c r="H36" i="1"/>
  <c r="A30" i="1"/>
  <c r="C30" i="1"/>
  <c r="G37" i="1"/>
  <c r="H37" i="1"/>
  <c r="A31" i="1"/>
  <c r="C31" i="1"/>
  <c r="G38" i="1"/>
  <c r="H38" i="1"/>
  <c r="A32" i="1"/>
  <c r="C32" i="1"/>
  <c r="G39" i="1"/>
  <c r="H39" i="1"/>
  <c r="C33" i="1"/>
  <c r="G40" i="1"/>
  <c r="H40" i="1"/>
  <c r="C34" i="1"/>
  <c r="G41" i="1"/>
  <c r="H41" i="1"/>
  <c r="A35" i="1"/>
  <c r="C35" i="1"/>
  <c r="G42" i="1"/>
  <c r="H42" i="1"/>
  <c r="A36" i="1"/>
  <c r="C36" i="1"/>
  <c r="G43" i="1"/>
  <c r="H43" i="1"/>
  <c r="A37" i="1"/>
  <c r="C37" i="1"/>
  <c r="G44" i="1"/>
  <c r="H44" i="1"/>
  <c r="A38" i="1"/>
  <c r="C38" i="1"/>
  <c r="G45" i="1"/>
  <c r="H45" i="1"/>
</calcChain>
</file>

<file path=xl/sharedStrings.xml><?xml version="1.0" encoding="utf-8"?>
<sst xmlns="http://schemas.openxmlformats.org/spreadsheetml/2006/main" count="38" uniqueCount="19">
  <si>
    <t>Separation Distance (cm)</t>
  </si>
  <si>
    <t>Pressure (mTorr)</t>
  </si>
  <si>
    <t xml:space="preserve">Pressure x Distance (mTorr x cm) </t>
  </si>
  <si>
    <t>Breakdown Voltage (V)</t>
  </si>
  <si>
    <t>Advanced Lab II Final Project: DC Plasma Breakdown</t>
  </si>
  <si>
    <t>Name(s): Leoul Gezu, Jeremy Madison, Dheeraj Thapa</t>
  </si>
  <si>
    <t>building model from Paschen Law</t>
  </si>
  <si>
    <t>Constants</t>
  </si>
  <si>
    <t>A</t>
  </si>
  <si>
    <t>B</t>
  </si>
  <si>
    <t>γ</t>
  </si>
  <si>
    <t>1/mTorr-cm</t>
  </si>
  <si>
    <t>Model</t>
  </si>
  <si>
    <t>(o-e)^2/e</t>
  </si>
  <si>
    <t>Chi-square</t>
  </si>
  <si>
    <t xml:space="preserve">Reduced chi-square </t>
  </si>
  <si>
    <t>Fitness</t>
  </si>
  <si>
    <t>Fig. 11: Breakdown Voltage vs PressurexDistance (Measured) overlayed with model</t>
  </si>
  <si>
    <t>V/(mTorr x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</si>
</sst>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indexed="6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2" borderId="0" xfId="0" applyFill="1" applyAlignment="1">
      <alignment horizontal="right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" fillId="0" borderId="0" xfId="2" applyFill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4" borderId="4" xfId="2" applyFill="1" applyBorder="1" applyAlignment="1">
      <alignment horizontal="center"/>
    </xf>
    <xf numFmtId="49" fontId="2" fillId="4" borderId="4" xfId="2" applyNumberFormat="1" applyFill="1" applyBorder="1" applyAlignment="1">
      <alignment horizontal="center"/>
    </xf>
    <xf numFmtId="0" fontId="2" fillId="4" borderId="6" xfId="2" applyFill="1" applyBorder="1" applyAlignment="1">
      <alignment horizontal="center"/>
    </xf>
    <xf numFmtId="0" fontId="0" fillId="0" borderId="0" xfId="0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9" fontId="3" fillId="4" borderId="8" xfId="1" applyFont="1" applyFill="1" applyBorder="1" applyAlignment="1">
      <alignment horizontal="center"/>
    </xf>
  </cellXfs>
  <cellStyles count="3">
    <cellStyle name="Neutral" xfId="2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732622697935211"/>
          <c:y val="5.5873028908426527E-2"/>
          <c:w val="0.79203351898756458"/>
          <c:h val="0.7420374517939312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Sheet1!$D$1:$D$4</c:f>
              <c:strCache>
                <c:ptCount val="4"/>
                <c:pt idx="3">
                  <c:v>Breakdown Voltage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76000"/>
                </a:schemeClr>
              </a:solidFill>
              <a:ln w="9525">
                <a:solidFill>
                  <a:schemeClr val="accent2">
                    <a:shade val="76000"/>
                  </a:schemeClr>
                </a:solidFill>
              </a:ln>
              <a:effectLst/>
            </c:spPr>
          </c:marker>
          <c:xVal>
            <c:numRef>
              <c:f>Sheet1!$C$5:$C$38</c:f>
              <c:numCache>
                <c:formatCode>General</c:formatCode>
                <c:ptCount val="34"/>
                <c:pt idx="0">
                  <c:v>275.2</c:v>
                </c:pt>
                <c:pt idx="1">
                  <c:v>278.40000000000003</c:v>
                </c:pt>
                <c:pt idx="2">
                  <c:v>289.60000000000002</c:v>
                </c:pt>
                <c:pt idx="3">
                  <c:v>296</c:v>
                </c:pt>
                <c:pt idx="4">
                  <c:v>302.40000000000003</c:v>
                </c:pt>
                <c:pt idx="5">
                  <c:v>313.60000000000002</c:v>
                </c:pt>
                <c:pt idx="6">
                  <c:v>321.60000000000002</c:v>
                </c:pt>
                <c:pt idx="7">
                  <c:v>363.20000000000005</c:v>
                </c:pt>
                <c:pt idx="8">
                  <c:v>395.20000000000005</c:v>
                </c:pt>
                <c:pt idx="9">
                  <c:v>427.20000000000005</c:v>
                </c:pt>
                <c:pt idx="10">
                  <c:v>888</c:v>
                </c:pt>
                <c:pt idx="11">
                  <c:v>888</c:v>
                </c:pt>
                <c:pt idx="12">
                  <c:v>888</c:v>
                </c:pt>
                <c:pt idx="13">
                  <c:v>888</c:v>
                </c:pt>
                <c:pt idx="14">
                  <c:v>1470</c:v>
                </c:pt>
                <c:pt idx="15">
                  <c:v>1593.9</c:v>
                </c:pt>
                <c:pt idx="16">
                  <c:v>1683</c:v>
                </c:pt>
                <c:pt idx="17">
                  <c:v>1996.8000000000002</c:v>
                </c:pt>
                <c:pt idx="18">
                  <c:v>2176</c:v>
                </c:pt>
                <c:pt idx="19">
                  <c:v>2304</c:v>
                </c:pt>
                <c:pt idx="20">
                  <c:v>2801.7000000000003</c:v>
                </c:pt>
                <c:pt idx="21">
                  <c:v>3138.3</c:v>
                </c:pt>
                <c:pt idx="22">
                  <c:v>3316.5</c:v>
                </c:pt>
                <c:pt idx="23">
                  <c:v>4350.5</c:v>
                </c:pt>
                <c:pt idx="24">
                  <c:v>4474.8</c:v>
                </c:pt>
                <c:pt idx="25">
                  <c:v>4881.6000000000004</c:v>
                </c:pt>
                <c:pt idx="26">
                  <c:v>4972</c:v>
                </c:pt>
                <c:pt idx="27">
                  <c:v>5198</c:v>
                </c:pt>
                <c:pt idx="28">
                  <c:v>5514.3</c:v>
                </c:pt>
                <c:pt idx="29">
                  <c:v>5544</c:v>
                </c:pt>
                <c:pt idx="30">
                  <c:v>5830.8</c:v>
                </c:pt>
                <c:pt idx="31">
                  <c:v>6079.4000000000005</c:v>
                </c:pt>
                <c:pt idx="32">
                  <c:v>6226.3</c:v>
                </c:pt>
                <c:pt idx="33">
                  <c:v>6628.3</c:v>
                </c:pt>
              </c:numCache>
            </c:numRef>
          </c:xVal>
          <c:yVal>
            <c:numRef>
              <c:f>Sheet1!$D$5:$D$38</c:f>
              <c:numCache>
                <c:formatCode>General</c:formatCode>
                <c:ptCount val="34"/>
                <c:pt idx="0">
                  <c:v>928</c:v>
                </c:pt>
                <c:pt idx="1">
                  <c:v>914</c:v>
                </c:pt>
                <c:pt idx="2">
                  <c:v>712</c:v>
                </c:pt>
                <c:pt idx="3">
                  <c:v>690</c:v>
                </c:pt>
                <c:pt idx="4">
                  <c:v>663</c:v>
                </c:pt>
                <c:pt idx="5">
                  <c:v>648</c:v>
                </c:pt>
                <c:pt idx="6">
                  <c:v>568</c:v>
                </c:pt>
                <c:pt idx="7">
                  <c:v>485</c:v>
                </c:pt>
                <c:pt idx="8">
                  <c:v>480</c:v>
                </c:pt>
                <c:pt idx="9">
                  <c:v>467</c:v>
                </c:pt>
                <c:pt idx="10">
                  <c:v>406</c:v>
                </c:pt>
                <c:pt idx="11">
                  <c:v>397</c:v>
                </c:pt>
                <c:pt idx="12">
                  <c:v>412</c:v>
                </c:pt>
                <c:pt idx="13">
                  <c:v>399</c:v>
                </c:pt>
                <c:pt idx="14">
                  <c:v>460</c:v>
                </c:pt>
                <c:pt idx="15">
                  <c:v>476</c:v>
                </c:pt>
                <c:pt idx="16">
                  <c:v>464</c:v>
                </c:pt>
                <c:pt idx="17">
                  <c:v>440</c:v>
                </c:pt>
                <c:pt idx="18">
                  <c:v>457</c:v>
                </c:pt>
                <c:pt idx="19">
                  <c:v>451</c:v>
                </c:pt>
                <c:pt idx="20">
                  <c:v>510</c:v>
                </c:pt>
                <c:pt idx="21">
                  <c:v>543</c:v>
                </c:pt>
                <c:pt idx="22">
                  <c:v>562</c:v>
                </c:pt>
                <c:pt idx="23">
                  <c:v>573</c:v>
                </c:pt>
                <c:pt idx="24">
                  <c:v>599</c:v>
                </c:pt>
                <c:pt idx="25">
                  <c:v>587</c:v>
                </c:pt>
                <c:pt idx="26">
                  <c:v>609</c:v>
                </c:pt>
                <c:pt idx="27">
                  <c:v>621</c:v>
                </c:pt>
                <c:pt idx="28">
                  <c:v>649</c:v>
                </c:pt>
                <c:pt idx="29">
                  <c:v>624</c:v>
                </c:pt>
                <c:pt idx="30">
                  <c:v>614</c:v>
                </c:pt>
                <c:pt idx="31">
                  <c:v>652</c:v>
                </c:pt>
                <c:pt idx="32">
                  <c:v>663</c:v>
                </c:pt>
                <c:pt idx="33">
                  <c:v>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39-4C0E-AD23-E975ADBC74EE}"/>
            </c:ext>
          </c:extLst>
        </c:ser>
        <c:ser>
          <c:idx val="1"/>
          <c:order val="1"/>
          <c:tx>
            <c:v>Model</c:v>
          </c:tx>
          <c:spPr>
            <a:ln w="19050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77000"/>
                </a:schemeClr>
              </a:solidFill>
              <a:ln w="9525">
                <a:solidFill>
                  <a:schemeClr val="accent2">
                    <a:tint val="77000"/>
                  </a:schemeClr>
                </a:solidFill>
              </a:ln>
              <a:effectLst/>
            </c:spPr>
          </c:marker>
          <c:xVal>
            <c:numRef>
              <c:f>Sheet1!$C$5:$C$38</c:f>
              <c:numCache>
                <c:formatCode>General</c:formatCode>
                <c:ptCount val="34"/>
                <c:pt idx="0">
                  <c:v>275.2</c:v>
                </c:pt>
                <c:pt idx="1">
                  <c:v>278.40000000000003</c:v>
                </c:pt>
                <c:pt idx="2">
                  <c:v>289.60000000000002</c:v>
                </c:pt>
                <c:pt idx="3">
                  <c:v>296</c:v>
                </c:pt>
                <c:pt idx="4">
                  <c:v>302.40000000000003</c:v>
                </c:pt>
                <c:pt idx="5">
                  <c:v>313.60000000000002</c:v>
                </c:pt>
                <c:pt idx="6">
                  <c:v>321.60000000000002</c:v>
                </c:pt>
                <c:pt idx="7">
                  <c:v>363.20000000000005</c:v>
                </c:pt>
                <c:pt idx="8">
                  <c:v>395.20000000000005</c:v>
                </c:pt>
                <c:pt idx="9">
                  <c:v>427.20000000000005</c:v>
                </c:pt>
                <c:pt idx="10">
                  <c:v>888</c:v>
                </c:pt>
                <c:pt idx="11">
                  <c:v>888</c:v>
                </c:pt>
                <c:pt idx="12">
                  <c:v>888</c:v>
                </c:pt>
                <c:pt idx="13">
                  <c:v>888</c:v>
                </c:pt>
                <c:pt idx="14">
                  <c:v>1470</c:v>
                </c:pt>
                <c:pt idx="15">
                  <c:v>1593.9</c:v>
                </c:pt>
                <c:pt idx="16">
                  <c:v>1683</c:v>
                </c:pt>
                <c:pt idx="17">
                  <c:v>1996.8000000000002</c:v>
                </c:pt>
                <c:pt idx="18">
                  <c:v>2176</c:v>
                </c:pt>
                <c:pt idx="19">
                  <c:v>2304</c:v>
                </c:pt>
                <c:pt idx="20">
                  <c:v>2801.7000000000003</c:v>
                </c:pt>
                <c:pt idx="21">
                  <c:v>3138.3</c:v>
                </c:pt>
                <c:pt idx="22">
                  <c:v>3316.5</c:v>
                </c:pt>
                <c:pt idx="23">
                  <c:v>4350.5</c:v>
                </c:pt>
                <c:pt idx="24">
                  <c:v>4474.8</c:v>
                </c:pt>
                <c:pt idx="25">
                  <c:v>4881.6000000000004</c:v>
                </c:pt>
                <c:pt idx="26">
                  <c:v>4972</c:v>
                </c:pt>
                <c:pt idx="27">
                  <c:v>5198</c:v>
                </c:pt>
                <c:pt idx="28">
                  <c:v>5514.3</c:v>
                </c:pt>
                <c:pt idx="29">
                  <c:v>5544</c:v>
                </c:pt>
                <c:pt idx="30">
                  <c:v>5830.8</c:v>
                </c:pt>
                <c:pt idx="31">
                  <c:v>6079.4000000000005</c:v>
                </c:pt>
                <c:pt idx="32">
                  <c:v>6226.3</c:v>
                </c:pt>
                <c:pt idx="33">
                  <c:v>6628.3</c:v>
                </c:pt>
              </c:numCache>
            </c:numRef>
          </c:xVal>
          <c:yVal>
            <c:numRef>
              <c:f>Sheet1!$G$12:$G$45</c:f>
              <c:numCache>
                <c:formatCode>General</c:formatCode>
                <c:ptCount val="34"/>
                <c:pt idx="0">
                  <c:v>973.09790463447007</c:v>
                </c:pt>
                <c:pt idx="1">
                  <c:v>910.14672842307925</c:v>
                </c:pt>
                <c:pt idx="2">
                  <c:v>752.96157910201714</c:v>
                </c:pt>
                <c:pt idx="3">
                  <c:v>691.18986108445347</c:v>
                </c:pt>
                <c:pt idx="4">
                  <c:v>642.11172439159395</c:v>
                </c:pt>
                <c:pt idx="5">
                  <c:v>576.95876330600436</c:v>
                </c:pt>
                <c:pt idx="6">
                  <c:v>541.57634993811769</c:v>
                </c:pt>
                <c:pt idx="7">
                  <c:v>434.11820881098913</c:v>
                </c:pt>
                <c:pt idx="8">
                  <c:v>393.16097957040733</c:v>
                </c:pt>
                <c:pt idx="9">
                  <c:v>368.08433469196893</c:v>
                </c:pt>
                <c:pt idx="10">
                  <c:v>338.77712200052616</c:v>
                </c:pt>
                <c:pt idx="11">
                  <c:v>338.77712200052616</c:v>
                </c:pt>
                <c:pt idx="12">
                  <c:v>338.77712200052616</c:v>
                </c:pt>
                <c:pt idx="13">
                  <c:v>338.77712200052616</c:v>
                </c:pt>
                <c:pt idx="14">
                  <c:v>405.25777677102144</c:v>
                </c:pt>
                <c:pt idx="15">
                  <c:v>420.68189538414902</c:v>
                </c:pt>
                <c:pt idx="16">
                  <c:v>431.82359279508694</c:v>
                </c:pt>
                <c:pt idx="17">
                  <c:v>471.0884036682412</c:v>
                </c:pt>
                <c:pt idx="18">
                  <c:v>493.39662852310607</c:v>
                </c:pt>
                <c:pt idx="19">
                  <c:v>509.24564205292859</c:v>
                </c:pt>
                <c:pt idx="20">
                  <c:v>570.06106729589192</c:v>
                </c:pt>
                <c:pt idx="21">
                  <c:v>610.42116377324589</c:v>
                </c:pt>
                <c:pt idx="22">
                  <c:v>631.54024090209714</c:v>
                </c:pt>
                <c:pt idx="23">
                  <c:v>750.9729620538983</c:v>
                </c:pt>
                <c:pt idx="24">
                  <c:v>765.00371801533561</c:v>
                </c:pt>
                <c:pt idx="25">
                  <c:v>810.48407128290921</c:v>
                </c:pt>
                <c:pt idx="26">
                  <c:v>820.50348123628066</c:v>
                </c:pt>
                <c:pt idx="27">
                  <c:v>845.41985105877745</c:v>
                </c:pt>
                <c:pt idx="28">
                  <c:v>879.98794710091386</c:v>
                </c:pt>
                <c:pt idx="29">
                  <c:v>883.21631050728342</c:v>
                </c:pt>
                <c:pt idx="30">
                  <c:v>914.24271771391057</c:v>
                </c:pt>
                <c:pt idx="31">
                  <c:v>940.92651934765468</c:v>
                </c:pt>
                <c:pt idx="32">
                  <c:v>956.60635122149017</c:v>
                </c:pt>
                <c:pt idx="33">
                  <c:v>999.19706176636384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CDED-401B-B0D8-AF52DB88B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004015"/>
        <c:axId val="1449000687"/>
      </c:scatterChart>
      <c:valAx>
        <c:axId val="1449004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x Distance (mTorr x 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000687"/>
        <c:crosses val="autoZero"/>
        <c:crossBetween val="midCat"/>
      </c:valAx>
      <c:valAx>
        <c:axId val="14490006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Breakdown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004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Sheet2!$C$5:$C$38</c:f>
              <c:numCache>
                <c:formatCode>General</c:formatCode>
                <c:ptCount val="34"/>
                <c:pt idx="0">
                  <c:v>275.2</c:v>
                </c:pt>
                <c:pt idx="1">
                  <c:v>278.40000000000003</c:v>
                </c:pt>
                <c:pt idx="2">
                  <c:v>289.60000000000002</c:v>
                </c:pt>
                <c:pt idx="3">
                  <c:v>296</c:v>
                </c:pt>
                <c:pt idx="4">
                  <c:v>302.40000000000003</c:v>
                </c:pt>
                <c:pt idx="5">
                  <c:v>313.60000000000002</c:v>
                </c:pt>
                <c:pt idx="6">
                  <c:v>321.60000000000002</c:v>
                </c:pt>
                <c:pt idx="7">
                  <c:v>363.20000000000005</c:v>
                </c:pt>
                <c:pt idx="8">
                  <c:v>395.20000000000005</c:v>
                </c:pt>
                <c:pt idx="9">
                  <c:v>427.20000000000005</c:v>
                </c:pt>
                <c:pt idx="10">
                  <c:v>888</c:v>
                </c:pt>
                <c:pt idx="11">
                  <c:v>888</c:v>
                </c:pt>
                <c:pt idx="12">
                  <c:v>888</c:v>
                </c:pt>
                <c:pt idx="13">
                  <c:v>888</c:v>
                </c:pt>
                <c:pt idx="14">
                  <c:v>1470</c:v>
                </c:pt>
                <c:pt idx="15">
                  <c:v>1593.9</c:v>
                </c:pt>
                <c:pt idx="16">
                  <c:v>1683</c:v>
                </c:pt>
                <c:pt idx="17">
                  <c:v>1996.8000000000002</c:v>
                </c:pt>
                <c:pt idx="18">
                  <c:v>2176</c:v>
                </c:pt>
                <c:pt idx="19">
                  <c:v>2304</c:v>
                </c:pt>
                <c:pt idx="20">
                  <c:v>2801.7000000000003</c:v>
                </c:pt>
                <c:pt idx="21">
                  <c:v>3138.3</c:v>
                </c:pt>
                <c:pt idx="22">
                  <c:v>3316.5</c:v>
                </c:pt>
                <c:pt idx="23">
                  <c:v>4350.5</c:v>
                </c:pt>
                <c:pt idx="24">
                  <c:v>4474.8</c:v>
                </c:pt>
                <c:pt idx="25">
                  <c:v>4881.6000000000004</c:v>
                </c:pt>
                <c:pt idx="26">
                  <c:v>4972</c:v>
                </c:pt>
                <c:pt idx="27">
                  <c:v>5198</c:v>
                </c:pt>
                <c:pt idx="28">
                  <c:v>5514.3</c:v>
                </c:pt>
                <c:pt idx="29">
                  <c:v>5544</c:v>
                </c:pt>
                <c:pt idx="30">
                  <c:v>5830.8</c:v>
                </c:pt>
                <c:pt idx="31">
                  <c:v>6079.4000000000005</c:v>
                </c:pt>
                <c:pt idx="32">
                  <c:v>6226.3</c:v>
                </c:pt>
                <c:pt idx="33">
                  <c:v>6628.3</c:v>
                </c:pt>
              </c:numCache>
            </c:numRef>
          </c:xVal>
          <c:yVal>
            <c:numRef>
              <c:f>Sheet2!$E$5:$E$38</c:f>
              <c:numCache>
                <c:formatCode>General</c:formatCode>
                <c:ptCount val="34"/>
                <c:pt idx="0">
                  <c:v>928</c:v>
                </c:pt>
                <c:pt idx="1">
                  <c:v>914</c:v>
                </c:pt>
                <c:pt idx="2">
                  <c:v>712</c:v>
                </c:pt>
                <c:pt idx="3">
                  <c:v>690</c:v>
                </c:pt>
                <c:pt idx="4">
                  <c:v>663</c:v>
                </c:pt>
                <c:pt idx="5">
                  <c:v>648</c:v>
                </c:pt>
                <c:pt idx="6">
                  <c:v>568</c:v>
                </c:pt>
                <c:pt idx="7">
                  <c:v>485</c:v>
                </c:pt>
                <c:pt idx="8">
                  <c:v>480</c:v>
                </c:pt>
                <c:pt idx="9">
                  <c:v>467</c:v>
                </c:pt>
                <c:pt idx="10">
                  <c:v>406</c:v>
                </c:pt>
                <c:pt idx="11">
                  <c:v>397</c:v>
                </c:pt>
                <c:pt idx="12">
                  <c:v>412</c:v>
                </c:pt>
                <c:pt idx="13">
                  <c:v>399</c:v>
                </c:pt>
                <c:pt idx="14">
                  <c:v>460</c:v>
                </c:pt>
                <c:pt idx="15">
                  <c:v>476</c:v>
                </c:pt>
                <c:pt idx="16">
                  <c:v>464</c:v>
                </c:pt>
                <c:pt idx="17">
                  <c:v>469</c:v>
                </c:pt>
                <c:pt idx="18">
                  <c:v>494</c:v>
                </c:pt>
                <c:pt idx="19">
                  <c:v>503</c:v>
                </c:pt>
                <c:pt idx="20">
                  <c:v>560</c:v>
                </c:pt>
                <c:pt idx="21">
                  <c:v>620</c:v>
                </c:pt>
                <c:pt idx="22">
                  <c:v>640</c:v>
                </c:pt>
                <c:pt idx="23">
                  <c:v>740</c:v>
                </c:pt>
                <c:pt idx="24">
                  <c:v>770</c:v>
                </c:pt>
                <c:pt idx="25">
                  <c:v>800</c:v>
                </c:pt>
                <c:pt idx="26">
                  <c:v>830</c:v>
                </c:pt>
                <c:pt idx="27">
                  <c:v>840</c:v>
                </c:pt>
                <c:pt idx="28">
                  <c:v>870</c:v>
                </c:pt>
                <c:pt idx="29">
                  <c:v>890</c:v>
                </c:pt>
                <c:pt idx="30">
                  <c:v>920</c:v>
                </c:pt>
                <c:pt idx="31">
                  <c:v>950</c:v>
                </c:pt>
                <c:pt idx="32">
                  <c:v>960</c:v>
                </c:pt>
                <c:pt idx="33">
                  <c:v>1005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5F-4F9D-9FB2-749B8F1B7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385856"/>
        <c:axId val="95404576"/>
      </c:scatterChart>
      <c:scatterChart>
        <c:scatterStyle val="smoothMarker"/>
        <c:varyColors val="0"/>
        <c:ser>
          <c:idx val="1"/>
          <c:order val="1"/>
          <c:tx>
            <c:v>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Sheet2!$C$5:$C$38</c:f>
              <c:numCache>
                <c:formatCode>General</c:formatCode>
                <c:ptCount val="34"/>
                <c:pt idx="0">
                  <c:v>275.2</c:v>
                </c:pt>
                <c:pt idx="1">
                  <c:v>278.40000000000003</c:v>
                </c:pt>
                <c:pt idx="2">
                  <c:v>289.60000000000002</c:v>
                </c:pt>
                <c:pt idx="3">
                  <c:v>296</c:v>
                </c:pt>
                <c:pt idx="4">
                  <c:v>302.40000000000003</c:v>
                </c:pt>
                <c:pt idx="5">
                  <c:v>313.60000000000002</c:v>
                </c:pt>
                <c:pt idx="6">
                  <c:v>321.60000000000002</c:v>
                </c:pt>
                <c:pt idx="7">
                  <c:v>363.20000000000005</c:v>
                </c:pt>
                <c:pt idx="8">
                  <c:v>395.20000000000005</c:v>
                </c:pt>
                <c:pt idx="9">
                  <c:v>427.20000000000005</c:v>
                </c:pt>
                <c:pt idx="10">
                  <c:v>888</c:v>
                </c:pt>
                <c:pt idx="11">
                  <c:v>888</c:v>
                </c:pt>
                <c:pt idx="12">
                  <c:v>888</c:v>
                </c:pt>
                <c:pt idx="13">
                  <c:v>888</c:v>
                </c:pt>
                <c:pt idx="14">
                  <c:v>1470</c:v>
                </c:pt>
                <c:pt idx="15">
                  <c:v>1593.9</c:v>
                </c:pt>
                <c:pt idx="16">
                  <c:v>1683</c:v>
                </c:pt>
                <c:pt idx="17">
                  <c:v>1996.8000000000002</c:v>
                </c:pt>
                <c:pt idx="18">
                  <c:v>2176</c:v>
                </c:pt>
                <c:pt idx="19">
                  <c:v>2304</c:v>
                </c:pt>
                <c:pt idx="20">
                  <c:v>2801.7000000000003</c:v>
                </c:pt>
                <c:pt idx="21">
                  <c:v>3138.3</c:v>
                </c:pt>
                <c:pt idx="22">
                  <c:v>3316.5</c:v>
                </c:pt>
                <c:pt idx="23">
                  <c:v>4350.5</c:v>
                </c:pt>
                <c:pt idx="24">
                  <c:v>4474.8</c:v>
                </c:pt>
                <c:pt idx="25">
                  <c:v>4881.6000000000004</c:v>
                </c:pt>
                <c:pt idx="26">
                  <c:v>4972</c:v>
                </c:pt>
                <c:pt idx="27">
                  <c:v>5198</c:v>
                </c:pt>
                <c:pt idx="28">
                  <c:v>5514.3</c:v>
                </c:pt>
                <c:pt idx="29">
                  <c:v>5544</c:v>
                </c:pt>
                <c:pt idx="30">
                  <c:v>5830.8</c:v>
                </c:pt>
                <c:pt idx="31">
                  <c:v>6079.4000000000005</c:v>
                </c:pt>
                <c:pt idx="32">
                  <c:v>6226.3</c:v>
                </c:pt>
                <c:pt idx="33">
                  <c:v>6628.3</c:v>
                </c:pt>
              </c:numCache>
            </c:numRef>
          </c:xVal>
          <c:yVal>
            <c:numRef>
              <c:f>Sheet2!$G$12:$G$45</c:f>
              <c:numCache>
                <c:formatCode>General</c:formatCode>
                <c:ptCount val="34"/>
                <c:pt idx="0">
                  <c:v>973.09790463447007</c:v>
                </c:pt>
                <c:pt idx="1">
                  <c:v>910.14672842307925</c:v>
                </c:pt>
                <c:pt idx="2">
                  <c:v>752.96157910201714</c:v>
                </c:pt>
                <c:pt idx="3">
                  <c:v>691.18986108445347</c:v>
                </c:pt>
                <c:pt idx="4">
                  <c:v>642.11172439159395</c:v>
                </c:pt>
                <c:pt idx="5">
                  <c:v>576.95876330600436</c:v>
                </c:pt>
                <c:pt idx="6">
                  <c:v>541.57634993811769</c:v>
                </c:pt>
                <c:pt idx="7">
                  <c:v>434.11820881098913</c:v>
                </c:pt>
                <c:pt idx="8">
                  <c:v>393.16097957040733</c:v>
                </c:pt>
                <c:pt idx="9">
                  <c:v>368.08433469196893</c:v>
                </c:pt>
                <c:pt idx="10">
                  <c:v>338.77712200052616</c:v>
                </c:pt>
                <c:pt idx="11">
                  <c:v>338.77712200052616</c:v>
                </c:pt>
                <c:pt idx="12">
                  <c:v>338.77712200052616</c:v>
                </c:pt>
                <c:pt idx="13">
                  <c:v>338.77712200052616</c:v>
                </c:pt>
                <c:pt idx="14">
                  <c:v>405.25777677102144</c:v>
                </c:pt>
                <c:pt idx="15">
                  <c:v>420.68189538414902</c:v>
                </c:pt>
                <c:pt idx="16">
                  <c:v>431.82359279508694</c:v>
                </c:pt>
                <c:pt idx="17">
                  <c:v>471.0884036682412</c:v>
                </c:pt>
                <c:pt idx="18">
                  <c:v>493.39662852310607</c:v>
                </c:pt>
                <c:pt idx="19">
                  <c:v>509.24564205292859</c:v>
                </c:pt>
                <c:pt idx="20">
                  <c:v>570.06106729589192</c:v>
                </c:pt>
                <c:pt idx="21">
                  <c:v>610.42116377324589</c:v>
                </c:pt>
                <c:pt idx="22">
                  <c:v>631.54024090209714</c:v>
                </c:pt>
                <c:pt idx="23">
                  <c:v>750.9729620538983</c:v>
                </c:pt>
                <c:pt idx="24">
                  <c:v>765.00371801533561</c:v>
                </c:pt>
                <c:pt idx="25">
                  <c:v>810.48407128290921</c:v>
                </c:pt>
                <c:pt idx="26">
                  <c:v>820.50348123628066</c:v>
                </c:pt>
                <c:pt idx="27">
                  <c:v>845.41985105877745</c:v>
                </c:pt>
                <c:pt idx="28">
                  <c:v>879.98794710091386</c:v>
                </c:pt>
                <c:pt idx="29">
                  <c:v>883.21631050728342</c:v>
                </c:pt>
                <c:pt idx="30">
                  <c:v>914.24271771391057</c:v>
                </c:pt>
                <c:pt idx="31">
                  <c:v>940.92651934765468</c:v>
                </c:pt>
                <c:pt idx="32">
                  <c:v>956.60635122149017</c:v>
                </c:pt>
                <c:pt idx="33">
                  <c:v>999.19706176636384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95F-4F9D-9FB2-749B8F1B7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892496"/>
        <c:axId val="2123899568"/>
      </c:scatterChart>
      <c:valAx>
        <c:axId val="9538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04576"/>
        <c:crosses val="autoZero"/>
        <c:crossBetween val="midCat"/>
      </c:valAx>
      <c:valAx>
        <c:axId val="95404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85856"/>
        <c:crosses val="autoZero"/>
        <c:crossBetween val="midCat"/>
      </c:valAx>
      <c:valAx>
        <c:axId val="2123899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892496"/>
        <c:crosses val="max"/>
        <c:crossBetween val="midCat"/>
      </c:valAx>
      <c:valAx>
        <c:axId val="2123892496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899568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13508</xdr:colOff>
      <xdr:row>1</xdr:row>
      <xdr:rowOff>170412</xdr:rowOff>
    </xdr:from>
    <xdr:to>
      <xdr:col>18</xdr:col>
      <xdr:colOff>314844</xdr:colOff>
      <xdr:row>16</xdr:row>
      <xdr:rowOff>170411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F39EBF-A285-417D-A701-CE65E185CC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164521</xdr:colOff>
      <xdr:row>5</xdr:row>
      <xdr:rowOff>17319</xdr:rowOff>
    </xdr:from>
    <xdr:to>
      <xdr:col>6</xdr:col>
      <xdr:colOff>1882809</xdr:colOff>
      <xdr:row>8</xdr:row>
      <xdr:rowOff>5271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89130A-0822-440C-A5FE-02B3A798E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40680" y="926524"/>
          <a:ext cx="2324424" cy="5334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164521</xdr:colOff>
      <xdr:row>5</xdr:row>
      <xdr:rowOff>17319</xdr:rowOff>
    </xdr:from>
    <xdr:to>
      <xdr:col>9</xdr:col>
      <xdr:colOff>54010</xdr:colOff>
      <xdr:row>8</xdr:row>
      <xdr:rowOff>5271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1DC7AB-9522-4D0C-A4DB-E4DEC5E18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47261" y="931719"/>
          <a:ext cx="2327888" cy="536592"/>
        </a:xfrm>
        <a:prstGeom prst="rect">
          <a:avLst/>
        </a:prstGeom>
      </xdr:spPr>
    </xdr:pic>
    <xdr:clientData/>
  </xdr:twoCellAnchor>
  <xdr:twoCellAnchor>
    <xdr:from>
      <xdr:col>13</xdr:col>
      <xdr:colOff>370830</xdr:colOff>
      <xdr:row>18</xdr:row>
      <xdr:rowOff>71199</xdr:rowOff>
    </xdr:from>
    <xdr:to>
      <xdr:col>21</xdr:col>
      <xdr:colOff>49329</xdr:colOff>
      <xdr:row>33</xdr:row>
      <xdr:rowOff>75963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77FF83-9833-4C76-8CDB-EA1B03033FC1}"/>
            </a:ext>
            <a:ext uri="{147F2762-F138-4A5C-976F-8EAC2B608ADB}">
              <a16:predDERef xmlns:a16="http://schemas.microsoft.com/office/drawing/2014/main" pred="{6E1DC7AB-9522-4D0C-A4DB-E4DEC5E18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5FD8-1482-422D-BF81-DA02C2696271}">
  <sheetPr>
    <tabColor rgb="FF7030A0"/>
  </sheetPr>
  <dimension ref="A1:S45"/>
  <sheetViews>
    <sheetView zoomScale="73" zoomScaleNormal="63" workbookViewId="0">
      <selection activeCell="G12" sqref="G12"/>
    </sheetView>
  </sheetViews>
  <sheetFormatPr defaultRowHeight="15" x14ac:dyDescent="0.25"/>
  <cols>
    <col min="1" max="1" width="22.5703125" customWidth="1"/>
    <col min="2" max="2" width="15.28515625" customWidth="1"/>
    <col min="3" max="3" width="29.140625" customWidth="1"/>
    <col min="4" max="4" width="21.42578125" customWidth="1"/>
    <col min="7" max="7" width="28.5703125" customWidth="1"/>
    <col min="8" max="8" width="13.7109375" customWidth="1"/>
    <col min="10" max="10" width="21.85546875" customWidth="1"/>
    <col min="11" max="11" width="17.28515625" customWidth="1"/>
  </cols>
  <sheetData>
    <row r="1" spans="1:19" x14ac:dyDescent="0.25">
      <c r="A1" t="s">
        <v>5</v>
      </c>
    </row>
    <row r="2" spans="1:19" x14ac:dyDescent="0.25">
      <c r="A2" t="s">
        <v>4</v>
      </c>
      <c r="L2" s="2" t="s">
        <v>17</v>
      </c>
      <c r="M2" s="3"/>
      <c r="N2" s="3"/>
      <c r="O2" s="3"/>
      <c r="P2" s="3"/>
      <c r="Q2" s="3"/>
      <c r="R2" s="3"/>
      <c r="S2" s="4"/>
    </row>
    <row r="3" spans="1:19" x14ac:dyDescent="0.25">
      <c r="L3" s="5"/>
      <c r="M3" s="6"/>
      <c r="N3" s="6"/>
      <c r="O3" s="6"/>
      <c r="P3" s="6"/>
      <c r="Q3" s="6"/>
      <c r="R3" s="6"/>
      <c r="S3" s="7"/>
    </row>
    <row r="4" spans="1:19" x14ac:dyDescent="0.25">
      <c r="A4" s="1" t="s">
        <v>0</v>
      </c>
      <c r="B4" s="1" t="s">
        <v>1</v>
      </c>
      <c r="C4" s="1" t="s">
        <v>2</v>
      </c>
      <c r="D4" s="1" t="s">
        <v>3</v>
      </c>
      <c r="G4" s="1" t="s">
        <v>6</v>
      </c>
      <c r="L4" s="5"/>
      <c r="M4" s="6"/>
      <c r="N4" s="6"/>
      <c r="O4" s="6"/>
      <c r="P4" s="6"/>
      <c r="Q4" s="6"/>
      <c r="R4" s="6"/>
      <c r="S4" s="7"/>
    </row>
    <row r="5" spans="1:19" x14ac:dyDescent="0.25">
      <c r="A5">
        <f t="shared" ref="A5:A18" si="0">3.7-2.1</f>
        <v>1.6</v>
      </c>
      <c r="B5">
        <v>172</v>
      </c>
      <c r="C5">
        <f t="shared" ref="C5:C38" si="1">A5*B5</f>
        <v>275.2</v>
      </c>
      <c r="D5">
        <v>928</v>
      </c>
      <c r="L5" s="5"/>
      <c r="M5" s="6"/>
      <c r="N5" s="6"/>
      <c r="O5" s="6"/>
      <c r="P5" s="6"/>
      <c r="Q5" s="6"/>
      <c r="R5" s="6"/>
      <c r="S5" s="7"/>
    </row>
    <row r="6" spans="1:19" x14ac:dyDescent="0.25">
      <c r="A6">
        <f t="shared" si="0"/>
        <v>1.6</v>
      </c>
      <c r="B6">
        <v>174</v>
      </c>
      <c r="C6">
        <f t="shared" si="1"/>
        <v>278.40000000000003</v>
      </c>
      <c r="D6">
        <v>914</v>
      </c>
      <c r="H6" s="2"/>
      <c r="I6" s="12" t="s">
        <v>7</v>
      </c>
      <c r="J6" s="13"/>
      <c r="L6" s="5"/>
      <c r="M6" s="6"/>
      <c r="N6" s="6"/>
      <c r="O6" s="6"/>
      <c r="P6" s="6"/>
      <c r="Q6" s="6"/>
      <c r="R6" s="6"/>
      <c r="S6" s="7"/>
    </row>
    <row r="7" spans="1:19" x14ac:dyDescent="0.25">
      <c r="A7">
        <f t="shared" si="0"/>
        <v>1.6</v>
      </c>
      <c r="B7">
        <v>181</v>
      </c>
      <c r="C7">
        <f t="shared" si="1"/>
        <v>289.60000000000002</v>
      </c>
      <c r="D7">
        <v>712</v>
      </c>
      <c r="H7" s="18" t="s">
        <v>8</v>
      </c>
      <c r="I7" s="14">
        <v>1.6443260474322999E-2</v>
      </c>
      <c r="J7" s="15" t="s">
        <v>11</v>
      </c>
      <c r="L7" s="5"/>
      <c r="M7" s="6"/>
      <c r="N7" s="6"/>
      <c r="O7" s="6"/>
      <c r="P7" s="6"/>
      <c r="Q7" s="6"/>
      <c r="R7" s="6"/>
      <c r="S7" s="7"/>
    </row>
    <row r="8" spans="1:19" x14ac:dyDescent="0.25">
      <c r="A8">
        <f t="shared" si="0"/>
        <v>1.6</v>
      </c>
      <c r="B8">
        <v>185</v>
      </c>
      <c r="C8">
        <f t="shared" si="1"/>
        <v>296</v>
      </c>
      <c r="D8">
        <v>690</v>
      </c>
      <c r="H8" s="19" t="s">
        <v>9</v>
      </c>
      <c r="I8" s="14">
        <v>0.50097568585045704</v>
      </c>
      <c r="J8" s="15" t="s">
        <v>18</v>
      </c>
      <c r="L8" s="5"/>
      <c r="M8" s="6"/>
      <c r="N8" s="6"/>
      <c r="O8" s="6"/>
      <c r="P8" s="6"/>
      <c r="Q8" s="6"/>
      <c r="R8" s="6"/>
      <c r="S8" s="7"/>
    </row>
    <row r="9" spans="1:19" x14ac:dyDescent="0.25">
      <c r="A9">
        <f t="shared" si="0"/>
        <v>1.6</v>
      </c>
      <c r="B9">
        <v>189</v>
      </c>
      <c r="C9">
        <f t="shared" si="1"/>
        <v>302.40000000000003</v>
      </c>
      <c r="D9">
        <v>663</v>
      </c>
      <c r="G9" s="11"/>
      <c r="H9" s="20" t="s">
        <v>10</v>
      </c>
      <c r="I9" s="16">
        <v>1.9694743261959798E-2</v>
      </c>
      <c r="J9" s="17"/>
      <c r="L9" s="5"/>
      <c r="M9" s="6"/>
      <c r="N9" s="6"/>
      <c r="O9" s="6"/>
      <c r="P9" s="6"/>
      <c r="Q9" s="6"/>
      <c r="R9" s="6"/>
      <c r="S9" s="7"/>
    </row>
    <row r="10" spans="1:19" x14ac:dyDescent="0.25">
      <c r="A10">
        <f t="shared" si="0"/>
        <v>1.6</v>
      </c>
      <c r="B10">
        <v>196</v>
      </c>
      <c r="C10">
        <f t="shared" si="1"/>
        <v>313.60000000000002</v>
      </c>
      <c r="D10">
        <v>648</v>
      </c>
      <c r="L10" s="5"/>
      <c r="M10" s="6"/>
      <c r="N10" s="6"/>
      <c r="O10" s="6"/>
      <c r="P10" s="6"/>
      <c r="Q10" s="6"/>
      <c r="R10" s="6"/>
      <c r="S10" s="7"/>
    </row>
    <row r="11" spans="1:19" x14ac:dyDescent="0.25">
      <c r="A11">
        <f t="shared" si="0"/>
        <v>1.6</v>
      </c>
      <c r="B11">
        <v>201</v>
      </c>
      <c r="C11">
        <f t="shared" si="1"/>
        <v>321.60000000000002</v>
      </c>
      <c r="D11">
        <v>568</v>
      </c>
      <c r="G11" s="1" t="s">
        <v>12</v>
      </c>
      <c r="H11" s="21" t="s">
        <v>13</v>
      </c>
      <c r="L11" s="5"/>
      <c r="M11" s="6"/>
      <c r="N11" s="6"/>
      <c r="O11" s="6"/>
      <c r="P11" s="6"/>
      <c r="Q11" s="6"/>
      <c r="R11" s="6"/>
      <c r="S11" s="7"/>
    </row>
    <row r="12" spans="1:19" x14ac:dyDescent="0.25">
      <c r="A12">
        <f t="shared" si="0"/>
        <v>1.6</v>
      </c>
      <c r="B12">
        <v>227</v>
      </c>
      <c r="C12">
        <f t="shared" si="1"/>
        <v>363.20000000000005</v>
      </c>
      <c r="D12">
        <v>485</v>
      </c>
      <c r="G12">
        <f>($I$8*C5)/LN(($I$7*C5)/LN(1/$I$9))</f>
        <v>973.09790463447007</v>
      </c>
      <c r="H12">
        <f>(D5-G12)^2/320</f>
        <v>6.3556906325617408</v>
      </c>
      <c r="L12" s="5"/>
      <c r="M12" s="6"/>
      <c r="N12" s="6"/>
      <c r="O12" s="6"/>
      <c r="P12" s="6"/>
      <c r="Q12" s="6"/>
      <c r="R12" s="6"/>
      <c r="S12" s="7"/>
    </row>
    <row r="13" spans="1:19" x14ac:dyDescent="0.25">
      <c r="A13">
        <f t="shared" si="0"/>
        <v>1.6</v>
      </c>
      <c r="B13">
        <v>247</v>
      </c>
      <c r="C13">
        <f t="shared" si="1"/>
        <v>395.20000000000005</v>
      </c>
      <c r="D13">
        <v>480</v>
      </c>
      <c r="G13">
        <f t="shared" ref="G13:G45" si="2">($I$8*C6)/LN(($I$7*C6)/LN(1/$I$9))</f>
        <v>910.14672842307925</v>
      </c>
      <c r="H13">
        <f t="shared" ref="H13:H45" si="3">(D6-G13)^2/320</f>
        <v>4.6399068267204066E-2</v>
      </c>
      <c r="L13" s="5"/>
      <c r="M13" s="6"/>
      <c r="N13" s="6"/>
      <c r="O13" s="6"/>
      <c r="P13" s="6"/>
      <c r="Q13" s="6"/>
      <c r="R13" s="6"/>
      <c r="S13" s="7"/>
    </row>
    <row r="14" spans="1:19" x14ac:dyDescent="0.25">
      <c r="A14">
        <f t="shared" si="0"/>
        <v>1.6</v>
      </c>
      <c r="B14">
        <v>267</v>
      </c>
      <c r="C14">
        <f t="shared" si="1"/>
        <v>427.20000000000005</v>
      </c>
      <c r="D14">
        <v>467</v>
      </c>
      <c r="G14">
        <f t="shared" si="2"/>
        <v>752.96157910201714</v>
      </c>
      <c r="H14">
        <f t="shared" si="3"/>
        <v>5.2432842579087726</v>
      </c>
      <c r="L14" s="5"/>
      <c r="M14" s="6"/>
      <c r="N14" s="6"/>
      <c r="O14" s="6"/>
      <c r="P14" s="6"/>
      <c r="Q14" s="6"/>
      <c r="R14" s="6"/>
      <c r="S14" s="7"/>
    </row>
    <row r="15" spans="1:19" x14ac:dyDescent="0.25">
      <c r="A15">
        <f t="shared" si="0"/>
        <v>1.6</v>
      </c>
      <c r="B15">
        <v>555</v>
      </c>
      <c r="C15">
        <f t="shared" si="1"/>
        <v>888</v>
      </c>
      <c r="D15">
        <v>406</v>
      </c>
      <c r="G15">
        <f t="shared" si="2"/>
        <v>691.18986108445347</v>
      </c>
      <c r="H15">
        <f t="shared" si="3"/>
        <v>4.4242793759274521E-3</v>
      </c>
      <c r="L15" s="5"/>
      <c r="M15" s="6"/>
      <c r="N15" s="6"/>
      <c r="O15" s="6"/>
      <c r="P15" s="6"/>
      <c r="Q15" s="6"/>
      <c r="R15" s="6"/>
      <c r="S15" s="7"/>
    </row>
    <row r="16" spans="1:19" x14ac:dyDescent="0.25">
      <c r="A16">
        <f t="shared" si="0"/>
        <v>1.6</v>
      </c>
      <c r="B16">
        <v>555</v>
      </c>
      <c r="C16">
        <f t="shared" si="1"/>
        <v>888</v>
      </c>
      <c r="D16">
        <v>397</v>
      </c>
      <c r="G16">
        <f t="shared" si="2"/>
        <v>642.11172439159395</v>
      </c>
      <c r="H16">
        <f t="shared" si="3"/>
        <v>1.3635001809147844</v>
      </c>
      <c r="L16" s="5"/>
      <c r="M16" s="6"/>
      <c r="N16" s="6"/>
      <c r="O16" s="6"/>
      <c r="P16" s="6"/>
      <c r="Q16" s="6"/>
      <c r="R16" s="6"/>
      <c r="S16" s="7"/>
    </row>
    <row r="17" spans="1:19" x14ac:dyDescent="0.25">
      <c r="A17">
        <f t="shared" si="0"/>
        <v>1.6</v>
      </c>
      <c r="B17">
        <v>555</v>
      </c>
      <c r="C17">
        <f t="shared" si="1"/>
        <v>888</v>
      </c>
      <c r="D17">
        <v>412</v>
      </c>
      <c r="G17">
        <f t="shared" si="2"/>
        <v>576.95876330600436</v>
      </c>
      <c r="H17">
        <f t="shared" si="3"/>
        <v>15.771429096913479</v>
      </c>
      <c r="L17" s="8"/>
      <c r="M17" s="9"/>
      <c r="N17" s="9"/>
      <c r="O17" s="9"/>
      <c r="P17" s="9"/>
      <c r="Q17" s="9"/>
      <c r="R17" s="9"/>
      <c r="S17" s="10"/>
    </row>
    <row r="18" spans="1:19" x14ac:dyDescent="0.25">
      <c r="A18">
        <f t="shared" si="0"/>
        <v>1.6</v>
      </c>
      <c r="B18">
        <v>555</v>
      </c>
      <c r="C18">
        <f t="shared" si="1"/>
        <v>888</v>
      </c>
      <c r="D18">
        <v>399</v>
      </c>
      <c r="G18">
        <f t="shared" si="2"/>
        <v>541.57634993811769</v>
      </c>
      <c r="H18">
        <f t="shared" si="3"/>
        <v>2.1819040081025411</v>
      </c>
    </row>
    <row r="19" spans="1:19" x14ac:dyDescent="0.25">
      <c r="A19">
        <f>7-2.1</f>
        <v>4.9000000000000004</v>
      </c>
      <c r="B19">
        <v>300</v>
      </c>
      <c r="C19">
        <f t="shared" si="1"/>
        <v>1470</v>
      </c>
      <c r="D19">
        <v>460</v>
      </c>
      <c r="G19">
        <f t="shared" si="2"/>
        <v>434.11820881098913</v>
      </c>
      <c r="H19">
        <f t="shared" si="3"/>
        <v>8.0904896081315751</v>
      </c>
      <c r="J19" s="22" t="s">
        <v>14</v>
      </c>
      <c r="K19" s="23">
        <f>SUM(H12:H30)</f>
        <v>175.3254222324484</v>
      </c>
    </row>
    <row r="20" spans="1:19" x14ac:dyDescent="0.25">
      <c r="A20">
        <v>9.9</v>
      </c>
      <c r="B20">
        <v>161</v>
      </c>
      <c r="C20">
        <f t="shared" si="1"/>
        <v>1593.9</v>
      </c>
      <c r="D20">
        <v>476</v>
      </c>
      <c r="G20">
        <f t="shared" si="2"/>
        <v>393.16097957040733</v>
      </c>
      <c r="H20">
        <f t="shared" si="3"/>
        <v>23.565673341160039</v>
      </c>
      <c r="J20" s="24" t="s">
        <v>15</v>
      </c>
      <c r="K20" s="25">
        <f>K19/34</f>
        <v>5.1566300656602468</v>
      </c>
    </row>
    <row r="21" spans="1:19" x14ac:dyDescent="0.25">
      <c r="A21">
        <v>9.9</v>
      </c>
      <c r="B21">
        <v>170</v>
      </c>
      <c r="C21">
        <f t="shared" si="1"/>
        <v>1683</v>
      </c>
      <c r="D21">
        <v>464</v>
      </c>
      <c r="G21">
        <f t="shared" si="2"/>
        <v>368.08433469196893</v>
      </c>
      <c r="H21">
        <f t="shared" si="3"/>
        <v>30.575965135407564</v>
      </c>
      <c r="J21" s="26" t="s">
        <v>16</v>
      </c>
      <c r="K21" s="27">
        <f>_xlfn.CHISQ.DIST.RT(K20,3)</f>
        <v>0.1606807003261104</v>
      </c>
    </row>
    <row r="22" spans="1:19" x14ac:dyDescent="0.25">
      <c r="A22">
        <f>8.5-2.1</f>
        <v>6.4</v>
      </c>
      <c r="B22">
        <v>312</v>
      </c>
      <c r="C22">
        <f t="shared" si="1"/>
        <v>1996.8000000000002</v>
      </c>
      <c r="D22">
        <v>440</v>
      </c>
      <c r="G22">
        <f t="shared" si="2"/>
        <v>338.77712200052616</v>
      </c>
      <c r="H22">
        <f t="shared" si="3"/>
        <v>14.121610395412949</v>
      </c>
    </row>
    <row r="23" spans="1:19" x14ac:dyDescent="0.25">
      <c r="A23">
        <f>8.5-2.1</f>
        <v>6.4</v>
      </c>
      <c r="B23">
        <v>340</v>
      </c>
      <c r="C23">
        <f t="shared" si="1"/>
        <v>2176</v>
      </c>
      <c r="D23">
        <v>457</v>
      </c>
      <c r="G23">
        <f t="shared" si="2"/>
        <v>338.77712200052616</v>
      </c>
      <c r="H23">
        <f t="shared" si="3"/>
        <v>10.593448507942545</v>
      </c>
    </row>
    <row r="24" spans="1:19" x14ac:dyDescent="0.25">
      <c r="A24">
        <f>8.5-2.1</f>
        <v>6.4</v>
      </c>
      <c r="B24">
        <v>360</v>
      </c>
      <c r="C24">
        <f t="shared" si="1"/>
        <v>2304</v>
      </c>
      <c r="D24">
        <v>451</v>
      </c>
      <c r="G24">
        <f t="shared" si="2"/>
        <v>338.77712200052616</v>
      </c>
      <c r="H24">
        <f t="shared" si="3"/>
        <v>16.754968320393218</v>
      </c>
    </row>
    <row r="25" spans="1:19" x14ac:dyDescent="0.25">
      <c r="A25">
        <f>12-2.1</f>
        <v>9.9</v>
      </c>
      <c r="B25">
        <v>283</v>
      </c>
      <c r="C25">
        <f t="shared" si="1"/>
        <v>2801.7000000000003</v>
      </c>
      <c r="D25">
        <v>510</v>
      </c>
      <c r="G25">
        <f t="shared" si="2"/>
        <v>338.77712200052616</v>
      </c>
      <c r="H25">
        <f t="shared" si="3"/>
        <v>11.333734482935968</v>
      </c>
    </row>
    <row r="26" spans="1:19" x14ac:dyDescent="0.25">
      <c r="A26">
        <v>9.9</v>
      </c>
      <c r="B26">
        <v>317</v>
      </c>
      <c r="C26">
        <f t="shared" si="1"/>
        <v>3138.3</v>
      </c>
      <c r="D26">
        <v>543</v>
      </c>
      <c r="G26">
        <f t="shared" si="2"/>
        <v>405.25777677102144</v>
      </c>
      <c r="H26">
        <f t="shared" si="3"/>
        <v>9.3647218876603748</v>
      </c>
    </row>
    <row r="27" spans="1:19" x14ac:dyDescent="0.25">
      <c r="A27">
        <v>9.9</v>
      </c>
      <c r="B27">
        <v>335</v>
      </c>
      <c r="C27">
        <f t="shared" si="1"/>
        <v>3316.5</v>
      </c>
      <c r="D27">
        <v>562</v>
      </c>
      <c r="G27">
        <f t="shared" si="2"/>
        <v>420.68189538414902</v>
      </c>
      <c r="H27">
        <f t="shared" si="3"/>
        <v>9.5627896821569802</v>
      </c>
    </row>
    <row r="28" spans="1:19" x14ac:dyDescent="0.25">
      <c r="A28">
        <f>13.4-2.1</f>
        <v>11.3</v>
      </c>
      <c r="B28">
        <v>385</v>
      </c>
      <c r="C28">
        <f t="shared" si="1"/>
        <v>4350.5</v>
      </c>
      <c r="D28">
        <v>573</v>
      </c>
      <c r="G28">
        <f t="shared" si="2"/>
        <v>431.82359279508694</v>
      </c>
      <c r="H28">
        <f t="shared" si="3"/>
        <v>3.2353786894261916</v>
      </c>
    </row>
    <row r="29" spans="1:19" x14ac:dyDescent="0.25">
      <c r="A29">
        <f>13.4-2.1</f>
        <v>11.3</v>
      </c>
      <c r="B29">
        <v>396</v>
      </c>
      <c r="C29">
        <f t="shared" si="1"/>
        <v>4474.8</v>
      </c>
      <c r="D29">
        <v>599</v>
      </c>
      <c r="G29">
        <f t="shared" si="2"/>
        <v>471.0884036682412</v>
      </c>
      <c r="H29">
        <f t="shared" si="3"/>
        <v>3.0202776332484778</v>
      </c>
    </row>
    <row r="30" spans="1:19" x14ac:dyDescent="0.25">
      <c r="A30">
        <f>13.4-2.1</f>
        <v>11.3</v>
      </c>
      <c r="B30">
        <v>432</v>
      </c>
      <c r="C30">
        <f t="shared" si="1"/>
        <v>4881.6000000000004</v>
      </c>
      <c r="D30">
        <v>587</v>
      </c>
      <c r="G30">
        <f t="shared" si="2"/>
        <v>493.39662852310607</v>
      </c>
      <c r="H30">
        <f t="shared" si="3"/>
        <v>4.1397330245280575</v>
      </c>
    </row>
    <row r="31" spans="1:19" x14ac:dyDescent="0.25">
      <c r="A31">
        <f>13.4-2.1</f>
        <v>11.3</v>
      </c>
      <c r="B31">
        <v>440</v>
      </c>
      <c r="C31">
        <f t="shared" si="1"/>
        <v>4972</v>
      </c>
      <c r="D31">
        <v>609</v>
      </c>
      <c r="G31">
        <f t="shared" si="2"/>
        <v>509.24564205292859</v>
      </c>
      <c r="H31">
        <f t="shared" si="3"/>
        <v>10.601733806743386</v>
      </c>
    </row>
    <row r="32" spans="1:19" x14ac:dyDescent="0.25">
      <c r="A32">
        <f>13.4-2.1</f>
        <v>11.3</v>
      </c>
      <c r="B32">
        <v>460</v>
      </c>
      <c r="C32">
        <f t="shared" si="1"/>
        <v>5198</v>
      </c>
      <c r="D32">
        <v>621</v>
      </c>
      <c r="G32">
        <f t="shared" si="2"/>
        <v>570.06106729589192</v>
      </c>
      <c r="H32">
        <f t="shared" si="3"/>
        <v>11.27291188975518</v>
      </c>
    </row>
    <row r="33" spans="1:8" x14ac:dyDescent="0.25">
      <c r="A33">
        <v>9.9</v>
      </c>
      <c r="B33">
        <v>557</v>
      </c>
      <c r="C33">
        <f t="shared" si="1"/>
        <v>5514.3</v>
      </c>
      <c r="D33">
        <v>649</v>
      </c>
      <c r="G33">
        <f t="shared" si="2"/>
        <v>610.42116377324589</v>
      </c>
      <c r="H33">
        <f t="shared" si="3"/>
        <v>14.205041639183889</v>
      </c>
    </row>
    <row r="34" spans="1:8" x14ac:dyDescent="0.25">
      <c r="A34">
        <v>9.9</v>
      </c>
      <c r="B34">
        <v>560</v>
      </c>
      <c r="C34">
        <f t="shared" si="1"/>
        <v>5544</v>
      </c>
      <c r="D34">
        <v>624</v>
      </c>
      <c r="G34">
        <f t="shared" si="2"/>
        <v>631.54024090209714</v>
      </c>
      <c r="H34">
        <f t="shared" si="3"/>
        <v>15.112015952255325</v>
      </c>
    </row>
    <row r="35" spans="1:8" x14ac:dyDescent="0.25">
      <c r="A35">
        <f>13.4-2.1</f>
        <v>11.3</v>
      </c>
      <c r="B35">
        <v>516</v>
      </c>
      <c r="C35">
        <f t="shared" si="1"/>
        <v>5830.8</v>
      </c>
      <c r="D35">
        <v>614</v>
      </c>
      <c r="G35">
        <f t="shared" si="2"/>
        <v>750.9729620538983</v>
      </c>
      <c r="H35">
        <f t="shared" si="3"/>
        <v>98.982422569494759</v>
      </c>
    </row>
    <row r="36" spans="1:8" x14ac:dyDescent="0.25">
      <c r="A36">
        <f>13.4-2.1</f>
        <v>11.3</v>
      </c>
      <c r="B36">
        <v>538</v>
      </c>
      <c r="C36">
        <f t="shared" si="1"/>
        <v>6079.4000000000005</v>
      </c>
      <c r="D36">
        <v>652</v>
      </c>
      <c r="G36">
        <f t="shared" si="2"/>
        <v>765.00371801533561</v>
      </c>
      <c r="H36">
        <f t="shared" si="3"/>
        <v>86.116357484109557</v>
      </c>
    </row>
    <row r="37" spans="1:8" x14ac:dyDescent="0.25">
      <c r="A37">
        <f>13.4-2.1</f>
        <v>11.3</v>
      </c>
      <c r="B37">
        <v>551</v>
      </c>
      <c r="C37">
        <f t="shared" si="1"/>
        <v>6226.3</v>
      </c>
      <c r="D37">
        <v>663</v>
      </c>
      <c r="G37">
        <f t="shared" si="2"/>
        <v>810.48407128290921</v>
      </c>
      <c r="H37">
        <f t="shared" si="3"/>
        <v>156.07853161620139</v>
      </c>
    </row>
    <row r="38" spans="1:8" x14ac:dyDescent="0.25">
      <c r="A38">
        <f>14-2.1</f>
        <v>11.9</v>
      </c>
      <c r="B38">
        <v>557</v>
      </c>
      <c r="C38">
        <f t="shared" si="1"/>
        <v>6628.3</v>
      </c>
      <c r="D38">
        <v>683</v>
      </c>
      <c r="G38">
        <f>($I$8*C31)/LN(($I$7*C31)/LN(1/$I$9))</f>
        <v>820.50348123628066</v>
      </c>
      <c r="H38">
        <f t="shared" si="3"/>
        <v>139.79288304708038</v>
      </c>
    </row>
    <row r="39" spans="1:8" x14ac:dyDescent="0.25">
      <c r="G39">
        <f t="shared" si="2"/>
        <v>845.41985105877745</v>
      </c>
      <c r="H39">
        <f t="shared" si="3"/>
        <v>157.38834234138704</v>
      </c>
    </row>
    <row r="40" spans="1:8" x14ac:dyDescent="0.25">
      <c r="G40">
        <f t="shared" si="2"/>
        <v>879.98794710091386</v>
      </c>
      <c r="H40">
        <f t="shared" si="3"/>
        <v>166.73572408092056</v>
      </c>
    </row>
    <row r="41" spans="1:8" x14ac:dyDescent="0.25">
      <c r="G41">
        <f t="shared" si="2"/>
        <v>883.21631050728342</v>
      </c>
      <c r="H41">
        <f t="shared" si="3"/>
        <v>209.97842385315116</v>
      </c>
    </row>
    <row r="42" spans="1:8" x14ac:dyDescent="0.25">
      <c r="G42">
        <f t="shared" si="2"/>
        <v>914.24271771391057</v>
      </c>
      <c r="H42">
        <f t="shared" si="3"/>
        <v>281.70527981323437</v>
      </c>
    </row>
    <row r="43" spans="1:8" x14ac:dyDescent="0.25">
      <c r="G43">
        <f t="shared" si="2"/>
        <v>940.92651934765468</v>
      </c>
      <c r="H43">
        <f t="shared" si="3"/>
        <v>260.87041744484588</v>
      </c>
    </row>
    <row r="44" spans="1:8" x14ac:dyDescent="0.25">
      <c r="G44">
        <f t="shared" si="2"/>
        <v>956.60635122149017</v>
      </c>
      <c r="H44">
        <f t="shared" si="3"/>
        <v>269.38965461749075</v>
      </c>
    </row>
    <row r="45" spans="1:8" x14ac:dyDescent="0.25">
      <c r="G45">
        <f t="shared" si="2"/>
        <v>999.19706176636384</v>
      </c>
      <c r="H45">
        <f t="shared" si="3"/>
        <v>312.43931834275537</v>
      </c>
    </row>
  </sheetData>
  <sortState xmlns:xlrd2="http://schemas.microsoft.com/office/spreadsheetml/2017/richdata2" ref="A5:D38">
    <sortCondition ref="C5:C38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C725-6CA2-4B3B-94B0-53F60D041C12}">
  <dimension ref="A1:S45"/>
  <sheetViews>
    <sheetView tabSelected="1" zoomScale="98" zoomScaleNormal="96" workbookViewId="0">
      <selection activeCell="K21" sqref="K21"/>
    </sheetView>
  </sheetViews>
  <sheetFormatPr defaultRowHeight="15" x14ac:dyDescent="0.25"/>
  <cols>
    <col min="1" max="1" width="27.42578125" customWidth="1"/>
    <col min="2" max="2" width="31.85546875" customWidth="1"/>
    <col min="3" max="3" width="42.42578125" customWidth="1"/>
    <col min="5" max="5" width="16" customWidth="1"/>
  </cols>
  <sheetData>
    <row r="1" spans="1:19" x14ac:dyDescent="0.25">
      <c r="A1" t="s">
        <v>5</v>
      </c>
    </row>
    <row r="2" spans="1:19" x14ac:dyDescent="0.25">
      <c r="A2" t="s">
        <v>4</v>
      </c>
      <c r="L2" s="2" t="s">
        <v>17</v>
      </c>
      <c r="M2" s="3"/>
      <c r="N2" s="3"/>
      <c r="O2" s="3"/>
      <c r="P2" s="3"/>
      <c r="Q2" s="3"/>
      <c r="R2" s="3"/>
      <c r="S2" s="4"/>
    </row>
    <row r="3" spans="1:19" x14ac:dyDescent="0.25">
      <c r="L3" s="5"/>
      <c r="M3" s="6"/>
      <c r="N3" s="6"/>
      <c r="O3" s="6"/>
      <c r="P3" s="6"/>
      <c r="Q3" s="6"/>
      <c r="R3" s="6"/>
      <c r="S3" s="7"/>
    </row>
    <row r="4" spans="1:19" x14ac:dyDescent="0.25">
      <c r="A4" s="1" t="s">
        <v>0</v>
      </c>
      <c r="B4" s="1" t="s">
        <v>1</v>
      </c>
      <c r="C4" s="1" t="s">
        <v>2</v>
      </c>
      <c r="D4" s="1" t="s">
        <v>3</v>
      </c>
      <c r="G4" s="1" t="s">
        <v>6</v>
      </c>
      <c r="L4" s="5"/>
      <c r="M4" s="6"/>
      <c r="N4" s="6"/>
      <c r="O4" s="6"/>
      <c r="P4" s="6"/>
      <c r="Q4" s="6"/>
      <c r="R4" s="6"/>
      <c r="S4" s="7"/>
    </row>
    <row r="5" spans="1:19" x14ac:dyDescent="0.25">
      <c r="A5">
        <f t="shared" ref="A5:A18" si="0">3.7-2.1</f>
        <v>1.6</v>
      </c>
      <c r="B5">
        <v>172</v>
      </c>
      <c r="C5">
        <f t="shared" ref="C5:C38" si="1">A5*B5</f>
        <v>275.2</v>
      </c>
      <c r="D5">
        <v>928</v>
      </c>
      <c r="E5">
        <v>928</v>
      </c>
      <c r="L5" s="5"/>
      <c r="M5" s="6"/>
      <c r="N5" s="6"/>
      <c r="O5" s="6"/>
      <c r="P5" s="6"/>
      <c r="Q5" s="6"/>
      <c r="R5" s="6"/>
      <c r="S5" s="7"/>
    </row>
    <row r="6" spans="1:19" x14ac:dyDescent="0.25">
      <c r="A6">
        <f t="shared" si="0"/>
        <v>1.6</v>
      </c>
      <c r="B6">
        <v>174</v>
      </c>
      <c r="C6">
        <f t="shared" si="1"/>
        <v>278.40000000000003</v>
      </c>
      <c r="D6">
        <v>914</v>
      </c>
      <c r="E6">
        <v>914</v>
      </c>
      <c r="H6" s="2"/>
      <c r="I6" s="12" t="s">
        <v>7</v>
      </c>
      <c r="J6" s="13"/>
      <c r="L6" s="5"/>
      <c r="M6" s="6"/>
      <c r="N6" s="6"/>
      <c r="O6" s="6"/>
      <c r="P6" s="6"/>
      <c r="Q6" s="6"/>
      <c r="R6" s="6"/>
      <c r="S6" s="7"/>
    </row>
    <row r="7" spans="1:19" x14ac:dyDescent="0.25">
      <c r="A7">
        <f t="shared" si="0"/>
        <v>1.6</v>
      </c>
      <c r="B7">
        <v>181</v>
      </c>
      <c r="C7">
        <f t="shared" si="1"/>
        <v>289.60000000000002</v>
      </c>
      <c r="D7">
        <v>712</v>
      </c>
      <c r="E7">
        <v>712</v>
      </c>
      <c r="H7" s="18" t="s">
        <v>8</v>
      </c>
      <c r="I7" s="14">
        <v>1.6443260474322999E-2</v>
      </c>
      <c r="J7" s="15" t="s">
        <v>11</v>
      </c>
      <c r="L7" s="5"/>
      <c r="M7" s="6"/>
      <c r="N7" s="6"/>
      <c r="O7" s="6"/>
      <c r="P7" s="6"/>
      <c r="Q7" s="6"/>
      <c r="R7" s="6"/>
      <c r="S7" s="7"/>
    </row>
    <row r="8" spans="1:19" x14ac:dyDescent="0.25">
      <c r="A8">
        <f t="shared" si="0"/>
        <v>1.6</v>
      </c>
      <c r="B8">
        <v>185</v>
      </c>
      <c r="C8">
        <f t="shared" si="1"/>
        <v>296</v>
      </c>
      <c r="D8">
        <v>690</v>
      </c>
      <c r="E8">
        <v>690</v>
      </c>
      <c r="H8" s="19" t="s">
        <v>9</v>
      </c>
      <c r="I8" s="14">
        <v>0.50097568585045704</v>
      </c>
      <c r="J8" s="15" t="s">
        <v>18</v>
      </c>
      <c r="L8" s="5"/>
      <c r="M8" s="6"/>
      <c r="N8" s="6"/>
      <c r="O8" s="6"/>
      <c r="P8" s="6"/>
      <c r="Q8" s="6"/>
      <c r="R8" s="6"/>
      <c r="S8" s="7"/>
    </row>
    <row r="9" spans="1:19" x14ac:dyDescent="0.25">
      <c r="A9">
        <f t="shared" si="0"/>
        <v>1.6</v>
      </c>
      <c r="B9">
        <v>189</v>
      </c>
      <c r="C9">
        <f t="shared" si="1"/>
        <v>302.40000000000003</v>
      </c>
      <c r="D9">
        <v>663</v>
      </c>
      <c r="E9">
        <v>663</v>
      </c>
      <c r="G9" s="11"/>
      <c r="H9" s="20" t="s">
        <v>10</v>
      </c>
      <c r="I9" s="16">
        <v>1.9694743261959798E-2</v>
      </c>
      <c r="J9" s="17"/>
      <c r="L9" s="5"/>
      <c r="M9" s="6"/>
      <c r="N9" s="6"/>
      <c r="O9" s="6"/>
      <c r="P9" s="6"/>
      <c r="Q9" s="6"/>
      <c r="R9" s="6"/>
      <c r="S9" s="7"/>
    </row>
    <row r="10" spans="1:19" x14ac:dyDescent="0.25">
      <c r="A10">
        <f t="shared" si="0"/>
        <v>1.6</v>
      </c>
      <c r="B10">
        <v>196</v>
      </c>
      <c r="C10">
        <f t="shared" si="1"/>
        <v>313.60000000000002</v>
      </c>
      <c r="D10">
        <v>648</v>
      </c>
      <c r="E10">
        <v>648</v>
      </c>
      <c r="L10" s="5"/>
      <c r="M10" s="6"/>
      <c r="N10" s="6"/>
      <c r="O10" s="6"/>
      <c r="P10" s="6"/>
      <c r="Q10" s="6"/>
      <c r="R10" s="6"/>
      <c r="S10" s="7"/>
    </row>
    <row r="11" spans="1:19" x14ac:dyDescent="0.25">
      <c r="A11">
        <f t="shared" si="0"/>
        <v>1.6</v>
      </c>
      <c r="B11">
        <v>201</v>
      </c>
      <c r="C11">
        <f t="shared" si="1"/>
        <v>321.60000000000002</v>
      </c>
      <c r="D11">
        <v>568</v>
      </c>
      <c r="E11">
        <v>568</v>
      </c>
      <c r="G11" s="1" t="s">
        <v>12</v>
      </c>
      <c r="H11" s="21" t="s">
        <v>13</v>
      </c>
      <c r="L11" s="5"/>
      <c r="M11" s="6"/>
      <c r="N11" s="6"/>
      <c r="O11" s="6"/>
      <c r="P11" s="6"/>
      <c r="Q11" s="6"/>
      <c r="R11" s="6"/>
      <c r="S11" s="7"/>
    </row>
    <row r="12" spans="1:19" x14ac:dyDescent="0.25">
      <c r="A12">
        <f t="shared" si="0"/>
        <v>1.6</v>
      </c>
      <c r="B12">
        <v>227</v>
      </c>
      <c r="C12">
        <f t="shared" si="1"/>
        <v>363.20000000000005</v>
      </c>
      <c r="D12">
        <v>485</v>
      </c>
      <c r="E12">
        <v>485</v>
      </c>
      <c r="G12">
        <f>($I$8*C5)/LN(($I$7*C5)/LN(1/$I$9))</f>
        <v>973.09790463447007</v>
      </c>
      <c r="H12">
        <f>(D5-G12)^2/320</f>
        <v>6.3556906325617408</v>
      </c>
      <c r="L12" s="5"/>
      <c r="M12" s="6"/>
      <c r="N12" s="6"/>
      <c r="O12" s="6"/>
      <c r="P12" s="6"/>
      <c r="Q12" s="6"/>
      <c r="R12" s="6"/>
      <c r="S12" s="7"/>
    </row>
    <row r="13" spans="1:19" x14ac:dyDescent="0.25">
      <c r="A13">
        <f t="shared" si="0"/>
        <v>1.6</v>
      </c>
      <c r="B13">
        <v>247</v>
      </c>
      <c r="C13">
        <f t="shared" si="1"/>
        <v>395.20000000000005</v>
      </c>
      <c r="D13">
        <v>480</v>
      </c>
      <c r="E13">
        <v>480</v>
      </c>
      <c r="G13">
        <f t="shared" ref="G13:G45" si="2">($I$8*C6)/LN(($I$7*C6)/LN(1/$I$9))</f>
        <v>910.14672842307925</v>
      </c>
      <c r="H13">
        <f t="shared" ref="H13:H45" si="3">(D6-G13)^2/320</f>
        <v>4.6399068267204066E-2</v>
      </c>
      <c r="L13" s="5"/>
      <c r="M13" s="6"/>
      <c r="N13" s="6"/>
      <c r="O13" s="6"/>
      <c r="P13" s="6"/>
      <c r="Q13" s="6"/>
      <c r="R13" s="6"/>
      <c r="S13" s="7"/>
    </row>
    <row r="14" spans="1:19" x14ac:dyDescent="0.25">
      <c r="A14">
        <f t="shared" si="0"/>
        <v>1.6</v>
      </c>
      <c r="B14">
        <v>267</v>
      </c>
      <c r="C14">
        <f t="shared" si="1"/>
        <v>427.20000000000005</v>
      </c>
      <c r="D14">
        <v>467</v>
      </c>
      <c r="E14">
        <v>467</v>
      </c>
      <c r="G14">
        <f t="shared" si="2"/>
        <v>752.96157910201714</v>
      </c>
      <c r="H14">
        <f t="shared" si="3"/>
        <v>5.2432842579087726</v>
      </c>
      <c r="L14" s="5"/>
      <c r="M14" s="6"/>
      <c r="N14" s="6"/>
      <c r="O14" s="6"/>
      <c r="P14" s="6"/>
      <c r="Q14" s="6"/>
      <c r="R14" s="6"/>
      <c r="S14" s="7"/>
    </row>
    <row r="15" spans="1:19" x14ac:dyDescent="0.25">
      <c r="A15">
        <f t="shared" si="0"/>
        <v>1.6</v>
      </c>
      <c r="B15">
        <v>555</v>
      </c>
      <c r="C15">
        <f t="shared" si="1"/>
        <v>888</v>
      </c>
      <c r="D15">
        <v>406</v>
      </c>
      <c r="E15">
        <v>406</v>
      </c>
      <c r="G15">
        <f t="shared" si="2"/>
        <v>691.18986108445347</v>
      </c>
      <c r="H15">
        <f t="shared" si="3"/>
        <v>4.4242793759274521E-3</v>
      </c>
      <c r="L15" s="5"/>
      <c r="M15" s="6"/>
      <c r="N15" s="6"/>
      <c r="O15" s="6"/>
      <c r="P15" s="6"/>
      <c r="Q15" s="6"/>
      <c r="R15" s="6"/>
      <c r="S15" s="7"/>
    </row>
    <row r="16" spans="1:19" x14ac:dyDescent="0.25">
      <c r="A16">
        <f t="shared" si="0"/>
        <v>1.6</v>
      </c>
      <c r="B16">
        <v>555</v>
      </c>
      <c r="C16">
        <f t="shared" si="1"/>
        <v>888</v>
      </c>
      <c r="D16">
        <v>397</v>
      </c>
      <c r="E16">
        <v>397</v>
      </c>
      <c r="G16">
        <f t="shared" si="2"/>
        <v>642.11172439159395</v>
      </c>
      <c r="H16">
        <f t="shared" si="3"/>
        <v>1.3635001809147844</v>
      </c>
      <c r="L16" s="5"/>
      <c r="M16" s="6"/>
      <c r="N16" s="6"/>
      <c r="O16" s="6"/>
      <c r="P16" s="6"/>
      <c r="Q16" s="6"/>
      <c r="R16" s="6"/>
      <c r="S16" s="7"/>
    </row>
    <row r="17" spans="1:19" x14ac:dyDescent="0.25">
      <c r="A17">
        <f t="shared" si="0"/>
        <v>1.6</v>
      </c>
      <c r="B17">
        <v>555</v>
      </c>
      <c r="C17">
        <f t="shared" si="1"/>
        <v>888</v>
      </c>
      <c r="D17">
        <v>412</v>
      </c>
      <c r="E17">
        <v>412</v>
      </c>
      <c r="G17">
        <f t="shared" si="2"/>
        <v>576.95876330600436</v>
      </c>
      <c r="H17">
        <f t="shared" si="3"/>
        <v>15.771429096913479</v>
      </c>
      <c r="L17" s="8"/>
      <c r="M17" s="9"/>
      <c r="N17" s="9"/>
      <c r="O17" s="9"/>
      <c r="P17" s="9"/>
      <c r="Q17" s="9"/>
      <c r="R17" s="9"/>
      <c r="S17" s="10"/>
    </row>
    <row r="18" spans="1:19" x14ac:dyDescent="0.25">
      <c r="A18">
        <f t="shared" si="0"/>
        <v>1.6</v>
      </c>
      <c r="B18">
        <v>555</v>
      </c>
      <c r="C18">
        <f t="shared" si="1"/>
        <v>888</v>
      </c>
      <c r="D18">
        <v>399</v>
      </c>
      <c r="E18">
        <v>399</v>
      </c>
      <c r="G18">
        <f t="shared" si="2"/>
        <v>541.57634993811769</v>
      </c>
      <c r="H18">
        <f t="shared" si="3"/>
        <v>2.1819040081025411</v>
      </c>
    </row>
    <row r="19" spans="1:19" x14ac:dyDescent="0.25">
      <c r="A19">
        <f>7-2.1</f>
        <v>4.9000000000000004</v>
      </c>
      <c r="B19">
        <v>300</v>
      </c>
      <c r="C19">
        <f t="shared" si="1"/>
        <v>1470</v>
      </c>
      <c r="D19">
        <v>460</v>
      </c>
      <c r="E19">
        <v>460</v>
      </c>
      <c r="G19">
        <f t="shared" si="2"/>
        <v>434.11820881098913</v>
      </c>
      <c r="H19">
        <f t="shared" si="3"/>
        <v>8.0904896081315751</v>
      </c>
      <c r="J19" s="22" t="s">
        <v>14</v>
      </c>
      <c r="K19" s="23">
        <f>SUM(H12:H30)</f>
        <v>175.3254222324484</v>
      </c>
    </row>
    <row r="20" spans="1:19" x14ac:dyDescent="0.25">
      <c r="A20">
        <v>9.9</v>
      </c>
      <c r="B20">
        <v>161</v>
      </c>
      <c r="C20">
        <f t="shared" si="1"/>
        <v>1593.9</v>
      </c>
      <c r="D20">
        <v>476</v>
      </c>
      <c r="E20">
        <v>476</v>
      </c>
      <c r="G20">
        <f t="shared" si="2"/>
        <v>393.16097957040733</v>
      </c>
      <c r="H20">
        <f t="shared" si="3"/>
        <v>23.565673341160039</v>
      </c>
      <c r="J20" s="24" t="s">
        <v>15</v>
      </c>
      <c r="K20" s="25">
        <f>K19/34</f>
        <v>5.1566300656602468</v>
      </c>
    </row>
    <row r="21" spans="1:19" x14ac:dyDescent="0.25">
      <c r="A21">
        <v>9.9</v>
      </c>
      <c r="B21">
        <v>170</v>
      </c>
      <c r="C21">
        <f t="shared" si="1"/>
        <v>1683</v>
      </c>
      <c r="D21">
        <v>464</v>
      </c>
      <c r="E21">
        <v>464</v>
      </c>
      <c r="G21">
        <f t="shared" si="2"/>
        <v>368.08433469196893</v>
      </c>
      <c r="H21">
        <f t="shared" si="3"/>
        <v>30.575965135407564</v>
      </c>
      <c r="J21" s="26" t="s">
        <v>16</v>
      </c>
      <c r="K21" s="27">
        <f>_xlfn.CHISQ.DIST.RT(K20,3)</f>
        <v>0.1606807003261104</v>
      </c>
    </row>
    <row r="22" spans="1:19" x14ac:dyDescent="0.25">
      <c r="A22">
        <f>8.5-2.1</f>
        <v>6.4</v>
      </c>
      <c r="B22">
        <v>312</v>
      </c>
      <c r="C22">
        <f t="shared" si="1"/>
        <v>1996.8000000000002</v>
      </c>
      <c r="D22">
        <v>440</v>
      </c>
      <c r="E22">
        <v>469</v>
      </c>
      <c r="G22">
        <f t="shared" si="2"/>
        <v>338.77712200052616</v>
      </c>
      <c r="H22">
        <f t="shared" si="3"/>
        <v>14.121610395412949</v>
      </c>
    </row>
    <row r="23" spans="1:19" x14ac:dyDescent="0.25">
      <c r="A23">
        <f>8.5-2.1</f>
        <v>6.4</v>
      </c>
      <c r="B23">
        <v>340</v>
      </c>
      <c r="C23">
        <f t="shared" si="1"/>
        <v>2176</v>
      </c>
      <c r="D23">
        <v>457</v>
      </c>
      <c r="E23">
        <v>494</v>
      </c>
      <c r="G23">
        <f t="shared" si="2"/>
        <v>338.77712200052616</v>
      </c>
      <c r="H23">
        <f t="shared" si="3"/>
        <v>10.593448507942545</v>
      </c>
    </row>
    <row r="24" spans="1:19" x14ac:dyDescent="0.25">
      <c r="A24">
        <f>8.5-2.1</f>
        <v>6.4</v>
      </c>
      <c r="B24">
        <v>360</v>
      </c>
      <c r="C24">
        <f t="shared" si="1"/>
        <v>2304</v>
      </c>
      <c r="D24">
        <v>451</v>
      </c>
      <c r="E24">
        <v>503</v>
      </c>
      <c r="G24">
        <f t="shared" si="2"/>
        <v>338.77712200052616</v>
      </c>
      <c r="H24">
        <f t="shared" si="3"/>
        <v>16.754968320393218</v>
      </c>
    </row>
    <row r="25" spans="1:19" x14ac:dyDescent="0.25">
      <c r="A25">
        <f>12-2.1</f>
        <v>9.9</v>
      </c>
      <c r="B25">
        <v>283</v>
      </c>
      <c r="C25">
        <f t="shared" si="1"/>
        <v>2801.7000000000003</v>
      </c>
      <c r="D25">
        <v>510</v>
      </c>
      <c r="E25">
        <v>560</v>
      </c>
      <c r="G25">
        <f t="shared" si="2"/>
        <v>338.77712200052616</v>
      </c>
      <c r="H25">
        <f t="shared" si="3"/>
        <v>11.333734482935968</v>
      </c>
    </row>
    <row r="26" spans="1:19" x14ac:dyDescent="0.25">
      <c r="A26">
        <v>9.9</v>
      </c>
      <c r="B26">
        <v>317</v>
      </c>
      <c r="C26">
        <f t="shared" si="1"/>
        <v>3138.3</v>
      </c>
      <c r="D26">
        <v>543</v>
      </c>
      <c r="E26">
        <v>620</v>
      </c>
      <c r="G26">
        <f t="shared" si="2"/>
        <v>405.25777677102144</v>
      </c>
      <c r="H26">
        <f t="shared" si="3"/>
        <v>9.3647218876603748</v>
      </c>
    </row>
    <row r="27" spans="1:19" x14ac:dyDescent="0.25">
      <c r="A27">
        <v>9.9</v>
      </c>
      <c r="B27">
        <v>335</v>
      </c>
      <c r="C27">
        <f t="shared" si="1"/>
        <v>3316.5</v>
      </c>
      <c r="D27">
        <v>562</v>
      </c>
      <c r="E27">
        <v>640</v>
      </c>
      <c r="G27">
        <f t="shared" si="2"/>
        <v>420.68189538414902</v>
      </c>
      <c r="H27">
        <f t="shared" si="3"/>
        <v>9.5627896821569802</v>
      </c>
    </row>
    <row r="28" spans="1:19" x14ac:dyDescent="0.25">
      <c r="A28">
        <f>13.4-2.1</f>
        <v>11.3</v>
      </c>
      <c r="B28">
        <v>385</v>
      </c>
      <c r="C28">
        <f t="shared" si="1"/>
        <v>4350.5</v>
      </c>
      <c r="D28">
        <v>573</v>
      </c>
      <c r="E28">
        <v>740</v>
      </c>
      <c r="G28">
        <f t="shared" si="2"/>
        <v>431.82359279508694</v>
      </c>
      <c r="H28">
        <f t="shared" si="3"/>
        <v>3.2353786894261916</v>
      </c>
    </row>
    <row r="29" spans="1:19" x14ac:dyDescent="0.25">
      <c r="A29">
        <f>13.4-2.1</f>
        <v>11.3</v>
      </c>
      <c r="B29">
        <v>396</v>
      </c>
      <c r="C29">
        <f t="shared" si="1"/>
        <v>4474.8</v>
      </c>
      <c r="D29">
        <v>599</v>
      </c>
      <c r="E29">
        <v>770</v>
      </c>
      <c r="G29">
        <f t="shared" si="2"/>
        <v>471.0884036682412</v>
      </c>
      <c r="H29">
        <f t="shared" si="3"/>
        <v>3.0202776332484778</v>
      </c>
    </row>
    <row r="30" spans="1:19" x14ac:dyDescent="0.25">
      <c r="A30">
        <f>13.4-2.1</f>
        <v>11.3</v>
      </c>
      <c r="B30">
        <v>432</v>
      </c>
      <c r="C30">
        <f t="shared" si="1"/>
        <v>4881.6000000000004</v>
      </c>
      <c r="D30">
        <v>587</v>
      </c>
      <c r="E30">
        <v>800</v>
      </c>
      <c r="G30">
        <f t="shared" si="2"/>
        <v>493.39662852310607</v>
      </c>
      <c r="H30">
        <f t="shared" si="3"/>
        <v>4.1397330245280575</v>
      </c>
    </row>
    <row r="31" spans="1:19" x14ac:dyDescent="0.25">
      <c r="A31">
        <f>13.4-2.1</f>
        <v>11.3</v>
      </c>
      <c r="B31">
        <v>440</v>
      </c>
      <c r="C31">
        <f t="shared" si="1"/>
        <v>4972</v>
      </c>
      <c r="D31">
        <v>609</v>
      </c>
      <c r="E31">
        <v>830</v>
      </c>
      <c r="G31">
        <f t="shared" si="2"/>
        <v>509.24564205292859</v>
      </c>
      <c r="H31">
        <f t="shared" si="3"/>
        <v>10.601733806743386</v>
      </c>
    </row>
    <row r="32" spans="1:19" x14ac:dyDescent="0.25">
      <c r="A32">
        <f>13.4-2.1</f>
        <v>11.3</v>
      </c>
      <c r="B32">
        <v>460</v>
      </c>
      <c r="C32">
        <f t="shared" si="1"/>
        <v>5198</v>
      </c>
      <c r="D32">
        <v>621</v>
      </c>
      <c r="E32">
        <v>840</v>
      </c>
      <c r="G32">
        <f t="shared" si="2"/>
        <v>570.06106729589192</v>
      </c>
      <c r="H32">
        <f t="shared" si="3"/>
        <v>11.27291188975518</v>
      </c>
    </row>
    <row r="33" spans="1:8" x14ac:dyDescent="0.25">
      <c r="A33">
        <v>9.9</v>
      </c>
      <c r="B33">
        <v>557</v>
      </c>
      <c r="C33">
        <f t="shared" si="1"/>
        <v>5514.3</v>
      </c>
      <c r="D33">
        <v>649</v>
      </c>
      <c r="E33">
        <v>870</v>
      </c>
      <c r="G33">
        <f t="shared" si="2"/>
        <v>610.42116377324589</v>
      </c>
      <c r="H33">
        <f t="shared" si="3"/>
        <v>14.205041639183889</v>
      </c>
    </row>
    <row r="34" spans="1:8" x14ac:dyDescent="0.25">
      <c r="A34">
        <v>9.9</v>
      </c>
      <c r="B34">
        <v>560</v>
      </c>
      <c r="C34">
        <f t="shared" si="1"/>
        <v>5544</v>
      </c>
      <c r="D34">
        <v>624</v>
      </c>
      <c r="E34">
        <v>890</v>
      </c>
      <c r="G34">
        <f t="shared" si="2"/>
        <v>631.54024090209714</v>
      </c>
      <c r="H34">
        <f t="shared" si="3"/>
        <v>15.112015952255325</v>
      </c>
    </row>
    <row r="35" spans="1:8" x14ac:dyDescent="0.25">
      <c r="A35">
        <f>13.4-2.1</f>
        <v>11.3</v>
      </c>
      <c r="B35">
        <v>516</v>
      </c>
      <c r="C35">
        <f t="shared" si="1"/>
        <v>5830.8</v>
      </c>
      <c r="D35">
        <v>614</v>
      </c>
      <c r="E35">
        <v>920</v>
      </c>
      <c r="G35">
        <f t="shared" si="2"/>
        <v>750.9729620538983</v>
      </c>
      <c r="H35">
        <f t="shared" si="3"/>
        <v>98.982422569494759</v>
      </c>
    </row>
    <row r="36" spans="1:8" x14ac:dyDescent="0.25">
      <c r="A36">
        <f>13.4-2.1</f>
        <v>11.3</v>
      </c>
      <c r="B36">
        <v>538</v>
      </c>
      <c r="C36">
        <f t="shared" si="1"/>
        <v>6079.4000000000005</v>
      </c>
      <c r="D36">
        <v>652</v>
      </c>
      <c r="E36">
        <v>950</v>
      </c>
      <c r="G36">
        <f t="shared" si="2"/>
        <v>765.00371801533561</v>
      </c>
      <c r="H36">
        <f t="shared" si="3"/>
        <v>86.116357484109557</v>
      </c>
    </row>
    <row r="37" spans="1:8" x14ac:dyDescent="0.25">
      <c r="A37">
        <f>13.4-2.1</f>
        <v>11.3</v>
      </c>
      <c r="B37">
        <v>551</v>
      </c>
      <c r="C37">
        <f t="shared" si="1"/>
        <v>6226.3</v>
      </c>
      <c r="D37">
        <v>663</v>
      </c>
      <c r="E37">
        <v>960</v>
      </c>
      <c r="G37">
        <f t="shared" si="2"/>
        <v>810.48407128290921</v>
      </c>
      <c r="H37">
        <f t="shared" si="3"/>
        <v>156.07853161620139</v>
      </c>
    </row>
    <row r="38" spans="1:8" x14ac:dyDescent="0.25">
      <c r="A38">
        <f>14-2.1</f>
        <v>11.9</v>
      </c>
      <c r="B38">
        <v>557</v>
      </c>
      <c r="C38">
        <f t="shared" si="1"/>
        <v>6628.3</v>
      </c>
      <c r="D38">
        <v>683</v>
      </c>
      <c r="E38">
        <v>1005</v>
      </c>
      <c r="G38">
        <f>($I$8*C31)/LN(($I$7*C31)/LN(1/$I$9))</f>
        <v>820.50348123628066</v>
      </c>
      <c r="H38">
        <f t="shared" si="3"/>
        <v>139.79288304708038</v>
      </c>
    </row>
    <row r="39" spans="1:8" x14ac:dyDescent="0.25">
      <c r="G39">
        <f t="shared" si="2"/>
        <v>845.41985105877745</v>
      </c>
      <c r="H39">
        <f t="shared" si="3"/>
        <v>157.38834234138704</v>
      </c>
    </row>
    <row r="40" spans="1:8" x14ac:dyDescent="0.25">
      <c r="G40">
        <f t="shared" si="2"/>
        <v>879.98794710091386</v>
      </c>
      <c r="H40">
        <f t="shared" si="3"/>
        <v>166.73572408092056</v>
      </c>
    </row>
    <row r="41" spans="1:8" x14ac:dyDescent="0.25">
      <c r="G41">
        <f t="shared" si="2"/>
        <v>883.21631050728342</v>
      </c>
      <c r="H41">
        <f t="shared" si="3"/>
        <v>209.97842385315116</v>
      </c>
    </row>
    <row r="42" spans="1:8" x14ac:dyDescent="0.25">
      <c r="G42">
        <f t="shared" si="2"/>
        <v>914.24271771391057</v>
      </c>
      <c r="H42">
        <f t="shared" si="3"/>
        <v>281.70527981323437</v>
      </c>
    </row>
    <row r="43" spans="1:8" x14ac:dyDescent="0.25">
      <c r="G43">
        <f t="shared" si="2"/>
        <v>940.92651934765468</v>
      </c>
      <c r="H43">
        <f t="shared" si="3"/>
        <v>260.87041744484588</v>
      </c>
    </row>
    <row r="44" spans="1:8" x14ac:dyDescent="0.25">
      <c r="G44">
        <f t="shared" si="2"/>
        <v>956.60635122149017</v>
      </c>
      <c r="H44">
        <f t="shared" si="3"/>
        <v>269.38965461749075</v>
      </c>
    </row>
    <row r="45" spans="1:8" x14ac:dyDescent="0.25">
      <c r="G45">
        <f t="shared" si="2"/>
        <v>999.19706176636384</v>
      </c>
      <c r="H45">
        <f t="shared" si="3"/>
        <v>312.43931834275537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Leoul Mesfin Gezu</dc:creator>
  <cp:lastModifiedBy>Leoul Mesfin Gezu</cp:lastModifiedBy>
  <dcterms:created xsi:type="dcterms:W3CDTF">2021-04-29T08:11:22Z</dcterms:created>
  <dcterms:modified xsi:type="dcterms:W3CDTF">2021-05-14T06:45:16Z</dcterms:modified>
</cp:coreProperties>
</file>