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leoul\Dropbox\My PC (DESKTOP-RCDND94)\Desktop\"/>
    </mc:Choice>
  </mc:AlternateContent>
  <xr:revisionPtr revIDLastSave="0" documentId="13_ncr:1_{117951B1-D5EC-4F4E-A81E-67E879F5DCB0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Data" sheetId="1" r:id="rId1"/>
    <sheet name="Chi-Square Analysi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1" l="1"/>
  <c r="S7" i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5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5" i="1"/>
  <c r="A38" i="1"/>
  <c r="A37" i="1"/>
  <c r="A36" i="1"/>
  <c r="A35" i="1"/>
  <c r="A32" i="1"/>
  <c r="A31" i="1"/>
  <c r="A30" i="1"/>
  <c r="A29" i="1"/>
  <c r="A28" i="1"/>
  <c r="A25" i="1"/>
  <c r="A24" i="1"/>
  <c r="A23" i="1"/>
  <c r="A22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K19" i="2" l="1"/>
  <c r="K20" i="2" s="1"/>
  <c r="K22" i="2" s="1"/>
  <c r="L22" i="2" s="1"/>
</calcChain>
</file>

<file path=xl/sharedStrings.xml><?xml version="1.0" encoding="utf-8"?>
<sst xmlns="http://schemas.openxmlformats.org/spreadsheetml/2006/main" count="32" uniqueCount="26">
  <si>
    <r>
      <rPr>
        <b/>
        <sz val="11"/>
        <color theme="1"/>
        <rFont val="Calibri"/>
        <family val="2"/>
        <scheme val="minor"/>
      </rPr>
      <t>Name(s)</t>
    </r>
    <r>
      <rPr>
        <sz val="11"/>
        <color theme="1"/>
        <rFont val="Calibri"/>
        <family val="2"/>
        <scheme val="minor"/>
      </rPr>
      <t>:  Leoul Gezu, Jeremy Madison, Dheeraj Thapa</t>
    </r>
  </si>
  <si>
    <r>
      <t xml:space="preserve">Advanced Lab II Final Project: </t>
    </r>
    <r>
      <rPr>
        <b/>
        <sz val="11"/>
        <color theme="1"/>
        <rFont val="Calibri"/>
        <family val="2"/>
        <scheme val="minor"/>
      </rPr>
      <t>DC Plasma Breakdown</t>
    </r>
  </si>
  <si>
    <t>Separation Distance (cm)</t>
  </si>
  <si>
    <t>Pressure (mTorr)</t>
  </si>
  <si>
    <t xml:space="preserve">Pressure x Distance (mTorr x cm) </t>
  </si>
  <si>
    <t>Voltage (V)</t>
  </si>
  <si>
    <t>Model Voltage (V)</t>
  </si>
  <si>
    <t>Measured</t>
  </si>
  <si>
    <t>Theoretical</t>
  </si>
  <si>
    <t>Building Theoretical Model from Paschen's Law</t>
  </si>
  <si>
    <t>Constants</t>
  </si>
  <si>
    <t>A</t>
  </si>
  <si>
    <t>1/mTorr-cm</t>
  </si>
  <si>
    <t>B</t>
  </si>
  <si>
    <t>V/(mTorr x cm)</t>
  </si>
  <si>
    <t>γ</t>
  </si>
  <si>
    <t xml:space="preserve">Plotting observed breakdown voltages </t>
  </si>
  <si>
    <t>Chi-Square Analysis</t>
  </si>
  <si>
    <t>(Observed - Expected)^2/Expected</t>
  </si>
  <si>
    <t>Chi-square</t>
  </si>
  <si>
    <t>Reduced Chi-square</t>
  </si>
  <si>
    <t>Fitness</t>
  </si>
  <si>
    <t>Degrees of freedom</t>
  </si>
  <si>
    <t xml:space="preserve">A </t>
  </si>
  <si>
    <t>Percent difference (error)</t>
  </si>
  <si>
    <t xml:space="preserve">Readjusted A value using Solver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</si>
</sst>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6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FF0000"/>
      </left>
      <right style="thin">
        <color auto="1"/>
      </right>
      <top style="thin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/>
      <diagonal/>
    </border>
    <border>
      <left style="thin">
        <color auto="1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auto="1"/>
      </right>
      <top/>
      <bottom/>
      <diagonal/>
    </border>
    <border>
      <left style="thin">
        <color auto="1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 style="thin">
        <color rgb="FFFF0000"/>
      </right>
      <top/>
      <bottom style="thin">
        <color rgb="FFFF0000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6" fillId="5" borderId="0" applyNumberFormat="0" applyBorder="0" applyAlignment="0" applyProtection="0"/>
    <xf numFmtId="0" fontId="1" fillId="6" borderId="0" applyNumberFormat="0" applyBorder="0" applyAlignment="0" applyProtection="0"/>
  </cellStyleXfs>
  <cellXfs count="36">
    <xf numFmtId="0" fontId="0" fillId="0" borderId="0" xfId="0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8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9" borderId="0" xfId="0" applyFill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4" fillId="4" borderId="1" xfId="4" applyAlignment="1">
      <alignment horizontal="center"/>
    </xf>
    <xf numFmtId="0" fontId="7" fillId="4" borderId="1" xfId="4" applyFont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2" fillId="2" borderId="0" xfId="2"/>
    <xf numFmtId="0" fontId="3" fillId="3" borderId="0" xfId="3"/>
    <xf numFmtId="0" fontId="7" fillId="4" borderId="1" xfId="4" applyFont="1" applyAlignment="1">
      <alignment horizontal="right"/>
    </xf>
    <xf numFmtId="0" fontId="8" fillId="2" borderId="0" xfId="2" applyFont="1" applyAlignment="1">
      <alignment horizontal="right"/>
    </xf>
    <xf numFmtId="0" fontId="0" fillId="7" borderId="10" xfId="0" applyFill="1" applyBorder="1"/>
    <xf numFmtId="0" fontId="3" fillId="10" borderId="11" xfId="3" applyFill="1" applyBorder="1" applyAlignment="1">
      <alignment horizontal="center"/>
    </xf>
    <xf numFmtId="0" fontId="3" fillId="10" borderId="12" xfId="3" applyFill="1" applyBorder="1"/>
    <xf numFmtId="0" fontId="3" fillId="3" borderId="13" xfId="3" applyBorder="1"/>
    <xf numFmtId="0" fontId="5" fillId="7" borderId="14" xfId="0" applyFont="1" applyFill="1" applyBorder="1"/>
    <xf numFmtId="0" fontId="0" fillId="7" borderId="15" xfId="0" applyFill="1" applyBorder="1"/>
    <xf numFmtId="0" fontId="5" fillId="7" borderId="16" xfId="0" applyFont="1" applyFill="1" applyBorder="1"/>
    <xf numFmtId="164" fontId="0" fillId="7" borderId="17" xfId="1" applyNumberFormat="1" applyFont="1" applyFill="1" applyBorder="1"/>
    <xf numFmtId="9" fontId="1" fillId="11" borderId="18" xfId="6" applyNumberFormat="1" applyFill="1" applyBorder="1"/>
    <xf numFmtId="9" fontId="6" fillId="5" borderId="7" xfId="5" applyNumberFormat="1" applyBorder="1" applyAlignment="1">
      <alignment horizontal="center"/>
    </xf>
    <xf numFmtId="0" fontId="0" fillId="0" borderId="0" xfId="0" applyProtection="1">
      <protection hidden="1"/>
    </xf>
  </cellXfs>
  <cellStyles count="7">
    <cellStyle name="20% - Accent5" xfId="6" builtinId="46"/>
    <cellStyle name="Accent5" xfId="5" builtinId="45"/>
    <cellStyle name="Bad" xfId="3" builtinId="27"/>
    <cellStyle name="Good" xfId="2" builtinId="26"/>
    <cellStyle name="Input" xfId="4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Theoretical</a:t>
            </a:r>
            <a:r>
              <a:rPr lang="en-US" sz="1100" baseline="0"/>
              <a:t> Model of Breakdown Voltage vs Pressure X Distance according to Paschen's Law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Data!$C$5:$C$38</c:f>
              <c:numCache>
                <c:formatCode>General</c:formatCode>
                <c:ptCount val="34"/>
                <c:pt idx="0">
                  <c:v>275.2</c:v>
                </c:pt>
                <c:pt idx="1">
                  <c:v>278.40000000000003</c:v>
                </c:pt>
                <c:pt idx="2">
                  <c:v>289.60000000000002</c:v>
                </c:pt>
                <c:pt idx="3">
                  <c:v>296</c:v>
                </c:pt>
                <c:pt idx="4">
                  <c:v>302.40000000000003</c:v>
                </c:pt>
                <c:pt idx="5">
                  <c:v>313.60000000000002</c:v>
                </c:pt>
                <c:pt idx="6">
                  <c:v>321.60000000000002</c:v>
                </c:pt>
                <c:pt idx="7">
                  <c:v>363.20000000000005</c:v>
                </c:pt>
                <c:pt idx="8">
                  <c:v>395.20000000000005</c:v>
                </c:pt>
                <c:pt idx="9">
                  <c:v>427.20000000000005</c:v>
                </c:pt>
                <c:pt idx="10">
                  <c:v>888</c:v>
                </c:pt>
                <c:pt idx="11">
                  <c:v>888</c:v>
                </c:pt>
                <c:pt idx="12">
                  <c:v>888</c:v>
                </c:pt>
                <c:pt idx="13">
                  <c:v>888</c:v>
                </c:pt>
                <c:pt idx="14">
                  <c:v>1470</c:v>
                </c:pt>
                <c:pt idx="15">
                  <c:v>1593.9</c:v>
                </c:pt>
                <c:pt idx="16">
                  <c:v>1683</c:v>
                </c:pt>
                <c:pt idx="17">
                  <c:v>1996.8000000000002</c:v>
                </c:pt>
                <c:pt idx="18">
                  <c:v>2176</c:v>
                </c:pt>
                <c:pt idx="19">
                  <c:v>2304</c:v>
                </c:pt>
                <c:pt idx="20">
                  <c:v>2801.7000000000003</c:v>
                </c:pt>
                <c:pt idx="21">
                  <c:v>3138.3</c:v>
                </c:pt>
                <c:pt idx="22">
                  <c:v>3316.5</c:v>
                </c:pt>
                <c:pt idx="23">
                  <c:v>4350.5</c:v>
                </c:pt>
                <c:pt idx="24">
                  <c:v>4474.8</c:v>
                </c:pt>
                <c:pt idx="25">
                  <c:v>4881.6000000000004</c:v>
                </c:pt>
                <c:pt idx="26">
                  <c:v>4972</c:v>
                </c:pt>
                <c:pt idx="27">
                  <c:v>5198</c:v>
                </c:pt>
                <c:pt idx="28">
                  <c:v>5514.3</c:v>
                </c:pt>
                <c:pt idx="29">
                  <c:v>5544</c:v>
                </c:pt>
                <c:pt idx="30">
                  <c:v>5830.8</c:v>
                </c:pt>
                <c:pt idx="31">
                  <c:v>6079.4000000000005</c:v>
                </c:pt>
                <c:pt idx="32">
                  <c:v>6226.3</c:v>
                </c:pt>
                <c:pt idx="33">
                  <c:v>6628.3</c:v>
                </c:pt>
              </c:numCache>
            </c:numRef>
          </c:xVal>
          <c:yVal>
            <c:numRef>
              <c:f>Data!$E$5:$E$38</c:f>
              <c:numCache>
                <c:formatCode>General</c:formatCode>
                <c:ptCount val="34"/>
                <c:pt idx="0">
                  <c:v>973.09790463447007</c:v>
                </c:pt>
                <c:pt idx="1">
                  <c:v>910.14672842307925</c:v>
                </c:pt>
                <c:pt idx="2">
                  <c:v>752.96157910201714</c:v>
                </c:pt>
                <c:pt idx="3">
                  <c:v>691.18986108445347</c:v>
                </c:pt>
                <c:pt idx="4">
                  <c:v>642.11172439159395</c:v>
                </c:pt>
                <c:pt idx="5">
                  <c:v>576.95876330600436</c:v>
                </c:pt>
                <c:pt idx="6">
                  <c:v>541.57634993811769</c:v>
                </c:pt>
                <c:pt idx="7">
                  <c:v>434.11820881098913</c:v>
                </c:pt>
                <c:pt idx="8">
                  <c:v>393.16097957040733</c:v>
                </c:pt>
                <c:pt idx="9">
                  <c:v>368.08433469196893</c:v>
                </c:pt>
                <c:pt idx="10">
                  <c:v>338.77712200052616</c:v>
                </c:pt>
                <c:pt idx="11">
                  <c:v>338.77712200052616</c:v>
                </c:pt>
                <c:pt idx="12">
                  <c:v>338.77712200052616</c:v>
                </c:pt>
                <c:pt idx="13">
                  <c:v>338.77712200052616</c:v>
                </c:pt>
                <c:pt idx="14">
                  <c:v>405.25777677102144</c:v>
                </c:pt>
                <c:pt idx="15">
                  <c:v>420.68189538414902</c:v>
                </c:pt>
                <c:pt idx="16">
                  <c:v>431.82359279508694</c:v>
                </c:pt>
                <c:pt idx="17">
                  <c:v>471.0884036682412</c:v>
                </c:pt>
                <c:pt idx="18">
                  <c:v>493.39662852310607</c:v>
                </c:pt>
                <c:pt idx="19">
                  <c:v>509.24564205292859</c:v>
                </c:pt>
                <c:pt idx="20">
                  <c:v>570.06106729589192</c:v>
                </c:pt>
                <c:pt idx="21">
                  <c:v>610.42116377324589</c:v>
                </c:pt>
                <c:pt idx="22">
                  <c:v>631.54024090209714</c:v>
                </c:pt>
                <c:pt idx="23">
                  <c:v>750.9729620538983</c:v>
                </c:pt>
                <c:pt idx="24">
                  <c:v>765.00371801533561</c:v>
                </c:pt>
                <c:pt idx="25">
                  <c:v>810.48407128290921</c:v>
                </c:pt>
                <c:pt idx="26">
                  <c:v>820.50348123628066</c:v>
                </c:pt>
                <c:pt idx="27">
                  <c:v>845.41985105877745</c:v>
                </c:pt>
                <c:pt idx="28">
                  <c:v>879.98794710091386</c:v>
                </c:pt>
                <c:pt idx="29">
                  <c:v>883.21631050728342</c:v>
                </c:pt>
                <c:pt idx="30">
                  <c:v>914.24271771391057</c:v>
                </c:pt>
                <c:pt idx="31">
                  <c:v>940.92651934765468</c:v>
                </c:pt>
                <c:pt idx="32">
                  <c:v>956.60635122149017</c:v>
                </c:pt>
                <c:pt idx="33">
                  <c:v>999.19706176636384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A3-4D2D-9551-278AE8C9F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110047"/>
        <c:axId val="721096319"/>
      </c:scatterChart>
      <c:valAx>
        <c:axId val="721110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(mTorr)</a:t>
                </a:r>
                <a:r>
                  <a:rPr lang="en-US" baseline="0"/>
                  <a:t> x Distance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96319"/>
        <c:crosses val="autoZero"/>
        <c:crossBetween val="midCat"/>
      </c:valAx>
      <c:valAx>
        <c:axId val="7210963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Breakdown Voltage</a:t>
                </a:r>
                <a:r>
                  <a:rPr lang="en-US" baseline="0"/>
                  <a:t>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11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44450" cap="flat" cmpd="sng" algn="ctr">
      <a:solidFill>
        <a:schemeClr val="accent2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Observed Breakdown </a:t>
            </a:r>
            <a:r>
              <a:rPr lang="en-US" sz="1200" b="0" i="0" u="none" strike="noStrike" baseline="0">
                <a:effectLst/>
              </a:rPr>
              <a:t>Breakdown Voltage vs Pressure X Distance </a:t>
            </a:r>
            <a:r>
              <a:rPr lang="en-US" sz="1200" baseline="0"/>
              <a:t> 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Data!$C$5:$C$38</c:f>
              <c:numCache>
                <c:formatCode>General</c:formatCode>
                <c:ptCount val="34"/>
                <c:pt idx="0">
                  <c:v>275.2</c:v>
                </c:pt>
                <c:pt idx="1">
                  <c:v>278.40000000000003</c:v>
                </c:pt>
                <c:pt idx="2">
                  <c:v>289.60000000000002</c:v>
                </c:pt>
                <c:pt idx="3">
                  <c:v>296</c:v>
                </c:pt>
                <c:pt idx="4">
                  <c:v>302.40000000000003</c:v>
                </c:pt>
                <c:pt idx="5">
                  <c:v>313.60000000000002</c:v>
                </c:pt>
                <c:pt idx="6">
                  <c:v>321.60000000000002</c:v>
                </c:pt>
                <c:pt idx="7">
                  <c:v>363.20000000000005</c:v>
                </c:pt>
                <c:pt idx="8">
                  <c:v>395.20000000000005</c:v>
                </c:pt>
                <c:pt idx="9">
                  <c:v>427.20000000000005</c:v>
                </c:pt>
                <c:pt idx="10">
                  <c:v>888</c:v>
                </c:pt>
                <c:pt idx="11">
                  <c:v>888</c:v>
                </c:pt>
                <c:pt idx="12">
                  <c:v>888</c:v>
                </c:pt>
                <c:pt idx="13">
                  <c:v>888</c:v>
                </c:pt>
                <c:pt idx="14">
                  <c:v>1470</c:v>
                </c:pt>
                <c:pt idx="15">
                  <c:v>1593.9</c:v>
                </c:pt>
                <c:pt idx="16">
                  <c:v>1683</c:v>
                </c:pt>
                <c:pt idx="17">
                  <c:v>1996.8000000000002</c:v>
                </c:pt>
                <c:pt idx="18">
                  <c:v>2176</c:v>
                </c:pt>
                <c:pt idx="19">
                  <c:v>2304</c:v>
                </c:pt>
                <c:pt idx="20">
                  <c:v>2801.7000000000003</c:v>
                </c:pt>
                <c:pt idx="21">
                  <c:v>3138.3</c:v>
                </c:pt>
                <c:pt idx="22">
                  <c:v>3316.5</c:v>
                </c:pt>
                <c:pt idx="23">
                  <c:v>4350.5</c:v>
                </c:pt>
                <c:pt idx="24">
                  <c:v>4474.8</c:v>
                </c:pt>
                <c:pt idx="25">
                  <c:v>4881.6000000000004</c:v>
                </c:pt>
                <c:pt idx="26">
                  <c:v>4972</c:v>
                </c:pt>
                <c:pt idx="27">
                  <c:v>5198</c:v>
                </c:pt>
                <c:pt idx="28">
                  <c:v>5514.3</c:v>
                </c:pt>
                <c:pt idx="29">
                  <c:v>5544</c:v>
                </c:pt>
                <c:pt idx="30">
                  <c:v>5830.8</c:v>
                </c:pt>
                <c:pt idx="31">
                  <c:v>6079.4000000000005</c:v>
                </c:pt>
                <c:pt idx="32">
                  <c:v>6226.3</c:v>
                </c:pt>
                <c:pt idx="33">
                  <c:v>6628.3</c:v>
                </c:pt>
              </c:numCache>
            </c:numRef>
          </c:xVal>
          <c:yVal>
            <c:numRef>
              <c:f>Data!$D$5:$D$38</c:f>
              <c:numCache>
                <c:formatCode>General</c:formatCode>
                <c:ptCount val="34"/>
                <c:pt idx="0">
                  <c:v>928</c:v>
                </c:pt>
                <c:pt idx="1">
                  <c:v>914</c:v>
                </c:pt>
                <c:pt idx="2">
                  <c:v>712</c:v>
                </c:pt>
                <c:pt idx="3">
                  <c:v>690</c:v>
                </c:pt>
                <c:pt idx="4">
                  <c:v>663</c:v>
                </c:pt>
                <c:pt idx="5">
                  <c:v>648</c:v>
                </c:pt>
                <c:pt idx="6">
                  <c:v>568</c:v>
                </c:pt>
                <c:pt idx="7">
                  <c:v>485</c:v>
                </c:pt>
                <c:pt idx="8">
                  <c:v>480</c:v>
                </c:pt>
                <c:pt idx="9">
                  <c:v>467</c:v>
                </c:pt>
                <c:pt idx="10">
                  <c:v>406</c:v>
                </c:pt>
                <c:pt idx="11">
                  <c:v>397</c:v>
                </c:pt>
                <c:pt idx="12">
                  <c:v>412</c:v>
                </c:pt>
                <c:pt idx="13">
                  <c:v>399</c:v>
                </c:pt>
                <c:pt idx="14">
                  <c:v>460</c:v>
                </c:pt>
                <c:pt idx="15">
                  <c:v>476</c:v>
                </c:pt>
                <c:pt idx="16">
                  <c:v>464</c:v>
                </c:pt>
                <c:pt idx="17">
                  <c:v>469</c:v>
                </c:pt>
                <c:pt idx="18">
                  <c:v>494</c:v>
                </c:pt>
                <c:pt idx="19">
                  <c:v>503</c:v>
                </c:pt>
                <c:pt idx="20">
                  <c:v>560</c:v>
                </c:pt>
                <c:pt idx="21">
                  <c:v>620</c:v>
                </c:pt>
                <c:pt idx="22">
                  <c:v>640</c:v>
                </c:pt>
                <c:pt idx="23">
                  <c:v>740</c:v>
                </c:pt>
                <c:pt idx="24">
                  <c:v>770</c:v>
                </c:pt>
                <c:pt idx="25">
                  <c:v>800</c:v>
                </c:pt>
                <c:pt idx="26">
                  <c:v>832</c:v>
                </c:pt>
                <c:pt idx="27">
                  <c:v>841</c:v>
                </c:pt>
                <c:pt idx="28">
                  <c:v>870</c:v>
                </c:pt>
                <c:pt idx="29">
                  <c:v>891</c:v>
                </c:pt>
                <c:pt idx="30">
                  <c:v>920</c:v>
                </c:pt>
                <c:pt idx="31">
                  <c:v>950</c:v>
                </c:pt>
                <c:pt idx="32">
                  <c:v>963</c:v>
                </c:pt>
                <c:pt idx="33">
                  <c:v>1005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CE-4523-B49E-8BA015BAB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629839"/>
        <c:axId val="900631087"/>
      </c:scatterChart>
      <c:valAx>
        <c:axId val="900629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Pressure (mTorr) x Distance (cm)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631087"/>
        <c:crosses val="autoZero"/>
        <c:crossBetween val="midCat"/>
      </c:valAx>
      <c:valAx>
        <c:axId val="9006310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Breakdown Voltage (V)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62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44450" cap="flat" cmpd="sng" algn="ctr">
      <a:solidFill>
        <a:schemeClr val="accent6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Superimposing theoretical model onto observed breakdown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Data!$C$5:$C$38</c:f>
              <c:numCache>
                <c:formatCode>General</c:formatCode>
                <c:ptCount val="34"/>
                <c:pt idx="0">
                  <c:v>275.2</c:v>
                </c:pt>
                <c:pt idx="1">
                  <c:v>278.40000000000003</c:v>
                </c:pt>
                <c:pt idx="2">
                  <c:v>289.60000000000002</c:v>
                </c:pt>
                <c:pt idx="3">
                  <c:v>296</c:v>
                </c:pt>
                <c:pt idx="4">
                  <c:v>302.40000000000003</c:v>
                </c:pt>
                <c:pt idx="5">
                  <c:v>313.60000000000002</c:v>
                </c:pt>
                <c:pt idx="6">
                  <c:v>321.60000000000002</c:v>
                </c:pt>
                <c:pt idx="7">
                  <c:v>363.20000000000005</c:v>
                </c:pt>
                <c:pt idx="8">
                  <c:v>395.20000000000005</c:v>
                </c:pt>
                <c:pt idx="9">
                  <c:v>427.20000000000005</c:v>
                </c:pt>
                <c:pt idx="10">
                  <c:v>888</c:v>
                </c:pt>
                <c:pt idx="11">
                  <c:v>888</c:v>
                </c:pt>
                <c:pt idx="12">
                  <c:v>888</c:v>
                </c:pt>
                <c:pt idx="13">
                  <c:v>888</c:v>
                </c:pt>
                <c:pt idx="14">
                  <c:v>1470</c:v>
                </c:pt>
                <c:pt idx="15">
                  <c:v>1593.9</c:v>
                </c:pt>
                <c:pt idx="16">
                  <c:v>1683</c:v>
                </c:pt>
                <c:pt idx="17">
                  <c:v>1996.8000000000002</c:v>
                </c:pt>
                <c:pt idx="18">
                  <c:v>2176</c:v>
                </c:pt>
                <c:pt idx="19">
                  <c:v>2304</c:v>
                </c:pt>
                <c:pt idx="20">
                  <c:v>2801.7000000000003</c:v>
                </c:pt>
                <c:pt idx="21">
                  <c:v>3138.3</c:v>
                </c:pt>
                <c:pt idx="22">
                  <c:v>3316.5</c:v>
                </c:pt>
                <c:pt idx="23">
                  <c:v>4350.5</c:v>
                </c:pt>
                <c:pt idx="24">
                  <c:v>4474.8</c:v>
                </c:pt>
                <c:pt idx="25">
                  <c:v>4881.6000000000004</c:v>
                </c:pt>
                <c:pt idx="26">
                  <c:v>4972</c:v>
                </c:pt>
                <c:pt idx="27">
                  <c:v>5198</c:v>
                </c:pt>
                <c:pt idx="28">
                  <c:v>5514.3</c:v>
                </c:pt>
                <c:pt idx="29">
                  <c:v>5544</c:v>
                </c:pt>
                <c:pt idx="30">
                  <c:v>5830.8</c:v>
                </c:pt>
                <c:pt idx="31">
                  <c:v>6079.4000000000005</c:v>
                </c:pt>
                <c:pt idx="32">
                  <c:v>6226.3</c:v>
                </c:pt>
                <c:pt idx="33">
                  <c:v>6628.3</c:v>
                </c:pt>
              </c:numCache>
            </c:numRef>
          </c:xVal>
          <c:yVal>
            <c:numRef>
              <c:f>Data!$D$5:$D$38</c:f>
              <c:numCache>
                <c:formatCode>General</c:formatCode>
                <c:ptCount val="34"/>
                <c:pt idx="0">
                  <c:v>928</c:v>
                </c:pt>
                <c:pt idx="1">
                  <c:v>914</c:v>
                </c:pt>
                <c:pt idx="2">
                  <c:v>712</c:v>
                </c:pt>
                <c:pt idx="3">
                  <c:v>690</c:v>
                </c:pt>
                <c:pt idx="4">
                  <c:v>663</c:v>
                </c:pt>
                <c:pt idx="5">
                  <c:v>648</c:v>
                </c:pt>
                <c:pt idx="6">
                  <c:v>568</c:v>
                </c:pt>
                <c:pt idx="7">
                  <c:v>485</c:v>
                </c:pt>
                <c:pt idx="8">
                  <c:v>480</c:v>
                </c:pt>
                <c:pt idx="9">
                  <c:v>467</c:v>
                </c:pt>
                <c:pt idx="10">
                  <c:v>406</c:v>
                </c:pt>
                <c:pt idx="11">
                  <c:v>397</c:v>
                </c:pt>
                <c:pt idx="12">
                  <c:v>412</c:v>
                </c:pt>
                <c:pt idx="13">
                  <c:v>399</c:v>
                </c:pt>
                <c:pt idx="14">
                  <c:v>460</c:v>
                </c:pt>
                <c:pt idx="15">
                  <c:v>476</c:v>
                </c:pt>
                <c:pt idx="16">
                  <c:v>464</c:v>
                </c:pt>
                <c:pt idx="17">
                  <c:v>469</c:v>
                </c:pt>
                <c:pt idx="18">
                  <c:v>494</c:v>
                </c:pt>
                <c:pt idx="19">
                  <c:v>503</c:v>
                </c:pt>
                <c:pt idx="20">
                  <c:v>560</c:v>
                </c:pt>
                <c:pt idx="21">
                  <c:v>620</c:v>
                </c:pt>
                <c:pt idx="22">
                  <c:v>640</c:v>
                </c:pt>
                <c:pt idx="23">
                  <c:v>740</c:v>
                </c:pt>
                <c:pt idx="24">
                  <c:v>770</c:v>
                </c:pt>
                <c:pt idx="25">
                  <c:v>800</c:v>
                </c:pt>
                <c:pt idx="26">
                  <c:v>832</c:v>
                </c:pt>
                <c:pt idx="27">
                  <c:v>841</c:v>
                </c:pt>
                <c:pt idx="28">
                  <c:v>870</c:v>
                </c:pt>
                <c:pt idx="29">
                  <c:v>891</c:v>
                </c:pt>
                <c:pt idx="30">
                  <c:v>920</c:v>
                </c:pt>
                <c:pt idx="31">
                  <c:v>950</c:v>
                </c:pt>
                <c:pt idx="32">
                  <c:v>963</c:v>
                </c:pt>
                <c:pt idx="33">
                  <c:v>1005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A1-4C9B-85CB-714B64F56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629839"/>
        <c:axId val="900631087"/>
      </c:scatterChart>
      <c:scatterChart>
        <c:scatterStyle val="smoothMarker"/>
        <c:varyColors val="0"/>
        <c:ser>
          <c:idx val="1"/>
          <c:order val="1"/>
          <c:tx>
            <c:v>Theoretical Model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Data!$C$5:$C$38</c:f>
              <c:numCache>
                <c:formatCode>General</c:formatCode>
                <c:ptCount val="34"/>
                <c:pt idx="0">
                  <c:v>275.2</c:v>
                </c:pt>
                <c:pt idx="1">
                  <c:v>278.40000000000003</c:v>
                </c:pt>
                <c:pt idx="2">
                  <c:v>289.60000000000002</c:v>
                </c:pt>
                <c:pt idx="3">
                  <c:v>296</c:v>
                </c:pt>
                <c:pt idx="4">
                  <c:v>302.40000000000003</c:v>
                </c:pt>
                <c:pt idx="5">
                  <c:v>313.60000000000002</c:v>
                </c:pt>
                <c:pt idx="6">
                  <c:v>321.60000000000002</c:v>
                </c:pt>
                <c:pt idx="7">
                  <c:v>363.20000000000005</c:v>
                </c:pt>
                <c:pt idx="8">
                  <c:v>395.20000000000005</c:v>
                </c:pt>
                <c:pt idx="9">
                  <c:v>427.20000000000005</c:v>
                </c:pt>
                <c:pt idx="10">
                  <c:v>888</c:v>
                </c:pt>
                <c:pt idx="11">
                  <c:v>888</c:v>
                </c:pt>
                <c:pt idx="12">
                  <c:v>888</c:v>
                </c:pt>
                <c:pt idx="13">
                  <c:v>888</c:v>
                </c:pt>
                <c:pt idx="14">
                  <c:v>1470</c:v>
                </c:pt>
                <c:pt idx="15">
                  <c:v>1593.9</c:v>
                </c:pt>
                <c:pt idx="16">
                  <c:v>1683</c:v>
                </c:pt>
                <c:pt idx="17">
                  <c:v>1996.8000000000002</c:v>
                </c:pt>
                <c:pt idx="18">
                  <c:v>2176</c:v>
                </c:pt>
                <c:pt idx="19">
                  <c:v>2304</c:v>
                </c:pt>
                <c:pt idx="20">
                  <c:v>2801.7000000000003</c:v>
                </c:pt>
                <c:pt idx="21">
                  <c:v>3138.3</c:v>
                </c:pt>
                <c:pt idx="22">
                  <c:v>3316.5</c:v>
                </c:pt>
                <c:pt idx="23">
                  <c:v>4350.5</c:v>
                </c:pt>
                <c:pt idx="24">
                  <c:v>4474.8</c:v>
                </c:pt>
                <c:pt idx="25">
                  <c:v>4881.6000000000004</c:v>
                </c:pt>
                <c:pt idx="26">
                  <c:v>4972</c:v>
                </c:pt>
                <c:pt idx="27">
                  <c:v>5198</c:v>
                </c:pt>
                <c:pt idx="28">
                  <c:v>5514.3</c:v>
                </c:pt>
                <c:pt idx="29">
                  <c:v>5544</c:v>
                </c:pt>
                <c:pt idx="30">
                  <c:v>5830.8</c:v>
                </c:pt>
                <c:pt idx="31">
                  <c:v>6079.4000000000005</c:v>
                </c:pt>
                <c:pt idx="32">
                  <c:v>6226.3</c:v>
                </c:pt>
                <c:pt idx="33">
                  <c:v>6628.3</c:v>
                </c:pt>
              </c:numCache>
            </c:numRef>
          </c:xVal>
          <c:yVal>
            <c:numRef>
              <c:f>Data!$E$5:$E$38</c:f>
              <c:numCache>
                <c:formatCode>General</c:formatCode>
                <c:ptCount val="34"/>
                <c:pt idx="0">
                  <c:v>973.09790463447007</c:v>
                </c:pt>
                <c:pt idx="1">
                  <c:v>910.14672842307925</c:v>
                </c:pt>
                <c:pt idx="2">
                  <c:v>752.96157910201714</c:v>
                </c:pt>
                <c:pt idx="3">
                  <c:v>691.18986108445347</c:v>
                </c:pt>
                <c:pt idx="4">
                  <c:v>642.11172439159395</c:v>
                </c:pt>
                <c:pt idx="5">
                  <c:v>576.95876330600436</c:v>
                </c:pt>
                <c:pt idx="6">
                  <c:v>541.57634993811769</c:v>
                </c:pt>
                <c:pt idx="7">
                  <c:v>434.11820881098913</c:v>
                </c:pt>
                <c:pt idx="8">
                  <c:v>393.16097957040733</c:v>
                </c:pt>
                <c:pt idx="9">
                  <c:v>368.08433469196893</c:v>
                </c:pt>
                <c:pt idx="10">
                  <c:v>338.77712200052616</c:v>
                </c:pt>
                <c:pt idx="11">
                  <c:v>338.77712200052616</c:v>
                </c:pt>
                <c:pt idx="12">
                  <c:v>338.77712200052616</c:v>
                </c:pt>
                <c:pt idx="13">
                  <c:v>338.77712200052616</c:v>
                </c:pt>
                <c:pt idx="14">
                  <c:v>405.25777677102144</c:v>
                </c:pt>
                <c:pt idx="15">
                  <c:v>420.68189538414902</c:v>
                </c:pt>
                <c:pt idx="16">
                  <c:v>431.82359279508694</c:v>
                </c:pt>
                <c:pt idx="17">
                  <c:v>471.0884036682412</c:v>
                </c:pt>
                <c:pt idx="18">
                  <c:v>493.39662852310607</c:v>
                </c:pt>
                <c:pt idx="19">
                  <c:v>509.24564205292859</c:v>
                </c:pt>
                <c:pt idx="20">
                  <c:v>570.06106729589192</c:v>
                </c:pt>
                <c:pt idx="21">
                  <c:v>610.42116377324589</c:v>
                </c:pt>
                <c:pt idx="22">
                  <c:v>631.54024090209714</c:v>
                </c:pt>
                <c:pt idx="23">
                  <c:v>750.9729620538983</c:v>
                </c:pt>
                <c:pt idx="24">
                  <c:v>765.00371801533561</c:v>
                </c:pt>
                <c:pt idx="25">
                  <c:v>810.48407128290921</c:v>
                </c:pt>
                <c:pt idx="26">
                  <c:v>820.50348123628066</c:v>
                </c:pt>
                <c:pt idx="27">
                  <c:v>845.41985105877745</c:v>
                </c:pt>
                <c:pt idx="28">
                  <c:v>879.98794710091386</c:v>
                </c:pt>
                <c:pt idx="29">
                  <c:v>883.21631050728342</c:v>
                </c:pt>
                <c:pt idx="30">
                  <c:v>914.24271771391057</c:v>
                </c:pt>
                <c:pt idx="31">
                  <c:v>940.92651934765468</c:v>
                </c:pt>
                <c:pt idx="32">
                  <c:v>956.60635122149017</c:v>
                </c:pt>
                <c:pt idx="33">
                  <c:v>999.19706176636384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A1-4C9B-85CB-714B64F56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629839"/>
        <c:axId val="900631087"/>
      </c:scatterChart>
      <c:valAx>
        <c:axId val="900629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Pressure (mTorr) x Distance (cm)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631087"/>
        <c:crosses val="autoZero"/>
        <c:crossBetween val="midCat"/>
      </c:valAx>
      <c:valAx>
        <c:axId val="9006310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Breakdown Voltage (V)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62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4445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Superimposing theoretical model onto observed breakdown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Data!$C$5:$C$38</c:f>
              <c:numCache>
                <c:formatCode>General</c:formatCode>
                <c:ptCount val="34"/>
                <c:pt idx="0">
                  <c:v>275.2</c:v>
                </c:pt>
                <c:pt idx="1">
                  <c:v>278.40000000000003</c:v>
                </c:pt>
                <c:pt idx="2">
                  <c:v>289.60000000000002</c:v>
                </c:pt>
                <c:pt idx="3">
                  <c:v>296</c:v>
                </c:pt>
                <c:pt idx="4">
                  <c:v>302.40000000000003</c:v>
                </c:pt>
                <c:pt idx="5">
                  <c:v>313.60000000000002</c:v>
                </c:pt>
                <c:pt idx="6">
                  <c:v>321.60000000000002</c:v>
                </c:pt>
                <c:pt idx="7">
                  <c:v>363.20000000000005</c:v>
                </c:pt>
                <c:pt idx="8">
                  <c:v>395.20000000000005</c:v>
                </c:pt>
                <c:pt idx="9">
                  <c:v>427.20000000000005</c:v>
                </c:pt>
                <c:pt idx="10">
                  <c:v>888</c:v>
                </c:pt>
                <c:pt idx="11">
                  <c:v>888</c:v>
                </c:pt>
                <c:pt idx="12">
                  <c:v>888</c:v>
                </c:pt>
                <c:pt idx="13">
                  <c:v>888</c:v>
                </c:pt>
                <c:pt idx="14">
                  <c:v>1470</c:v>
                </c:pt>
                <c:pt idx="15">
                  <c:v>1593.9</c:v>
                </c:pt>
                <c:pt idx="16">
                  <c:v>1683</c:v>
                </c:pt>
                <c:pt idx="17">
                  <c:v>1996.8000000000002</c:v>
                </c:pt>
                <c:pt idx="18">
                  <c:v>2176</c:v>
                </c:pt>
                <c:pt idx="19">
                  <c:v>2304</c:v>
                </c:pt>
                <c:pt idx="20">
                  <c:v>2801.7000000000003</c:v>
                </c:pt>
                <c:pt idx="21">
                  <c:v>3138.3</c:v>
                </c:pt>
                <c:pt idx="22">
                  <c:v>3316.5</c:v>
                </c:pt>
                <c:pt idx="23">
                  <c:v>4350.5</c:v>
                </c:pt>
                <c:pt idx="24">
                  <c:v>4474.8</c:v>
                </c:pt>
                <c:pt idx="25">
                  <c:v>4881.6000000000004</c:v>
                </c:pt>
                <c:pt idx="26">
                  <c:v>4972</c:v>
                </c:pt>
                <c:pt idx="27">
                  <c:v>5198</c:v>
                </c:pt>
                <c:pt idx="28">
                  <c:v>5514.3</c:v>
                </c:pt>
                <c:pt idx="29">
                  <c:v>5544</c:v>
                </c:pt>
                <c:pt idx="30">
                  <c:v>5830.8</c:v>
                </c:pt>
                <c:pt idx="31">
                  <c:v>6079.4000000000005</c:v>
                </c:pt>
                <c:pt idx="32">
                  <c:v>6226.3</c:v>
                </c:pt>
                <c:pt idx="33">
                  <c:v>6628.3</c:v>
                </c:pt>
              </c:numCache>
            </c:numRef>
          </c:xVal>
          <c:yVal>
            <c:numRef>
              <c:f>Data!$D$5:$D$38</c:f>
              <c:numCache>
                <c:formatCode>General</c:formatCode>
                <c:ptCount val="34"/>
                <c:pt idx="0">
                  <c:v>928</c:v>
                </c:pt>
                <c:pt idx="1">
                  <c:v>914</c:v>
                </c:pt>
                <c:pt idx="2">
                  <c:v>712</c:v>
                </c:pt>
                <c:pt idx="3">
                  <c:v>690</c:v>
                </c:pt>
                <c:pt idx="4">
                  <c:v>663</c:v>
                </c:pt>
                <c:pt idx="5">
                  <c:v>648</c:v>
                </c:pt>
                <c:pt idx="6">
                  <c:v>568</c:v>
                </c:pt>
                <c:pt idx="7">
                  <c:v>485</c:v>
                </c:pt>
                <c:pt idx="8">
                  <c:v>480</c:v>
                </c:pt>
                <c:pt idx="9">
                  <c:v>467</c:v>
                </c:pt>
                <c:pt idx="10">
                  <c:v>406</c:v>
                </c:pt>
                <c:pt idx="11">
                  <c:v>397</c:v>
                </c:pt>
                <c:pt idx="12">
                  <c:v>412</c:v>
                </c:pt>
                <c:pt idx="13">
                  <c:v>399</c:v>
                </c:pt>
                <c:pt idx="14">
                  <c:v>460</c:v>
                </c:pt>
                <c:pt idx="15">
                  <c:v>476</c:v>
                </c:pt>
                <c:pt idx="16">
                  <c:v>464</c:v>
                </c:pt>
                <c:pt idx="17">
                  <c:v>469</c:v>
                </c:pt>
                <c:pt idx="18">
                  <c:v>494</c:v>
                </c:pt>
                <c:pt idx="19">
                  <c:v>503</c:v>
                </c:pt>
                <c:pt idx="20">
                  <c:v>560</c:v>
                </c:pt>
                <c:pt idx="21">
                  <c:v>620</c:v>
                </c:pt>
                <c:pt idx="22">
                  <c:v>640</c:v>
                </c:pt>
                <c:pt idx="23">
                  <c:v>740</c:v>
                </c:pt>
                <c:pt idx="24">
                  <c:v>770</c:v>
                </c:pt>
                <c:pt idx="25">
                  <c:v>800</c:v>
                </c:pt>
                <c:pt idx="26">
                  <c:v>832</c:v>
                </c:pt>
                <c:pt idx="27">
                  <c:v>841</c:v>
                </c:pt>
                <c:pt idx="28">
                  <c:v>870</c:v>
                </c:pt>
                <c:pt idx="29">
                  <c:v>891</c:v>
                </c:pt>
                <c:pt idx="30">
                  <c:v>920</c:v>
                </c:pt>
                <c:pt idx="31">
                  <c:v>950</c:v>
                </c:pt>
                <c:pt idx="32">
                  <c:v>963</c:v>
                </c:pt>
                <c:pt idx="33">
                  <c:v>1005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6-4E53-850C-37D492B11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629839"/>
        <c:axId val="900631087"/>
      </c:scatterChart>
      <c:scatterChart>
        <c:scatterStyle val="smoothMarker"/>
        <c:varyColors val="0"/>
        <c:ser>
          <c:idx val="1"/>
          <c:order val="1"/>
          <c:tx>
            <c:v>Theoretical Model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Data!$C$5:$C$38</c:f>
              <c:numCache>
                <c:formatCode>General</c:formatCode>
                <c:ptCount val="34"/>
                <c:pt idx="0">
                  <c:v>275.2</c:v>
                </c:pt>
                <c:pt idx="1">
                  <c:v>278.40000000000003</c:v>
                </c:pt>
                <c:pt idx="2">
                  <c:v>289.60000000000002</c:v>
                </c:pt>
                <c:pt idx="3">
                  <c:v>296</c:v>
                </c:pt>
                <c:pt idx="4">
                  <c:v>302.40000000000003</c:v>
                </c:pt>
                <c:pt idx="5">
                  <c:v>313.60000000000002</c:v>
                </c:pt>
                <c:pt idx="6">
                  <c:v>321.60000000000002</c:v>
                </c:pt>
                <c:pt idx="7">
                  <c:v>363.20000000000005</c:v>
                </c:pt>
                <c:pt idx="8">
                  <c:v>395.20000000000005</c:v>
                </c:pt>
                <c:pt idx="9">
                  <c:v>427.20000000000005</c:v>
                </c:pt>
                <c:pt idx="10">
                  <c:v>888</c:v>
                </c:pt>
                <c:pt idx="11">
                  <c:v>888</c:v>
                </c:pt>
                <c:pt idx="12">
                  <c:v>888</c:v>
                </c:pt>
                <c:pt idx="13">
                  <c:v>888</c:v>
                </c:pt>
                <c:pt idx="14">
                  <c:v>1470</c:v>
                </c:pt>
                <c:pt idx="15">
                  <c:v>1593.9</c:v>
                </c:pt>
                <c:pt idx="16">
                  <c:v>1683</c:v>
                </c:pt>
                <c:pt idx="17">
                  <c:v>1996.8000000000002</c:v>
                </c:pt>
                <c:pt idx="18">
                  <c:v>2176</c:v>
                </c:pt>
                <c:pt idx="19">
                  <c:v>2304</c:v>
                </c:pt>
                <c:pt idx="20">
                  <c:v>2801.7000000000003</c:v>
                </c:pt>
                <c:pt idx="21">
                  <c:v>3138.3</c:v>
                </c:pt>
                <c:pt idx="22">
                  <c:v>3316.5</c:v>
                </c:pt>
                <c:pt idx="23">
                  <c:v>4350.5</c:v>
                </c:pt>
                <c:pt idx="24">
                  <c:v>4474.8</c:v>
                </c:pt>
                <c:pt idx="25">
                  <c:v>4881.6000000000004</c:v>
                </c:pt>
                <c:pt idx="26">
                  <c:v>4972</c:v>
                </c:pt>
                <c:pt idx="27">
                  <c:v>5198</c:v>
                </c:pt>
                <c:pt idx="28">
                  <c:v>5514.3</c:v>
                </c:pt>
                <c:pt idx="29">
                  <c:v>5544</c:v>
                </c:pt>
                <c:pt idx="30">
                  <c:v>5830.8</c:v>
                </c:pt>
                <c:pt idx="31">
                  <c:v>6079.4000000000005</c:v>
                </c:pt>
                <c:pt idx="32">
                  <c:v>6226.3</c:v>
                </c:pt>
                <c:pt idx="33">
                  <c:v>6628.3</c:v>
                </c:pt>
              </c:numCache>
            </c:numRef>
          </c:xVal>
          <c:yVal>
            <c:numRef>
              <c:f>Data!$E$5:$E$38</c:f>
              <c:numCache>
                <c:formatCode>General</c:formatCode>
                <c:ptCount val="34"/>
                <c:pt idx="0">
                  <c:v>973.09790463447007</c:v>
                </c:pt>
                <c:pt idx="1">
                  <c:v>910.14672842307925</c:v>
                </c:pt>
                <c:pt idx="2">
                  <c:v>752.96157910201714</c:v>
                </c:pt>
                <c:pt idx="3">
                  <c:v>691.18986108445347</c:v>
                </c:pt>
                <c:pt idx="4">
                  <c:v>642.11172439159395</c:v>
                </c:pt>
                <c:pt idx="5">
                  <c:v>576.95876330600436</c:v>
                </c:pt>
                <c:pt idx="6">
                  <c:v>541.57634993811769</c:v>
                </c:pt>
                <c:pt idx="7">
                  <c:v>434.11820881098913</c:v>
                </c:pt>
                <c:pt idx="8">
                  <c:v>393.16097957040733</c:v>
                </c:pt>
                <c:pt idx="9">
                  <c:v>368.08433469196893</c:v>
                </c:pt>
                <c:pt idx="10">
                  <c:v>338.77712200052616</c:v>
                </c:pt>
                <c:pt idx="11">
                  <c:v>338.77712200052616</c:v>
                </c:pt>
                <c:pt idx="12">
                  <c:v>338.77712200052616</c:v>
                </c:pt>
                <c:pt idx="13">
                  <c:v>338.77712200052616</c:v>
                </c:pt>
                <c:pt idx="14">
                  <c:v>405.25777677102144</c:v>
                </c:pt>
                <c:pt idx="15">
                  <c:v>420.68189538414902</c:v>
                </c:pt>
                <c:pt idx="16">
                  <c:v>431.82359279508694</c:v>
                </c:pt>
                <c:pt idx="17">
                  <c:v>471.0884036682412</c:v>
                </c:pt>
                <c:pt idx="18">
                  <c:v>493.39662852310607</c:v>
                </c:pt>
                <c:pt idx="19">
                  <c:v>509.24564205292859</c:v>
                </c:pt>
                <c:pt idx="20">
                  <c:v>570.06106729589192</c:v>
                </c:pt>
                <c:pt idx="21">
                  <c:v>610.42116377324589</c:v>
                </c:pt>
                <c:pt idx="22">
                  <c:v>631.54024090209714</c:v>
                </c:pt>
                <c:pt idx="23">
                  <c:v>750.9729620538983</c:v>
                </c:pt>
                <c:pt idx="24">
                  <c:v>765.00371801533561</c:v>
                </c:pt>
                <c:pt idx="25">
                  <c:v>810.48407128290921</c:v>
                </c:pt>
                <c:pt idx="26">
                  <c:v>820.50348123628066</c:v>
                </c:pt>
                <c:pt idx="27">
                  <c:v>845.41985105877745</c:v>
                </c:pt>
                <c:pt idx="28">
                  <c:v>879.98794710091386</c:v>
                </c:pt>
                <c:pt idx="29">
                  <c:v>883.21631050728342</c:v>
                </c:pt>
                <c:pt idx="30">
                  <c:v>914.24271771391057</c:v>
                </c:pt>
                <c:pt idx="31">
                  <c:v>940.92651934765468</c:v>
                </c:pt>
                <c:pt idx="32">
                  <c:v>956.60635122149017</c:v>
                </c:pt>
                <c:pt idx="33">
                  <c:v>999.19706176636384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56-4E53-850C-37D492B11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629839"/>
        <c:axId val="900631087"/>
      </c:scatterChart>
      <c:valAx>
        <c:axId val="900629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Pressure (mTorr) x Distance (cm)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631087"/>
        <c:crosses val="autoZero"/>
        <c:crossBetween val="midCat"/>
      </c:valAx>
      <c:valAx>
        <c:axId val="9006310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Breakdown Voltage (V)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62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4445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609599</xdr:colOff>
      <xdr:row>8</xdr:row>
      <xdr:rowOff>128587</xdr:rowOff>
    </xdr:from>
    <xdr:to>
      <xdr:col>16</xdr:col>
      <xdr:colOff>609599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0E7DC8-5525-4FA2-9B9B-00BD765CF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8</xdr:row>
      <xdr:rowOff>90487</xdr:rowOff>
    </xdr:from>
    <xdr:to>
      <xdr:col>11</xdr:col>
      <xdr:colOff>19050</xdr:colOff>
      <xdr:row>21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F89611-F009-4EE2-BEED-D2240F727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352425</xdr:colOff>
      <xdr:row>23</xdr:row>
      <xdr:rowOff>38100</xdr:rowOff>
    </xdr:from>
    <xdr:to>
      <xdr:col>12</xdr:col>
      <xdr:colOff>361950</xdr:colOff>
      <xdr:row>36</xdr:row>
      <xdr:rowOff>90488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7894A4-4873-4BC9-8F2E-FA0D136DA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3</xdr:row>
      <xdr:rowOff>9525</xdr:rowOff>
    </xdr:from>
    <xdr:to>
      <xdr:col>15</xdr:col>
      <xdr:colOff>572181</xdr:colOff>
      <xdr:row>16</xdr:row>
      <xdr:rowOff>17690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2E7C2B-99A2-4429-9751-91BA63315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abSelected="1" zoomScale="62" zoomScaleNormal="70" workbookViewId="0">
      <selection activeCell="C11" sqref="C11"/>
    </sheetView>
  </sheetViews>
  <sheetFormatPr defaultRowHeight="15" x14ac:dyDescent="0.25"/>
  <cols>
    <col min="1" max="1" width="25.5703125" customWidth="1"/>
    <col min="2" max="2" width="17.85546875" customWidth="1"/>
    <col min="3" max="3" width="31.7109375" customWidth="1"/>
    <col min="4" max="4" width="19.140625" customWidth="1"/>
    <col min="5" max="5" width="18.140625" customWidth="1"/>
    <col min="6" max="6" width="7.7109375" customWidth="1"/>
    <col min="8" max="8" width="10.28515625" customWidth="1"/>
    <col min="9" max="9" width="15.7109375" customWidth="1"/>
    <col min="10" max="10" width="18.5703125" customWidth="1"/>
    <col min="14" max="14" width="12" bestFit="1" customWidth="1"/>
    <col min="15" max="15" width="25" customWidth="1"/>
    <col min="17" max="17" width="30.42578125" customWidth="1"/>
    <col min="18" max="18" width="11.5703125" customWidth="1"/>
    <col min="19" max="19" width="13.5703125" customWidth="1"/>
  </cols>
  <sheetData>
    <row r="1" spans="1:19" x14ac:dyDescent="0.25">
      <c r="A1" s="1" t="s">
        <v>0</v>
      </c>
      <c r="B1" s="2"/>
      <c r="C1" s="2"/>
      <c r="D1" s="2"/>
      <c r="E1" s="2"/>
      <c r="F1" s="3"/>
    </row>
    <row r="2" spans="1:19" x14ac:dyDescent="0.25">
      <c r="A2" s="4" t="s">
        <v>1</v>
      </c>
      <c r="B2" s="5"/>
      <c r="C2" s="5"/>
      <c r="D2" s="5"/>
      <c r="E2" s="5"/>
      <c r="F2" s="6"/>
    </row>
    <row r="3" spans="1:19" x14ac:dyDescent="0.25">
      <c r="D3" s="9" t="s">
        <v>7</v>
      </c>
      <c r="E3" s="9" t="s">
        <v>8</v>
      </c>
      <c r="G3" s="21" t="s">
        <v>16</v>
      </c>
      <c r="H3" s="21"/>
      <c r="I3" s="21"/>
      <c r="M3" s="21" t="s">
        <v>9</v>
      </c>
      <c r="N3" s="21"/>
      <c r="O3" s="21"/>
    </row>
    <row r="4" spans="1:19" x14ac:dyDescent="0.25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</row>
    <row r="5" spans="1:19" x14ac:dyDescent="0.25">
      <c r="A5">
        <f t="shared" ref="A5:A18" si="0">3.7-2.1</f>
        <v>1.6</v>
      </c>
      <c r="B5">
        <v>172</v>
      </c>
      <c r="C5">
        <f>A5*B5</f>
        <v>275.2</v>
      </c>
      <c r="D5">
        <v>928</v>
      </c>
      <c r="E5">
        <f t="shared" ref="E5:E38" si="1">($N$7*C5)/LN(($N$6*C5)/LN(1/$N$8))</f>
        <v>973.09790463447007</v>
      </c>
      <c r="M5" s="18" t="s">
        <v>10</v>
      </c>
      <c r="N5" s="2"/>
      <c r="O5" s="10"/>
      <c r="Q5" s="18" t="s">
        <v>25</v>
      </c>
      <c r="R5" s="17"/>
      <c r="S5" s="17"/>
    </row>
    <row r="6" spans="1:19" x14ac:dyDescent="0.25">
      <c r="A6">
        <f t="shared" si="0"/>
        <v>1.6</v>
      </c>
      <c r="B6">
        <v>174</v>
      </c>
      <c r="C6">
        <f t="shared" ref="C6:C38" si="2">A6*B6</f>
        <v>278.40000000000003</v>
      </c>
      <c r="D6">
        <v>914</v>
      </c>
      <c r="E6">
        <f t="shared" si="1"/>
        <v>910.14672842307925</v>
      </c>
      <c r="M6" s="19" t="s">
        <v>11</v>
      </c>
      <c r="N6" s="15">
        <v>1.6443260474322999E-2</v>
      </c>
      <c r="O6" s="11" t="s">
        <v>12</v>
      </c>
      <c r="Q6" s="14" t="s">
        <v>23</v>
      </c>
      <c r="R6" s="15">
        <f>0.016443260474323*0.75</f>
        <v>1.2332445355742249E-2</v>
      </c>
      <c r="S6" s="11" t="s">
        <v>12</v>
      </c>
    </row>
    <row r="7" spans="1:19" x14ac:dyDescent="0.25">
      <c r="A7">
        <f t="shared" si="0"/>
        <v>1.6</v>
      </c>
      <c r="B7">
        <v>181</v>
      </c>
      <c r="C7">
        <f t="shared" si="2"/>
        <v>289.60000000000002</v>
      </c>
      <c r="D7">
        <v>712</v>
      </c>
      <c r="E7">
        <f t="shared" si="1"/>
        <v>752.96157910201714</v>
      </c>
      <c r="M7" s="19" t="s">
        <v>13</v>
      </c>
      <c r="N7" s="15">
        <v>0.50097568585045704</v>
      </c>
      <c r="O7" s="11" t="s">
        <v>14</v>
      </c>
      <c r="Q7" s="16" t="s">
        <v>24</v>
      </c>
      <c r="R7" s="12"/>
      <c r="S7" s="34">
        <f>(N6-R6)/R6</f>
        <v>0.33333333333333331</v>
      </c>
    </row>
    <row r="8" spans="1:19" x14ac:dyDescent="0.25">
      <c r="A8">
        <f t="shared" si="0"/>
        <v>1.6</v>
      </c>
      <c r="B8">
        <v>185</v>
      </c>
      <c r="C8">
        <f t="shared" si="2"/>
        <v>296</v>
      </c>
      <c r="D8">
        <v>690</v>
      </c>
      <c r="E8">
        <f t="shared" si="1"/>
        <v>691.18986108445347</v>
      </c>
      <c r="I8" s="35"/>
      <c r="M8" s="20" t="s">
        <v>15</v>
      </c>
      <c r="N8" s="12">
        <v>1.9694743261959798E-2</v>
      </c>
      <c r="O8" s="13"/>
    </row>
    <row r="9" spans="1:19" x14ac:dyDescent="0.25">
      <c r="A9">
        <f t="shared" si="0"/>
        <v>1.6</v>
      </c>
      <c r="B9">
        <v>189</v>
      </c>
      <c r="C9">
        <f t="shared" si="2"/>
        <v>302.40000000000003</v>
      </c>
      <c r="D9">
        <v>663</v>
      </c>
      <c r="E9">
        <f t="shared" si="1"/>
        <v>642.11172439159395</v>
      </c>
    </row>
    <row r="10" spans="1:19" x14ac:dyDescent="0.25">
      <c r="A10">
        <f t="shared" si="0"/>
        <v>1.6</v>
      </c>
      <c r="B10">
        <v>196</v>
      </c>
      <c r="C10">
        <f t="shared" si="2"/>
        <v>313.60000000000002</v>
      </c>
      <c r="D10">
        <v>648</v>
      </c>
      <c r="E10">
        <f t="shared" si="1"/>
        <v>576.95876330600436</v>
      </c>
    </row>
    <row r="11" spans="1:19" x14ac:dyDescent="0.25">
      <c r="A11">
        <f t="shared" si="0"/>
        <v>1.6</v>
      </c>
      <c r="B11">
        <v>201</v>
      </c>
      <c r="C11">
        <f t="shared" si="2"/>
        <v>321.60000000000002</v>
      </c>
      <c r="D11">
        <v>568</v>
      </c>
      <c r="E11">
        <f t="shared" si="1"/>
        <v>541.57634993811769</v>
      </c>
    </row>
    <row r="12" spans="1:19" x14ac:dyDescent="0.25">
      <c r="A12">
        <f t="shared" si="0"/>
        <v>1.6</v>
      </c>
      <c r="B12">
        <v>227</v>
      </c>
      <c r="C12">
        <f t="shared" si="2"/>
        <v>363.20000000000005</v>
      </c>
      <c r="D12">
        <v>485</v>
      </c>
      <c r="E12">
        <f t="shared" si="1"/>
        <v>434.11820881098913</v>
      </c>
    </row>
    <row r="13" spans="1:19" x14ac:dyDescent="0.25">
      <c r="A13">
        <f t="shared" si="0"/>
        <v>1.6</v>
      </c>
      <c r="B13">
        <v>247</v>
      </c>
      <c r="C13">
        <f t="shared" si="2"/>
        <v>395.20000000000005</v>
      </c>
      <c r="D13">
        <v>480</v>
      </c>
      <c r="E13">
        <f t="shared" si="1"/>
        <v>393.16097957040733</v>
      </c>
    </row>
    <row r="14" spans="1:19" x14ac:dyDescent="0.25">
      <c r="A14">
        <f t="shared" si="0"/>
        <v>1.6</v>
      </c>
      <c r="B14">
        <v>267</v>
      </c>
      <c r="C14">
        <f t="shared" si="2"/>
        <v>427.20000000000005</v>
      </c>
      <c r="D14">
        <v>467</v>
      </c>
      <c r="E14">
        <f t="shared" si="1"/>
        <v>368.08433469196893</v>
      </c>
    </row>
    <row r="15" spans="1:19" x14ac:dyDescent="0.25">
      <c r="A15">
        <f t="shared" si="0"/>
        <v>1.6</v>
      </c>
      <c r="B15">
        <v>555</v>
      </c>
      <c r="C15">
        <f t="shared" si="2"/>
        <v>888</v>
      </c>
      <c r="D15">
        <v>406</v>
      </c>
      <c r="E15">
        <f t="shared" si="1"/>
        <v>338.77712200052616</v>
      </c>
    </row>
    <row r="16" spans="1:19" x14ac:dyDescent="0.25">
      <c r="A16">
        <f t="shared" si="0"/>
        <v>1.6</v>
      </c>
      <c r="B16">
        <v>555</v>
      </c>
      <c r="C16">
        <f t="shared" si="2"/>
        <v>888</v>
      </c>
      <c r="D16">
        <v>397</v>
      </c>
      <c r="E16">
        <f t="shared" si="1"/>
        <v>338.77712200052616</v>
      </c>
    </row>
    <row r="17" spans="1:5" x14ac:dyDescent="0.25">
      <c r="A17">
        <f t="shared" si="0"/>
        <v>1.6</v>
      </c>
      <c r="B17">
        <v>555</v>
      </c>
      <c r="C17">
        <f t="shared" si="2"/>
        <v>888</v>
      </c>
      <c r="D17">
        <v>412</v>
      </c>
      <c r="E17">
        <f t="shared" si="1"/>
        <v>338.77712200052616</v>
      </c>
    </row>
    <row r="18" spans="1:5" x14ac:dyDescent="0.25">
      <c r="A18">
        <f t="shared" si="0"/>
        <v>1.6</v>
      </c>
      <c r="B18">
        <v>555</v>
      </c>
      <c r="C18">
        <f t="shared" si="2"/>
        <v>888</v>
      </c>
      <c r="D18">
        <v>399</v>
      </c>
      <c r="E18">
        <f t="shared" si="1"/>
        <v>338.77712200052616</v>
      </c>
    </row>
    <row r="19" spans="1:5" x14ac:dyDescent="0.25">
      <c r="A19">
        <f>7-2.1</f>
        <v>4.9000000000000004</v>
      </c>
      <c r="B19">
        <v>300</v>
      </c>
      <c r="C19">
        <f t="shared" si="2"/>
        <v>1470</v>
      </c>
      <c r="D19">
        <v>460</v>
      </c>
      <c r="E19">
        <f t="shared" si="1"/>
        <v>405.25777677102144</v>
      </c>
    </row>
    <row r="20" spans="1:5" x14ac:dyDescent="0.25">
      <c r="A20">
        <v>9.9</v>
      </c>
      <c r="B20">
        <v>161</v>
      </c>
      <c r="C20">
        <f t="shared" si="2"/>
        <v>1593.9</v>
      </c>
      <c r="D20">
        <v>476</v>
      </c>
      <c r="E20">
        <f t="shared" si="1"/>
        <v>420.68189538414902</v>
      </c>
    </row>
    <row r="21" spans="1:5" x14ac:dyDescent="0.25">
      <c r="A21">
        <v>9.9</v>
      </c>
      <c r="B21">
        <v>170</v>
      </c>
      <c r="C21">
        <f t="shared" si="2"/>
        <v>1683</v>
      </c>
      <c r="D21">
        <v>464</v>
      </c>
      <c r="E21">
        <f t="shared" si="1"/>
        <v>431.82359279508694</v>
      </c>
    </row>
    <row r="22" spans="1:5" x14ac:dyDescent="0.25">
      <c r="A22">
        <f>8.5-2.1</f>
        <v>6.4</v>
      </c>
      <c r="B22">
        <v>312</v>
      </c>
      <c r="C22">
        <f t="shared" si="2"/>
        <v>1996.8000000000002</v>
      </c>
      <c r="D22">
        <v>469</v>
      </c>
      <c r="E22">
        <f t="shared" si="1"/>
        <v>471.0884036682412</v>
      </c>
    </row>
    <row r="23" spans="1:5" x14ac:dyDescent="0.25">
      <c r="A23">
        <f>8.5-2.1</f>
        <v>6.4</v>
      </c>
      <c r="B23">
        <v>340</v>
      </c>
      <c r="C23">
        <f t="shared" si="2"/>
        <v>2176</v>
      </c>
      <c r="D23">
        <v>494</v>
      </c>
      <c r="E23">
        <f t="shared" si="1"/>
        <v>493.39662852310607</v>
      </c>
    </row>
    <row r="24" spans="1:5" x14ac:dyDescent="0.25">
      <c r="A24">
        <f>8.5-2.1</f>
        <v>6.4</v>
      </c>
      <c r="B24">
        <v>360</v>
      </c>
      <c r="C24">
        <f t="shared" si="2"/>
        <v>2304</v>
      </c>
      <c r="D24">
        <v>503</v>
      </c>
      <c r="E24">
        <f t="shared" si="1"/>
        <v>509.24564205292859</v>
      </c>
    </row>
    <row r="25" spans="1:5" x14ac:dyDescent="0.25">
      <c r="A25">
        <f>12-2.1</f>
        <v>9.9</v>
      </c>
      <c r="B25">
        <v>283</v>
      </c>
      <c r="C25">
        <f t="shared" si="2"/>
        <v>2801.7000000000003</v>
      </c>
      <c r="D25">
        <v>560</v>
      </c>
      <c r="E25">
        <f t="shared" si="1"/>
        <v>570.06106729589192</v>
      </c>
    </row>
    <row r="26" spans="1:5" x14ac:dyDescent="0.25">
      <c r="A26">
        <v>9.9</v>
      </c>
      <c r="B26">
        <v>317</v>
      </c>
      <c r="C26">
        <f t="shared" si="2"/>
        <v>3138.3</v>
      </c>
      <c r="D26">
        <v>620</v>
      </c>
      <c r="E26">
        <f t="shared" si="1"/>
        <v>610.42116377324589</v>
      </c>
    </row>
    <row r="27" spans="1:5" x14ac:dyDescent="0.25">
      <c r="A27">
        <v>9.9</v>
      </c>
      <c r="B27">
        <v>335</v>
      </c>
      <c r="C27">
        <f t="shared" si="2"/>
        <v>3316.5</v>
      </c>
      <c r="D27">
        <v>640</v>
      </c>
      <c r="E27">
        <f t="shared" si="1"/>
        <v>631.54024090209714</v>
      </c>
    </row>
    <row r="28" spans="1:5" x14ac:dyDescent="0.25">
      <c r="A28">
        <f>13.4-2.1</f>
        <v>11.3</v>
      </c>
      <c r="B28">
        <v>385</v>
      </c>
      <c r="C28">
        <f t="shared" si="2"/>
        <v>4350.5</v>
      </c>
      <c r="D28">
        <v>740</v>
      </c>
      <c r="E28">
        <f t="shared" si="1"/>
        <v>750.9729620538983</v>
      </c>
    </row>
    <row r="29" spans="1:5" x14ac:dyDescent="0.25">
      <c r="A29">
        <f>13.4-2.1</f>
        <v>11.3</v>
      </c>
      <c r="B29">
        <v>396</v>
      </c>
      <c r="C29">
        <f t="shared" si="2"/>
        <v>4474.8</v>
      </c>
      <c r="D29">
        <v>770</v>
      </c>
      <c r="E29">
        <f t="shared" si="1"/>
        <v>765.00371801533561</v>
      </c>
    </row>
    <row r="30" spans="1:5" x14ac:dyDescent="0.25">
      <c r="A30">
        <f>13.4-2.1</f>
        <v>11.3</v>
      </c>
      <c r="B30">
        <v>432</v>
      </c>
      <c r="C30">
        <f t="shared" si="2"/>
        <v>4881.6000000000004</v>
      </c>
      <c r="D30">
        <v>800</v>
      </c>
      <c r="E30">
        <f t="shared" si="1"/>
        <v>810.48407128290921</v>
      </c>
    </row>
    <row r="31" spans="1:5" x14ac:dyDescent="0.25">
      <c r="A31">
        <f>13.4-2.1</f>
        <v>11.3</v>
      </c>
      <c r="B31">
        <v>440</v>
      </c>
      <c r="C31">
        <f t="shared" si="2"/>
        <v>4972</v>
      </c>
      <c r="D31">
        <v>832</v>
      </c>
      <c r="E31">
        <f t="shared" si="1"/>
        <v>820.50348123628066</v>
      </c>
    </row>
    <row r="32" spans="1:5" x14ac:dyDescent="0.25">
      <c r="A32">
        <f>13.4-2.1</f>
        <v>11.3</v>
      </c>
      <c r="B32">
        <v>460</v>
      </c>
      <c r="C32">
        <f t="shared" si="2"/>
        <v>5198</v>
      </c>
      <c r="D32">
        <v>841</v>
      </c>
      <c r="E32">
        <f t="shared" si="1"/>
        <v>845.41985105877745</v>
      </c>
    </row>
    <row r="33" spans="1:5" x14ac:dyDescent="0.25">
      <c r="A33">
        <v>9.9</v>
      </c>
      <c r="B33">
        <v>557</v>
      </c>
      <c r="C33">
        <f t="shared" si="2"/>
        <v>5514.3</v>
      </c>
      <c r="D33">
        <v>870</v>
      </c>
      <c r="E33">
        <f t="shared" si="1"/>
        <v>879.98794710091386</v>
      </c>
    </row>
    <row r="34" spans="1:5" x14ac:dyDescent="0.25">
      <c r="A34">
        <v>9.9</v>
      </c>
      <c r="B34">
        <v>560</v>
      </c>
      <c r="C34">
        <f t="shared" si="2"/>
        <v>5544</v>
      </c>
      <c r="D34">
        <v>891</v>
      </c>
      <c r="E34">
        <f t="shared" si="1"/>
        <v>883.21631050728342</v>
      </c>
    </row>
    <row r="35" spans="1:5" x14ac:dyDescent="0.25">
      <c r="A35">
        <f>13.4-2.1</f>
        <v>11.3</v>
      </c>
      <c r="B35">
        <v>516</v>
      </c>
      <c r="C35">
        <f t="shared" si="2"/>
        <v>5830.8</v>
      </c>
      <c r="D35">
        <v>920</v>
      </c>
      <c r="E35">
        <f t="shared" si="1"/>
        <v>914.24271771391057</v>
      </c>
    </row>
    <row r="36" spans="1:5" x14ac:dyDescent="0.25">
      <c r="A36">
        <f>13.4-2.1</f>
        <v>11.3</v>
      </c>
      <c r="B36">
        <v>538</v>
      </c>
      <c r="C36">
        <f t="shared" si="2"/>
        <v>6079.4000000000005</v>
      </c>
      <c r="D36">
        <v>950</v>
      </c>
      <c r="E36">
        <f t="shared" si="1"/>
        <v>940.92651934765468</v>
      </c>
    </row>
    <row r="37" spans="1:5" x14ac:dyDescent="0.25">
      <c r="A37">
        <f>13.4-2.1</f>
        <v>11.3</v>
      </c>
      <c r="B37">
        <v>551</v>
      </c>
      <c r="C37">
        <f t="shared" si="2"/>
        <v>6226.3</v>
      </c>
      <c r="D37">
        <v>963</v>
      </c>
      <c r="E37">
        <f t="shared" si="1"/>
        <v>956.60635122149017</v>
      </c>
    </row>
    <row r="38" spans="1:5" x14ac:dyDescent="0.25">
      <c r="A38">
        <f>14-2.1</f>
        <v>11.9</v>
      </c>
      <c r="B38">
        <v>557</v>
      </c>
      <c r="C38">
        <f t="shared" si="2"/>
        <v>6628.3</v>
      </c>
      <c r="D38">
        <v>1005</v>
      </c>
      <c r="E38">
        <f t="shared" si="1"/>
        <v>999.19706176636384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65B72-2664-4F7B-84E7-0506F451374F}">
  <dimension ref="A1:T38"/>
  <sheetViews>
    <sheetView topLeftCell="E1" zoomScaleNormal="100" workbookViewId="0">
      <selection activeCell="O23" sqref="O23"/>
    </sheetView>
  </sheetViews>
  <sheetFormatPr defaultRowHeight="15" x14ac:dyDescent="0.25"/>
  <cols>
    <col min="1" max="1" width="14.42578125" customWidth="1"/>
    <col min="2" max="2" width="19" customWidth="1"/>
    <col min="3" max="3" width="11.28515625" customWidth="1"/>
    <col min="10" max="10" width="18.85546875" customWidth="1"/>
    <col min="11" max="11" width="10.5703125" bestFit="1" customWidth="1"/>
    <col min="12" max="12" width="7.140625" customWidth="1"/>
  </cols>
  <sheetData>
    <row r="1" spans="1:20" x14ac:dyDescent="0.25">
      <c r="A1" s="22" t="s">
        <v>17</v>
      </c>
      <c r="B1" s="22"/>
    </row>
    <row r="3" spans="1:20" x14ac:dyDescent="0.25">
      <c r="A3" s="23" t="s">
        <v>7</v>
      </c>
      <c r="B3" s="23" t="s">
        <v>8</v>
      </c>
      <c r="C3" s="8"/>
    </row>
    <row r="4" spans="1:20" x14ac:dyDescent="0.25">
      <c r="A4" s="24" t="s">
        <v>5</v>
      </c>
      <c r="B4" s="24" t="s">
        <v>6</v>
      </c>
      <c r="C4" s="8"/>
      <c r="E4" s="21" t="s">
        <v>18</v>
      </c>
      <c r="F4" s="21"/>
      <c r="G4" s="21"/>
      <c r="H4" s="21"/>
    </row>
    <row r="5" spans="1:20" x14ac:dyDescent="0.25">
      <c r="A5">
        <v>928</v>
      </c>
      <c r="B5">
        <v>973.09790463447007</v>
      </c>
      <c r="E5">
        <f t="shared" ref="E5:E38" si="0">(A5-B5)^2/320</f>
        <v>6.3556906325617408</v>
      </c>
      <c r="T5" s="35"/>
    </row>
    <row r="6" spans="1:20" x14ac:dyDescent="0.25">
      <c r="A6">
        <v>914</v>
      </c>
      <c r="B6">
        <v>910.14672842307925</v>
      </c>
      <c r="E6">
        <f t="shared" si="0"/>
        <v>4.6399068267204066E-2</v>
      </c>
    </row>
    <row r="7" spans="1:20" x14ac:dyDescent="0.25">
      <c r="A7">
        <v>712</v>
      </c>
      <c r="B7">
        <v>752.96157910201714</v>
      </c>
      <c r="E7">
        <f t="shared" si="0"/>
        <v>5.2432842579087726</v>
      </c>
    </row>
    <row r="8" spans="1:20" x14ac:dyDescent="0.25">
      <c r="A8">
        <v>690</v>
      </c>
      <c r="B8">
        <v>691.18986108445347</v>
      </c>
      <c r="E8">
        <f t="shared" si="0"/>
        <v>4.4242793759274521E-3</v>
      </c>
    </row>
    <row r="9" spans="1:20" x14ac:dyDescent="0.25">
      <c r="A9">
        <v>663</v>
      </c>
      <c r="B9">
        <v>642.11172439159395</v>
      </c>
      <c r="E9">
        <f t="shared" si="0"/>
        <v>1.3635001809147844</v>
      </c>
    </row>
    <row r="10" spans="1:20" x14ac:dyDescent="0.25">
      <c r="A10">
        <v>648</v>
      </c>
      <c r="B10">
        <v>576.95876330600436</v>
      </c>
      <c r="E10">
        <f t="shared" si="0"/>
        <v>15.771429096913479</v>
      </c>
    </row>
    <row r="11" spans="1:20" x14ac:dyDescent="0.25">
      <c r="A11">
        <v>568</v>
      </c>
      <c r="B11">
        <v>541.57634993811769</v>
      </c>
      <c r="E11">
        <f t="shared" si="0"/>
        <v>2.1819040081025411</v>
      </c>
    </row>
    <row r="12" spans="1:20" x14ac:dyDescent="0.25">
      <c r="A12">
        <v>485</v>
      </c>
      <c r="B12">
        <v>434.11820881098913</v>
      </c>
      <c r="E12">
        <f t="shared" si="0"/>
        <v>8.0904896081315751</v>
      </c>
    </row>
    <row r="13" spans="1:20" x14ac:dyDescent="0.25">
      <c r="A13">
        <v>480</v>
      </c>
      <c r="B13">
        <v>393.16097957040733</v>
      </c>
      <c r="E13">
        <f t="shared" si="0"/>
        <v>23.565673341160039</v>
      </c>
    </row>
    <row r="14" spans="1:20" x14ac:dyDescent="0.25">
      <c r="A14">
        <v>467</v>
      </c>
      <c r="B14">
        <v>368.08433469196893</v>
      </c>
      <c r="E14">
        <f t="shared" si="0"/>
        <v>30.575965135407564</v>
      </c>
    </row>
    <row r="15" spans="1:20" x14ac:dyDescent="0.25">
      <c r="A15">
        <v>406</v>
      </c>
      <c r="B15">
        <v>338.77712200052616</v>
      </c>
      <c r="E15">
        <f t="shared" si="0"/>
        <v>14.121610395412949</v>
      </c>
    </row>
    <row r="16" spans="1:20" x14ac:dyDescent="0.25">
      <c r="A16">
        <v>397</v>
      </c>
      <c r="B16">
        <v>338.77712200052616</v>
      </c>
      <c r="E16">
        <f t="shared" si="0"/>
        <v>10.593448507942545</v>
      </c>
    </row>
    <row r="17" spans="1:12" x14ac:dyDescent="0.25">
      <c r="A17">
        <v>412</v>
      </c>
      <c r="B17">
        <v>338.77712200052616</v>
      </c>
      <c r="E17">
        <f t="shared" si="0"/>
        <v>16.754968320393218</v>
      </c>
    </row>
    <row r="18" spans="1:12" x14ac:dyDescent="0.25">
      <c r="A18">
        <v>399</v>
      </c>
      <c r="B18">
        <v>338.77712200052616</v>
      </c>
      <c r="E18">
        <f t="shared" si="0"/>
        <v>11.333734482935968</v>
      </c>
      <c r="J18" s="26" t="s">
        <v>17</v>
      </c>
      <c r="K18" s="27"/>
      <c r="L18" s="28"/>
    </row>
    <row r="19" spans="1:12" x14ac:dyDescent="0.25">
      <c r="A19">
        <v>460</v>
      </c>
      <c r="B19">
        <v>405.25777677102144</v>
      </c>
      <c r="E19">
        <f t="shared" si="0"/>
        <v>9.3647218876603748</v>
      </c>
      <c r="J19" s="29" t="s">
        <v>19</v>
      </c>
      <c r="K19" s="25">
        <f>SUM(E5:E38)</f>
        <v>171.49554232037249</v>
      </c>
      <c r="L19" s="30"/>
    </row>
    <row r="20" spans="1:12" x14ac:dyDescent="0.25">
      <c r="A20">
        <v>476</v>
      </c>
      <c r="B20">
        <v>420.68189538414902</v>
      </c>
      <c r="E20">
        <f t="shared" si="0"/>
        <v>9.5627896821569802</v>
      </c>
      <c r="J20" s="29" t="s">
        <v>20</v>
      </c>
      <c r="K20" s="25">
        <f>K19/34</f>
        <v>5.0439865388344849</v>
      </c>
      <c r="L20" s="30"/>
    </row>
    <row r="21" spans="1:12" x14ac:dyDescent="0.25">
      <c r="A21">
        <v>464</v>
      </c>
      <c r="B21">
        <v>431.82359279508694</v>
      </c>
      <c r="E21">
        <f t="shared" si="0"/>
        <v>3.2353786894261916</v>
      </c>
      <c r="J21" s="29" t="s">
        <v>22</v>
      </c>
      <c r="K21" s="25">
        <v>3</v>
      </c>
      <c r="L21" s="30"/>
    </row>
    <row r="22" spans="1:12" x14ac:dyDescent="0.25">
      <c r="A22">
        <v>469</v>
      </c>
      <c r="B22">
        <v>471.0884036682412</v>
      </c>
      <c r="E22">
        <f t="shared" si="0"/>
        <v>1.3629468379760298E-2</v>
      </c>
      <c r="J22" s="31" t="s">
        <v>21</v>
      </c>
      <c r="K22" s="32">
        <f>_xlfn.CHISQ.DIST.RT(K20,2)</f>
        <v>8.0299388807883954E-2</v>
      </c>
      <c r="L22" s="33">
        <f>K22</f>
        <v>8.0299388807883954E-2</v>
      </c>
    </row>
    <row r="23" spans="1:12" x14ac:dyDescent="0.25">
      <c r="A23">
        <v>494</v>
      </c>
      <c r="B23">
        <v>493.39662852310607</v>
      </c>
      <c r="E23">
        <f t="shared" si="0"/>
        <v>1.137678559778618E-3</v>
      </c>
    </row>
    <row r="24" spans="1:12" x14ac:dyDescent="0.25">
      <c r="A24">
        <v>503</v>
      </c>
      <c r="B24">
        <v>509.24564205292859</v>
      </c>
      <c r="E24">
        <f t="shared" si="0"/>
        <v>0.12190013954159382</v>
      </c>
    </row>
    <row r="25" spans="1:12" x14ac:dyDescent="0.25">
      <c r="A25">
        <v>560</v>
      </c>
      <c r="B25">
        <v>570.06106729589192</v>
      </c>
      <c r="E25">
        <f t="shared" si="0"/>
        <v>0.3163283597889559</v>
      </c>
    </row>
    <row r="26" spans="1:12" x14ac:dyDescent="0.25">
      <c r="A26">
        <v>620</v>
      </c>
      <c r="B26">
        <v>610.42116377324589</v>
      </c>
      <c r="E26">
        <f t="shared" si="0"/>
        <v>0.28673157330930266</v>
      </c>
    </row>
    <row r="27" spans="1:12" x14ac:dyDescent="0.25">
      <c r="A27">
        <v>640</v>
      </c>
      <c r="B27">
        <v>631.54024090209714</v>
      </c>
      <c r="E27">
        <f t="shared" si="0"/>
        <v>0.22364851248296946</v>
      </c>
    </row>
    <row r="28" spans="1:12" x14ac:dyDescent="0.25">
      <c r="A28">
        <v>740</v>
      </c>
      <c r="B28">
        <v>750.9729620538983</v>
      </c>
      <c r="E28">
        <f t="shared" si="0"/>
        <v>0.37626842573841246</v>
      </c>
    </row>
    <row r="29" spans="1:12" x14ac:dyDescent="0.25">
      <c r="A29">
        <v>770</v>
      </c>
      <c r="B29">
        <v>765.00371801533561</v>
      </c>
      <c r="E29">
        <f t="shared" si="0"/>
        <v>7.8008855219631121E-2</v>
      </c>
    </row>
    <row r="30" spans="1:12" x14ac:dyDescent="0.25">
      <c r="A30">
        <v>800</v>
      </c>
      <c r="B30">
        <v>810.48407128290921</v>
      </c>
      <c r="E30">
        <f t="shared" si="0"/>
        <v>0.34348672082850507</v>
      </c>
    </row>
    <row r="31" spans="1:12" x14ac:dyDescent="0.25">
      <c r="A31">
        <v>832</v>
      </c>
      <c r="B31">
        <v>820.50348123628066</v>
      </c>
      <c r="E31">
        <f t="shared" si="0"/>
        <v>0.41303107401422123</v>
      </c>
    </row>
    <row r="32" spans="1:12" x14ac:dyDescent="0.25">
      <c r="A32">
        <v>841</v>
      </c>
      <c r="B32">
        <v>845.41985105877745</v>
      </c>
      <c r="E32">
        <f t="shared" si="0"/>
        <v>6.104713556805056E-2</v>
      </c>
    </row>
    <row r="33" spans="1:5" x14ac:dyDescent="0.25">
      <c r="A33">
        <v>870</v>
      </c>
      <c r="B33">
        <v>879.98794710091386</v>
      </c>
      <c r="E33">
        <f t="shared" si="0"/>
        <v>0.31174714778329227</v>
      </c>
    </row>
    <row r="34" spans="1:5" x14ac:dyDescent="0.25">
      <c r="A34">
        <v>891</v>
      </c>
      <c r="B34">
        <v>883.21631050728342</v>
      </c>
      <c r="E34">
        <f t="shared" si="0"/>
        <v>0.18933069412195758</v>
      </c>
    </row>
    <row r="35" spans="1:5" x14ac:dyDescent="0.25">
      <c r="A35">
        <v>920</v>
      </c>
      <c r="B35">
        <v>914.24271771391057</v>
      </c>
      <c r="E35">
        <f t="shared" si="0"/>
        <v>0.10358218538037248</v>
      </c>
    </row>
    <row r="36" spans="1:5" x14ac:dyDescent="0.25">
      <c r="A36">
        <v>950</v>
      </c>
      <c r="B36">
        <v>940.92651934765468</v>
      </c>
      <c r="E36">
        <f t="shared" si="0"/>
        <v>0.25727515983901539</v>
      </c>
    </row>
    <row r="37" spans="1:5" x14ac:dyDescent="0.25">
      <c r="A37">
        <v>963</v>
      </c>
      <c r="B37">
        <v>956.60635122149017</v>
      </c>
      <c r="E37">
        <f t="shared" si="0"/>
        <v>0.12774607719668818</v>
      </c>
    </row>
    <row r="38" spans="1:5" x14ac:dyDescent="0.25">
      <c r="A38">
        <v>1005</v>
      </c>
      <c r="B38">
        <v>999.19706176636384</v>
      </c>
      <c r="E38">
        <f t="shared" si="0"/>
        <v>0.10523153794811343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Chi-Square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Leoul Mesfin Gezu</dc:creator>
  <cp:lastModifiedBy>Leoul Mesfin Gezu</cp:lastModifiedBy>
  <dcterms:created xsi:type="dcterms:W3CDTF">2015-06-05T18:17:20Z</dcterms:created>
  <dcterms:modified xsi:type="dcterms:W3CDTF">2021-05-20T06:41:37Z</dcterms:modified>
</cp:coreProperties>
</file>