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4" i="1" l="1"/>
  <c r="V54" i="1"/>
  <c r="W54" i="1"/>
  <c r="O89" i="1"/>
  <c r="O84" i="1"/>
  <c r="O87" i="1"/>
  <c r="O86" i="1"/>
  <c r="O85" i="1"/>
  <c r="H78" i="1"/>
  <c r="H79" i="1"/>
  <c r="G79" i="1"/>
  <c r="G78" i="1"/>
  <c r="E61" i="1"/>
  <c r="M66" i="1"/>
  <c r="O65" i="1"/>
  <c r="M56" i="1"/>
  <c r="N56" i="1"/>
  <c r="O56" i="1"/>
  <c r="N58" i="1"/>
  <c r="N57" i="1"/>
  <c r="N59" i="1"/>
  <c r="N60" i="1"/>
  <c r="M60" i="1"/>
  <c r="M59" i="1"/>
  <c r="M57" i="1"/>
  <c r="O44" i="1"/>
  <c r="O45" i="1"/>
  <c r="O46" i="1"/>
  <c r="O47" i="1"/>
  <c r="O48" i="1"/>
  <c r="O49" i="1"/>
  <c r="O50" i="1"/>
  <c r="O51" i="1"/>
  <c r="O52" i="1"/>
  <c r="O53" i="1"/>
  <c r="O54" i="1"/>
  <c r="O43" i="1"/>
  <c r="M55" i="1"/>
  <c r="M44" i="1"/>
  <c r="M45" i="1"/>
  <c r="M46" i="1"/>
  <c r="M47" i="1"/>
  <c r="M48" i="1"/>
  <c r="M49" i="1"/>
  <c r="M50" i="1"/>
  <c r="M51" i="1"/>
  <c r="M52" i="1"/>
  <c r="M53" i="1"/>
  <c r="M54" i="1"/>
  <c r="M43" i="1"/>
  <c r="N33" i="1"/>
  <c r="N34" i="1"/>
  <c r="N35" i="1"/>
  <c r="N36" i="1"/>
  <c r="N37" i="1"/>
  <c r="N38" i="1"/>
  <c r="N30" i="1"/>
  <c r="E9" i="1"/>
  <c r="P28" i="1"/>
  <c r="P29" i="1"/>
  <c r="P31" i="1"/>
  <c r="P32" i="1"/>
  <c r="P34" i="1"/>
  <c r="N27" i="1"/>
  <c r="N28" i="1"/>
  <c r="N29" i="1"/>
  <c r="N31" i="1"/>
  <c r="N32" i="1"/>
  <c r="N7" i="1"/>
  <c r="N6" i="1"/>
  <c r="O7" i="1"/>
  <c r="N5" i="1"/>
  <c r="O6" i="1"/>
  <c r="P7" i="1"/>
  <c r="N8" i="1"/>
  <c r="O8" i="1"/>
  <c r="P8" i="1"/>
  <c r="N9" i="1"/>
  <c r="O9" i="1"/>
  <c r="P9" i="1"/>
  <c r="N10" i="1"/>
  <c r="O10" i="1"/>
  <c r="P10" i="1"/>
  <c r="P11" i="1"/>
  <c r="N12" i="1"/>
  <c r="O12" i="1"/>
  <c r="N13" i="1"/>
  <c r="O13" i="1"/>
  <c r="N21" i="1"/>
  <c r="O21" i="1"/>
  <c r="N20" i="1"/>
  <c r="O20" i="1"/>
  <c r="P21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P20" i="1"/>
  <c r="P12" i="1"/>
  <c r="N4" i="1"/>
  <c r="O5" i="1"/>
  <c r="N1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<sst xmlns="http://schemas.openxmlformats.org/spreadsheetml/2006/main" count="51" uniqueCount="32">
  <si>
    <t>Buy</t>
  </si>
  <si>
    <t>Sell</t>
  </si>
  <si>
    <t>% change</t>
  </si>
  <si>
    <t>return</t>
  </si>
  <si>
    <t>return2</t>
  </si>
  <si>
    <t>cum return</t>
  </si>
  <si>
    <t>Strategy</t>
  </si>
  <si>
    <t>ref</t>
  </si>
  <si>
    <t>grp</t>
  </si>
  <si>
    <t>1 if in trade</t>
  </si>
  <si>
    <t>Sel</t>
  </si>
  <si>
    <t>date</t>
  </si>
  <si>
    <t>INVESTMENT</t>
  </si>
  <si>
    <t>TOTAL RETURN</t>
  </si>
  <si>
    <t>Mean</t>
  </si>
  <si>
    <t>STD</t>
  </si>
  <si>
    <t>t-state 2 tail 95%</t>
  </si>
  <si>
    <t>Upper 95%</t>
  </si>
  <si>
    <t>Lower 95%</t>
  </si>
  <si>
    <t>Annualized Return</t>
  </si>
  <si>
    <t>To make annuallly</t>
  </si>
  <si>
    <t>Amount needed based on 20% return</t>
  </si>
  <si>
    <t>group daysell</t>
  </si>
  <si>
    <t>days</t>
  </si>
  <si>
    <t>annulized return</t>
  </si>
  <si>
    <t>trade group</t>
  </si>
  <si>
    <t>mean</t>
  </si>
  <si>
    <t>std</t>
  </si>
  <si>
    <t>t-state 2 tail 95% (10 df)</t>
  </si>
  <si>
    <t>downside dev</t>
  </si>
  <si>
    <t>annualized return</t>
  </si>
  <si>
    <t>Sortino Ratio Anualzd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</si>
</sst>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wrapText="1"/>
    </xf>
    <xf numFmtId="43" fontId="0" fillId="0" borderId="0" xfId="12" applyFont="1"/>
  </cellXfs>
  <cellStyles count="21">
    <cellStyle name="Comma" xfId="1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241300</xdr:colOff>
      <xdr:row>68</xdr:row>
      <xdr:rowOff>152400</xdr:rowOff>
    </xdr:from>
    <xdr:to>
      <xdr:col>21</xdr:col>
      <xdr:colOff>76200</xdr:colOff>
      <xdr:row>85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13106400"/>
          <a:ext cx="4787900" cy="325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89"/>
  <sheetViews>
    <sheetView tabSelected="1" topLeftCell="L35" workbookViewId="0">
      <selection activeCell="U44" sqref="U44:V54"/>
    </sheetView>
  </sheetViews>
  <sheetFormatPr baseColWidth="10" defaultRowHeight="15" x14ac:dyDescent="0"/>
  <cols>
    <col min="4" max="4" width="16.5" customWidth="1"/>
    <col min="14" max="14" width="14.5" customWidth="1"/>
    <col min="15" max="15" width="20.33203125" bestFit="1" customWidth="1"/>
    <col min="23" max="23" width="18.5" customWidth="1"/>
  </cols>
  <sheetData>
    <row r="3" spans="3:16">
      <c r="C3" t="s">
        <v>0</v>
      </c>
      <c r="D3" t="s">
        <v>1</v>
      </c>
      <c r="L3" t="s">
        <v>6</v>
      </c>
      <c r="M3" t="s">
        <v>2</v>
      </c>
      <c r="N3" t="s">
        <v>3</v>
      </c>
      <c r="O3" t="s">
        <v>4</v>
      </c>
      <c r="P3" t="s">
        <v>5</v>
      </c>
    </row>
    <row r="4" spans="3:16">
      <c r="C4">
        <v>0</v>
      </c>
      <c r="D4">
        <v>0</v>
      </c>
      <c r="E4">
        <f>D4+ABS(C4)-E3</f>
        <v>0</v>
      </c>
      <c r="F4">
        <v>1</v>
      </c>
      <c r="G4">
        <f>ABS(C4+D4-F4)</f>
        <v>1</v>
      </c>
      <c r="L4">
        <v>0</v>
      </c>
      <c r="M4">
        <v>0.3</v>
      </c>
      <c r="N4">
        <f>M4+1</f>
        <v>1.3</v>
      </c>
    </row>
    <row r="5" spans="3:16">
      <c r="C5">
        <v>0</v>
      </c>
      <c r="D5">
        <v>0</v>
      </c>
      <c r="E5">
        <f>D5+ABS(C5)-E4</f>
        <v>0</v>
      </c>
      <c r="F5">
        <v>1</v>
      </c>
      <c r="G5">
        <f t="shared" ref="G5:G19" si="0">ABS(C5+D5-F5)</f>
        <v>1</v>
      </c>
      <c r="L5">
        <v>0</v>
      </c>
      <c r="M5">
        <v>0.2</v>
      </c>
      <c r="N5">
        <f t="shared" ref="N5:N21" si="1">M5+1</f>
        <v>1.2</v>
      </c>
      <c r="O5">
        <f t="shared" ref="O5:O10" si="2">N5*N4*L5</f>
        <v>0</v>
      </c>
    </row>
    <row r="6" spans="3:16">
      <c r="C6">
        <v>0</v>
      </c>
      <c r="D6">
        <v>0</v>
      </c>
      <c r="E6">
        <f>D6+ABS(C6)-E5</f>
        <v>0</v>
      </c>
      <c r="F6">
        <v>1</v>
      </c>
      <c r="G6">
        <f t="shared" si="0"/>
        <v>1</v>
      </c>
      <c r="L6">
        <v>0</v>
      </c>
      <c r="M6">
        <v>0.5</v>
      </c>
      <c r="N6">
        <f t="shared" si="1"/>
        <v>1.5</v>
      </c>
      <c r="O6">
        <f t="shared" si="2"/>
        <v>0</v>
      </c>
    </row>
    <row r="7" spans="3:16">
      <c r="C7">
        <v>0</v>
      </c>
      <c r="D7">
        <v>0</v>
      </c>
      <c r="E7">
        <f>D7+ABS(C7)-E6</f>
        <v>0</v>
      </c>
      <c r="F7">
        <v>1</v>
      </c>
      <c r="G7">
        <f t="shared" si="0"/>
        <v>1</v>
      </c>
      <c r="L7">
        <v>0</v>
      </c>
      <c r="M7">
        <v>0.1</v>
      </c>
      <c r="N7">
        <f t="shared" si="1"/>
        <v>1.1000000000000001</v>
      </c>
      <c r="O7">
        <f t="shared" si="2"/>
        <v>0</v>
      </c>
      <c r="P7">
        <f t="shared" ref="P7:P12" si="3">O7*O6*L6</f>
        <v>0</v>
      </c>
    </row>
    <row r="8" spans="3:16">
      <c r="C8">
        <v>0</v>
      </c>
      <c r="D8">
        <v>0</v>
      </c>
      <c r="E8">
        <f>D8+ABS(C8)-E7</f>
        <v>0</v>
      </c>
      <c r="F8">
        <v>1</v>
      </c>
      <c r="G8">
        <f t="shared" si="0"/>
        <v>1</v>
      </c>
      <c r="L8">
        <v>0</v>
      </c>
      <c r="M8">
        <v>0.3</v>
      </c>
      <c r="N8">
        <f t="shared" si="1"/>
        <v>1.3</v>
      </c>
      <c r="O8">
        <f t="shared" si="2"/>
        <v>0</v>
      </c>
      <c r="P8">
        <f t="shared" si="3"/>
        <v>0</v>
      </c>
    </row>
    <row r="9" spans="3:16">
      <c r="C9">
        <v>1</v>
      </c>
      <c r="D9">
        <v>0</v>
      </c>
      <c r="E9">
        <f>ABS(D9+C9-E8)</f>
        <v>1</v>
      </c>
      <c r="F9">
        <v>1</v>
      </c>
      <c r="G9">
        <f t="shared" si="0"/>
        <v>0</v>
      </c>
      <c r="L9">
        <v>0</v>
      </c>
      <c r="M9">
        <v>0.4</v>
      </c>
      <c r="N9">
        <f t="shared" si="1"/>
        <v>1.4</v>
      </c>
      <c r="O9">
        <f t="shared" si="2"/>
        <v>0</v>
      </c>
      <c r="P9">
        <f t="shared" si="3"/>
        <v>0</v>
      </c>
    </row>
    <row r="10" spans="3:16">
      <c r="C10">
        <v>0</v>
      </c>
      <c r="D10">
        <v>0</v>
      </c>
      <c r="E10">
        <f t="shared" ref="E10:E19" si="4">ABS(D10+C10-E9)</f>
        <v>1</v>
      </c>
      <c r="F10">
        <v>1</v>
      </c>
      <c r="G10">
        <f t="shared" si="0"/>
        <v>1</v>
      </c>
      <c r="L10">
        <v>0</v>
      </c>
      <c r="M10">
        <v>0.3</v>
      </c>
      <c r="N10">
        <f t="shared" si="1"/>
        <v>1.3</v>
      </c>
      <c r="O10">
        <f t="shared" si="2"/>
        <v>0</v>
      </c>
      <c r="P10">
        <f t="shared" si="3"/>
        <v>0</v>
      </c>
    </row>
    <row r="11" spans="3:16">
      <c r="C11">
        <v>0</v>
      </c>
      <c r="D11">
        <v>0</v>
      </c>
      <c r="E11">
        <f t="shared" si="4"/>
        <v>1</v>
      </c>
      <c r="F11">
        <v>1</v>
      </c>
      <c r="G11">
        <f t="shared" si="0"/>
        <v>1</v>
      </c>
      <c r="L11">
        <v>1</v>
      </c>
      <c r="M11">
        <v>0.2</v>
      </c>
      <c r="N11">
        <f t="shared" si="1"/>
        <v>1.2</v>
      </c>
      <c r="O11">
        <v>1</v>
      </c>
      <c r="P11">
        <f t="shared" si="3"/>
        <v>0</v>
      </c>
    </row>
    <row r="12" spans="3:16">
      <c r="C12">
        <v>0</v>
      </c>
      <c r="D12">
        <v>1</v>
      </c>
      <c r="E12">
        <f t="shared" si="4"/>
        <v>0</v>
      </c>
      <c r="F12">
        <v>1</v>
      </c>
      <c r="G12">
        <f t="shared" si="0"/>
        <v>0</v>
      </c>
      <c r="L12">
        <v>1</v>
      </c>
      <c r="M12">
        <v>0.1</v>
      </c>
      <c r="N12">
        <f t="shared" si="1"/>
        <v>1.1000000000000001</v>
      </c>
      <c r="O12">
        <f>N12</f>
        <v>1.1000000000000001</v>
      </c>
      <c r="P12">
        <f t="shared" si="3"/>
        <v>1.1000000000000001</v>
      </c>
    </row>
    <row r="13" spans="3:16">
      <c r="C13">
        <v>0</v>
      </c>
      <c r="D13">
        <v>0</v>
      </c>
      <c r="E13">
        <f t="shared" si="4"/>
        <v>0</v>
      </c>
      <c r="F13">
        <v>1</v>
      </c>
      <c r="G13">
        <f t="shared" si="0"/>
        <v>1</v>
      </c>
      <c r="L13">
        <v>1</v>
      </c>
      <c r="M13">
        <v>0.2</v>
      </c>
      <c r="N13">
        <f t="shared" si="1"/>
        <v>1.2</v>
      </c>
      <c r="O13">
        <f>N13</f>
        <v>1.2</v>
      </c>
      <c r="P13">
        <f t="shared" ref="P13:P21" si="5">O13*O12*L12</f>
        <v>1.32</v>
      </c>
    </row>
    <row r="14" spans="3:16">
      <c r="C14">
        <v>0</v>
      </c>
      <c r="D14">
        <v>0</v>
      </c>
      <c r="E14">
        <f t="shared" si="4"/>
        <v>0</v>
      </c>
      <c r="F14">
        <v>1</v>
      </c>
      <c r="G14">
        <f t="shared" si="0"/>
        <v>1</v>
      </c>
      <c r="L14">
        <v>1</v>
      </c>
      <c r="M14">
        <v>0.5</v>
      </c>
      <c r="N14">
        <f t="shared" si="1"/>
        <v>1.5</v>
      </c>
      <c r="O14">
        <f t="shared" ref="O14:O21" si="6">N14</f>
        <v>1.5</v>
      </c>
      <c r="P14">
        <f t="shared" si="5"/>
        <v>1.7999999999999998</v>
      </c>
    </row>
    <row r="15" spans="3:16">
      <c r="C15">
        <v>1</v>
      </c>
      <c r="D15">
        <v>0</v>
      </c>
      <c r="E15">
        <f t="shared" si="4"/>
        <v>1</v>
      </c>
      <c r="F15">
        <v>1</v>
      </c>
      <c r="G15">
        <f t="shared" si="0"/>
        <v>0</v>
      </c>
      <c r="L15">
        <v>1</v>
      </c>
      <c r="M15">
        <v>0.1</v>
      </c>
      <c r="N15">
        <f t="shared" si="1"/>
        <v>1.1000000000000001</v>
      </c>
      <c r="O15">
        <f t="shared" si="6"/>
        <v>1.1000000000000001</v>
      </c>
      <c r="P15">
        <f t="shared" si="5"/>
        <v>1.6500000000000001</v>
      </c>
    </row>
    <row r="16" spans="3:16">
      <c r="C16">
        <v>0</v>
      </c>
      <c r="D16">
        <v>0</v>
      </c>
      <c r="E16">
        <f t="shared" si="4"/>
        <v>1</v>
      </c>
      <c r="F16">
        <v>1</v>
      </c>
      <c r="G16">
        <f t="shared" si="0"/>
        <v>1</v>
      </c>
      <c r="L16">
        <v>1</v>
      </c>
      <c r="M16">
        <v>0.04</v>
      </c>
      <c r="N16">
        <f t="shared" si="1"/>
        <v>1.04</v>
      </c>
      <c r="O16">
        <f t="shared" si="6"/>
        <v>1.04</v>
      </c>
      <c r="P16">
        <f t="shared" si="5"/>
        <v>1.1440000000000001</v>
      </c>
    </row>
    <row r="17" spans="3:16">
      <c r="C17">
        <v>0</v>
      </c>
      <c r="D17">
        <v>0</v>
      </c>
      <c r="E17">
        <f t="shared" si="4"/>
        <v>1</v>
      </c>
      <c r="F17">
        <v>1</v>
      </c>
      <c r="G17">
        <f t="shared" si="0"/>
        <v>1</v>
      </c>
      <c r="L17">
        <v>1</v>
      </c>
      <c r="M17">
        <v>0.15</v>
      </c>
      <c r="N17">
        <f t="shared" si="1"/>
        <v>1.1499999999999999</v>
      </c>
      <c r="O17">
        <f t="shared" si="6"/>
        <v>1.1499999999999999</v>
      </c>
      <c r="P17">
        <f t="shared" si="5"/>
        <v>1.196</v>
      </c>
    </row>
    <row r="18" spans="3:16">
      <c r="C18">
        <v>0</v>
      </c>
      <c r="D18">
        <v>0</v>
      </c>
      <c r="E18">
        <f t="shared" si="4"/>
        <v>1</v>
      </c>
      <c r="F18">
        <v>1</v>
      </c>
      <c r="G18">
        <f t="shared" si="0"/>
        <v>1</v>
      </c>
      <c r="L18">
        <v>1</v>
      </c>
      <c r="M18">
        <v>0.01</v>
      </c>
      <c r="N18">
        <f t="shared" si="1"/>
        <v>1.01</v>
      </c>
      <c r="O18">
        <f t="shared" si="6"/>
        <v>1.01</v>
      </c>
      <c r="P18">
        <f t="shared" si="5"/>
        <v>1.1615</v>
      </c>
    </row>
    <row r="19" spans="3:16">
      <c r="C19">
        <v>0</v>
      </c>
      <c r="D19">
        <v>1</v>
      </c>
      <c r="E19">
        <f t="shared" si="4"/>
        <v>0</v>
      </c>
      <c r="F19">
        <v>1</v>
      </c>
      <c r="G19">
        <f t="shared" si="0"/>
        <v>0</v>
      </c>
      <c r="L19">
        <v>1</v>
      </c>
      <c r="M19">
        <v>0.23</v>
      </c>
      <c r="N19">
        <f t="shared" si="1"/>
        <v>1.23</v>
      </c>
      <c r="O19">
        <f t="shared" si="6"/>
        <v>1.23</v>
      </c>
      <c r="P19">
        <f t="shared" si="5"/>
        <v>1.2423</v>
      </c>
    </row>
    <row r="20" spans="3:16">
      <c r="L20">
        <v>0</v>
      </c>
      <c r="M20">
        <v>1.23</v>
      </c>
      <c r="N20">
        <f t="shared" si="1"/>
        <v>2.23</v>
      </c>
      <c r="O20">
        <f t="shared" si="6"/>
        <v>2.23</v>
      </c>
      <c r="P20">
        <f t="shared" si="5"/>
        <v>2.7429000000000001</v>
      </c>
    </row>
    <row r="21" spans="3:16">
      <c r="L21">
        <v>0</v>
      </c>
      <c r="M21">
        <v>2.23</v>
      </c>
      <c r="N21">
        <f t="shared" si="1"/>
        <v>3.23</v>
      </c>
      <c r="O21">
        <f t="shared" si="6"/>
        <v>3.23</v>
      </c>
      <c r="P21">
        <f t="shared" si="5"/>
        <v>0</v>
      </c>
    </row>
    <row r="26" spans="3:16">
      <c r="I26" t="s">
        <v>11</v>
      </c>
      <c r="J26" t="s">
        <v>0</v>
      </c>
      <c r="K26" t="s">
        <v>10</v>
      </c>
      <c r="L26" t="s">
        <v>9</v>
      </c>
      <c r="M26" t="s">
        <v>7</v>
      </c>
      <c r="N26" t="s">
        <v>8</v>
      </c>
      <c r="O26" t="s">
        <v>3</v>
      </c>
      <c r="P26" t="s">
        <v>5</v>
      </c>
    </row>
    <row r="27" spans="3:16">
      <c r="I27">
        <v>1</v>
      </c>
      <c r="J27">
        <v>0</v>
      </c>
      <c r="K27">
        <v>0</v>
      </c>
      <c r="L27">
        <v>0</v>
      </c>
      <c r="M27">
        <v>0</v>
      </c>
      <c r="N27">
        <f>0</f>
        <v>0</v>
      </c>
      <c r="O27">
        <v>1.1000000000000001</v>
      </c>
      <c r="P27">
        <v>0</v>
      </c>
    </row>
    <row r="28" spans="3:16">
      <c r="I28">
        <v>2</v>
      </c>
      <c r="J28">
        <v>0</v>
      </c>
      <c r="K28">
        <v>0</v>
      </c>
      <c r="L28">
        <v>0</v>
      </c>
      <c r="M28">
        <v>0</v>
      </c>
      <c r="N28">
        <f>(N27+M28)*L28</f>
        <v>0</v>
      </c>
      <c r="O28">
        <v>1.2</v>
      </c>
      <c r="P28">
        <f t="shared" ref="P28:P34" si="7">O28*O27*L27</f>
        <v>0</v>
      </c>
    </row>
    <row r="29" spans="3:16">
      <c r="I29">
        <v>3</v>
      </c>
      <c r="J29">
        <v>0</v>
      </c>
      <c r="K29">
        <v>0</v>
      </c>
      <c r="L29">
        <v>0</v>
      </c>
      <c r="M29">
        <v>0</v>
      </c>
      <c r="N29">
        <f t="shared" ref="N29:N38" si="8">(N28+M29)*L29</f>
        <v>0</v>
      </c>
      <c r="O29">
        <v>1.5</v>
      </c>
      <c r="P29">
        <f t="shared" si="7"/>
        <v>0</v>
      </c>
    </row>
    <row r="30" spans="3:16">
      <c r="I30">
        <v>4</v>
      </c>
      <c r="J30">
        <v>1</v>
      </c>
      <c r="K30">
        <v>0</v>
      </c>
      <c r="L30">
        <v>1</v>
      </c>
      <c r="M30">
        <v>363</v>
      </c>
      <c r="N30">
        <f>(N29+M30)*L30</f>
        <v>363</v>
      </c>
      <c r="O30">
        <v>1.1000000000000001</v>
      </c>
      <c r="P30">
        <v>1</v>
      </c>
    </row>
    <row r="31" spans="3:16">
      <c r="I31">
        <v>5</v>
      </c>
      <c r="J31">
        <v>0</v>
      </c>
      <c r="K31">
        <v>0</v>
      </c>
      <c r="L31">
        <v>1</v>
      </c>
      <c r="M31">
        <v>0</v>
      </c>
      <c r="N31">
        <f t="shared" si="8"/>
        <v>363</v>
      </c>
      <c r="O31">
        <v>1.04</v>
      </c>
      <c r="P31">
        <f t="shared" si="7"/>
        <v>1.1440000000000001</v>
      </c>
    </row>
    <row r="32" spans="3:16">
      <c r="I32">
        <v>6</v>
      </c>
      <c r="J32">
        <v>0</v>
      </c>
      <c r="K32">
        <v>1</v>
      </c>
      <c r="L32">
        <v>1</v>
      </c>
      <c r="M32">
        <v>0</v>
      </c>
      <c r="N32">
        <f t="shared" si="8"/>
        <v>363</v>
      </c>
      <c r="O32">
        <v>1.1499999999999999</v>
      </c>
      <c r="P32" s="1">
        <f t="shared" si="7"/>
        <v>1.196</v>
      </c>
    </row>
    <row r="33" spans="4:23">
      <c r="I33">
        <v>7</v>
      </c>
      <c r="J33">
        <v>0</v>
      </c>
      <c r="K33">
        <v>0</v>
      </c>
      <c r="L33">
        <v>0</v>
      </c>
      <c r="M33">
        <v>0</v>
      </c>
      <c r="N33">
        <f t="shared" si="8"/>
        <v>0</v>
      </c>
      <c r="O33">
        <v>1.01</v>
      </c>
      <c r="P33">
        <v>0</v>
      </c>
    </row>
    <row r="34" spans="4:23">
      <c r="I34">
        <v>8</v>
      </c>
      <c r="J34">
        <v>0</v>
      </c>
      <c r="K34">
        <v>0</v>
      </c>
      <c r="L34">
        <v>0</v>
      </c>
      <c r="M34">
        <v>0</v>
      </c>
      <c r="N34">
        <f t="shared" si="8"/>
        <v>0</v>
      </c>
      <c r="P34">
        <f t="shared" si="7"/>
        <v>0</v>
      </c>
    </row>
    <row r="35" spans="4:23">
      <c r="I35">
        <v>9</v>
      </c>
      <c r="J35">
        <v>0</v>
      </c>
      <c r="K35">
        <v>0</v>
      </c>
      <c r="L35">
        <v>0</v>
      </c>
      <c r="N35">
        <f t="shared" si="8"/>
        <v>0</v>
      </c>
    </row>
    <row r="36" spans="4:23">
      <c r="I36">
        <v>10</v>
      </c>
      <c r="J36">
        <v>1</v>
      </c>
      <c r="K36">
        <v>0</v>
      </c>
      <c r="L36">
        <v>1</v>
      </c>
      <c r="M36">
        <v>370</v>
      </c>
      <c r="N36">
        <f t="shared" si="8"/>
        <v>370</v>
      </c>
    </row>
    <row r="37" spans="4:23">
      <c r="I37">
        <v>11</v>
      </c>
      <c r="J37">
        <v>0</v>
      </c>
      <c r="K37">
        <v>0</v>
      </c>
      <c r="L37">
        <v>1</v>
      </c>
      <c r="N37">
        <f t="shared" si="8"/>
        <v>370</v>
      </c>
    </row>
    <row r="38" spans="4:23">
      <c r="I38">
        <v>12</v>
      </c>
      <c r="J38">
        <v>0</v>
      </c>
      <c r="K38">
        <v>1</v>
      </c>
      <c r="L38">
        <v>1</v>
      </c>
      <c r="N38">
        <f t="shared" si="8"/>
        <v>370</v>
      </c>
    </row>
    <row r="42" spans="4:23">
      <c r="N42" t="s">
        <v>12</v>
      </c>
      <c r="O42" t="s">
        <v>13</v>
      </c>
    </row>
    <row r="43" spans="4:23">
      <c r="K43">
        <v>363</v>
      </c>
      <c r="L43">
        <v>2.1538460000000001</v>
      </c>
      <c r="M43" s="2">
        <f>L43-1</f>
        <v>1.1538460000000001</v>
      </c>
      <c r="N43">
        <v>1000</v>
      </c>
      <c r="O43">
        <f>1000+(N43*M43)</f>
        <v>2153.8460000000005</v>
      </c>
      <c r="R43" t="s">
        <v>25</v>
      </c>
      <c r="S43" t="s">
        <v>3</v>
      </c>
      <c r="T43" t="s">
        <v>23</v>
      </c>
      <c r="U43" t="s">
        <v>29</v>
      </c>
      <c r="V43" t="s">
        <v>30</v>
      </c>
      <c r="W43" t="s">
        <v>31</v>
      </c>
    </row>
    <row r="44" spans="4:23">
      <c r="K44">
        <v>1615</v>
      </c>
      <c r="L44">
        <v>0.91292099999999998</v>
      </c>
      <c r="M44" s="2">
        <f t="shared" ref="M44:M54" si="9">L44-1</f>
        <v>-8.7079000000000018E-2</v>
      </c>
      <c r="N44">
        <v>1000</v>
      </c>
      <c r="O44">
        <f t="shared" ref="O44:O54" si="10">1000+(N44*M44)</f>
        <v>912.92099999999994</v>
      </c>
      <c r="Q44">
        <v>2</v>
      </c>
      <c r="R44">
        <v>1615</v>
      </c>
      <c r="S44">
        <v>0.96629213483147902</v>
      </c>
      <c r="T44">
        <v>51</v>
      </c>
      <c r="U44" s="2">
        <v>7.4854475438625098E-2</v>
      </c>
      <c r="V44" s="2">
        <v>-0.15528503520279999</v>
      </c>
      <c r="W44">
        <v>-2.07449233052367</v>
      </c>
    </row>
    <row r="45" spans="4:23">
      <c r="K45">
        <v>2325</v>
      </c>
      <c r="L45">
        <v>0.82908199999999999</v>
      </c>
      <c r="M45" s="2">
        <f t="shared" si="9"/>
        <v>-0.17091800000000001</v>
      </c>
      <c r="N45">
        <v>1000</v>
      </c>
      <c r="O45">
        <f t="shared" si="10"/>
        <v>829.08199999999999</v>
      </c>
      <c r="Q45">
        <v>3</v>
      </c>
      <c r="R45">
        <v>2325</v>
      </c>
      <c r="S45">
        <v>0.82525510204082198</v>
      </c>
      <c r="T45">
        <v>51</v>
      </c>
      <c r="U45" s="2">
        <v>3.8453486031225899E-2</v>
      </c>
      <c r="V45" s="2">
        <v>-0.61141754256429803</v>
      </c>
      <c r="W45">
        <v>-15.9001850200993</v>
      </c>
    </row>
    <row r="46" spans="4:23">
      <c r="D46" t="s">
        <v>22</v>
      </c>
      <c r="E46" t="s">
        <v>3</v>
      </c>
      <c r="F46" t="s">
        <v>23</v>
      </c>
      <c r="K46">
        <v>2468</v>
      </c>
      <c r="L46">
        <v>1.208988</v>
      </c>
      <c r="M46" s="2">
        <f t="shared" si="9"/>
        <v>0.20898799999999995</v>
      </c>
      <c r="N46">
        <v>1000</v>
      </c>
      <c r="O46">
        <f t="shared" si="10"/>
        <v>1208.9879999999998</v>
      </c>
      <c r="Q46">
        <v>4</v>
      </c>
      <c r="R46">
        <v>2468</v>
      </c>
      <c r="S46">
        <v>1.2001955161626601</v>
      </c>
      <c r="T46">
        <v>51</v>
      </c>
      <c r="U46" s="2">
        <v>3.2357648323118299E-2</v>
      </c>
      <c r="V46" s="2">
        <v>1.4549585091439401</v>
      </c>
      <c r="W46">
        <v>44.964902721451097</v>
      </c>
    </row>
    <row r="47" spans="4:23">
      <c r="D47">
        <v>363</v>
      </c>
      <c r="E47">
        <v>2.1538461538461</v>
      </c>
      <c r="F47">
        <v>79.026666666666401</v>
      </c>
      <c r="K47">
        <v>3411</v>
      </c>
      <c r="L47">
        <v>1.006923</v>
      </c>
      <c r="M47" s="2">
        <f t="shared" si="9"/>
        <v>6.9230000000000125E-3</v>
      </c>
      <c r="N47">
        <v>1000</v>
      </c>
      <c r="O47">
        <f t="shared" si="10"/>
        <v>1006.923</v>
      </c>
      <c r="Q47">
        <v>7</v>
      </c>
      <c r="R47">
        <v>3420</v>
      </c>
      <c r="S47">
        <v>1.12203825544489</v>
      </c>
      <c r="T47">
        <v>51</v>
      </c>
      <c r="U47" s="2">
        <v>1.9535479907329699E-2</v>
      </c>
      <c r="V47" s="2">
        <v>0.76244734805713499</v>
      </c>
      <c r="W47">
        <v>39.028851693121801</v>
      </c>
    </row>
    <row r="48" spans="4:23">
      <c r="D48">
        <v>1615</v>
      </c>
      <c r="E48">
        <v>0.91292134831459704</v>
      </c>
      <c r="F48">
        <v>48.165730337078799</v>
      </c>
      <c r="K48">
        <v>3420</v>
      </c>
      <c r="L48">
        <v>1.0592790000000001</v>
      </c>
      <c r="M48" s="2">
        <f t="shared" si="9"/>
        <v>5.9279000000000082E-2</v>
      </c>
      <c r="N48">
        <v>1000</v>
      </c>
      <c r="O48">
        <f t="shared" si="10"/>
        <v>1059.279</v>
      </c>
      <c r="Q48">
        <v>8</v>
      </c>
      <c r="R48">
        <v>3483</v>
      </c>
      <c r="S48">
        <v>0.95707743574873305</v>
      </c>
      <c r="T48">
        <v>51</v>
      </c>
      <c r="U48" s="2">
        <v>2.4036233139006401E-2</v>
      </c>
      <c r="V48" s="2">
        <v>-0.19419541616059399</v>
      </c>
      <c r="W48">
        <v>-8.0792782728276293</v>
      </c>
    </row>
    <row r="49" spans="4:23">
      <c r="D49">
        <v>2325</v>
      </c>
      <c r="E49">
        <v>0.82908163265306101</v>
      </c>
      <c r="F49">
        <v>46.456632653061199</v>
      </c>
      <c r="K49">
        <v>3483</v>
      </c>
      <c r="L49">
        <v>0.93927899999999998</v>
      </c>
      <c r="M49" s="2">
        <f t="shared" si="9"/>
        <v>-6.0721000000000025E-2</v>
      </c>
      <c r="N49">
        <v>1000</v>
      </c>
      <c r="O49">
        <f t="shared" si="10"/>
        <v>939.279</v>
      </c>
      <c r="Q49">
        <v>9</v>
      </c>
      <c r="R49">
        <v>3572</v>
      </c>
      <c r="S49">
        <v>1.0770783996451401</v>
      </c>
      <c r="T49">
        <v>51</v>
      </c>
      <c r="U49" s="2">
        <v>2.0358283372494401E-2</v>
      </c>
      <c r="V49" s="2">
        <v>0.44114400889793998</v>
      </c>
      <c r="W49">
        <v>21.669018002468601</v>
      </c>
    </row>
    <row r="50" spans="4:23">
      <c r="D50">
        <v>2468</v>
      </c>
      <c r="E50">
        <v>1.20898815730672</v>
      </c>
      <c r="F50">
        <v>57.208127886190603</v>
      </c>
      <c r="K50">
        <v>3572</v>
      </c>
      <c r="L50">
        <v>1.066961</v>
      </c>
      <c r="M50" s="2">
        <f t="shared" si="9"/>
        <v>6.6961000000000048E-2</v>
      </c>
      <c r="N50">
        <v>1000</v>
      </c>
      <c r="O50">
        <f t="shared" si="10"/>
        <v>1066.961</v>
      </c>
      <c r="Q50">
        <v>10</v>
      </c>
      <c r="R50">
        <v>4191</v>
      </c>
      <c r="S50">
        <v>0.90868596881959995</v>
      </c>
      <c r="T50">
        <v>51</v>
      </c>
      <c r="U50" s="2">
        <v>4.1000357291900602E-2</v>
      </c>
      <c r="V50" s="2">
        <v>-0.37578992877538903</v>
      </c>
      <c r="W50">
        <v>-9.1655281464979801</v>
      </c>
    </row>
    <row r="51" spans="4:23">
      <c r="D51">
        <v>3398</v>
      </c>
      <c r="E51">
        <v>0.99502487562189101</v>
      </c>
      <c r="F51">
        <v>18.687499999999801</v>
      </c>
      <c r="K51">
        <v>4191</v>
      </c>
      <c r="L51">
        <v>0.92056400000000005</v>
      </c>
      <c r="M51" s="2">
        <f t="shared" si="9"/>
        <v>-7.9435999999999951E-2</v>
      </c>
      <c r="N51">
        <v>1000</v>
      </c>
      <c r="O51">
        <f t="shared" si="10"/>
        <v>920.56400000000008</v>
      </c>
      <c r="Q51">
        <v>11</v>
      </c>
      <c r="R51">
        <v>4515</v>
      </c>
      <c r="S51">
        <v>1.23256780333705</v>
      </c>
      <c r="T51">
        <v>51</v>
      </c>
      <c r="U51" s="2">
        <v>3.4110030105347099E-2</v>
      </c>
      <c r="V51" s="2">
        <v>1.79854102736605</v>
      </c>
      <c r="W51">
        <v>52.727629433669399</v>
      </c>
    </row>
    <row r="52" spans="4:23">
      <c r="D52">
        <v>3420</v>
      </c>
      <c r="E52">
        <v>1.0592790081533101</v>
      </c>
      <c r="F52">
        <v>28.3831375092707</v>
      </c>
      <c r="K52">
        <v>4515</v>
      </c>
      <c r="L52">
        <v>1.202815</v>
      </c>
      <c r="M52" s="2">
        <f t="shared" si="9"/>
        <v>0.20281499999999997</v>
      </c>
      <c r="N52">
        <v>1000</v>
      </c>
      <c r="O52">
        <f t="shared" si="10"/>
        <v>1202.8150000000001</v>
      </c>
      <c r="Q52">
        <v>12</v>
      </c>
      <c r="R52">
        <v>5064</v>
      </c>
      <c r="S52">
        <v>1.06101920820336</v>
      </c>
      <c r="T52">
        <v>51</v>
      </c>
      <c r="U52" s="2">
        <v>2.8509850026406099E-2</v>
      </c>
      <c r="V52" s="2">
        <v>0.33843942805961302</v>
      </c>
      <c r="W52">
        <v>11.870964868147199</v>
      </c>
    </row>
    <row r="53" spans="4:23">
      <c r="D53">
        <v>3467</v>
      </c>
      <c r="E53">
        <v>1.00246837395863</v>
      </c>
      <c r="F53">
        <v>3.0064794816414602</v>
      </c>
      <c r="K53">
        <v>5064</v>
      </c>
      <c r="L53">
        <v>1.067429</v>
      </c>
      <c r="M53" s="2">
        <f t="shared" si="9"/>
        <v>6.7428999999999961E-2</v>
      </c>
      <c r="N53">
        <v>1000</v>
      </c>
      <c r="O53">
        <f t="shared" si="10"/>
        <v>1067.4289999999999</v>
      </c>
      <c r="Q53">
        <v>13</v>
      </c>
      <c r="R53">
        <v>5934</v>
      </c>
      <c r="S53">
        <v>1.11799410029498</v>
      </c>
      <c r="T53">
        <v>51</v>
      </c>
      <c r="U53" s="2">
        <v>6.6149627827203905E-2</v>
      </c>
      <c r="V53" s="2">
        <v>0.731403860123925</v>
      </c>
      <c r="W53">
        <v>11.0568099042748</v>
      </c>
    </row>
    <row r="54" spans="4:23">
      <c r="D54">
        <v>3483</v>
      </c>
      <c r="E54">
        <v>0.93927860578539601</v>
      </c>
      <c r="F54">
        <v>45.924879305553702</v>
      </c>
      <c r="K54">
        <v>5934</v>
      </c>
      <c r="L54">
        <v>1.0368729999999999</v>
      </c>
      <c r="M54" s="2">
        <f t="shared" si="9"/>
        <v>3.6872999999999934E-2</v>
      </c>
      <c r="N54">
        <v>1000</v>
      </c>
      <c r="O54">
        <f t="shared" si="10"/>
        <v>1036.873</v>
      </c>
      <c r="U54" s="2">
        <f t="shared" ref="U54:V54" si="11">AVERAGE(U44:U53)</f>
        <v>3.7936547146265751E-2</v>
      </c>
      <c r="V54" s="2">
        <f t="shared" si="11"/>
        <v>0.41902462589455219</v>
      </c>
      <c r="W54">
        <f>AVERAGE(W44:W53)</f>
        <v>14.609869285318434</v>
      </c>
    </row>
    <row r="55" spans="4:23">
      <c r="D55">
        <v>3572</v>
      </c>
      <c r="E55">
        <v>1.06696066916171</v>
      </c>
      <c r="F55">
        <v>53.787203334225197</v>
      </c>
      <c r="L55" t="s">
        <v>14</v>
      </c>
      <c r="M55" s="4">
        <f>AVERAGE(M43:M54)</f>
        <v>0.11708</v>
      </c>
    </row>
    <row r="56" spans="4:23">
      <c r="D56">
        <v>4191</v>
      </c>
      <c r="E56">
        <v>0.92056421677801403</v>
      </c>
      <c r="F56">
        <v>47.493318485523503</v>
      </c>
      <c r="L56" t="s">
        <v>19</v>
      </c>
      <c r="M56" s="2">
        <f>((1+M55)^(251/50))-1</f>
        <v>0.74334390323246136</v>
      </c>
      <c r="N56" s="3">
        <f>AVERAGE(M51:M54)</f>
        <v>5.6920249999999978E-2</v>
      </c>
      <c r="O56" s="2">
        <f>N56*251/50</f>
        <v>0.28573965499999987</v>
      </c>
    </row>
    <row r="57" spans="4:23">
      <c r="D57">
        <v>4515</v>
      </c>
      <c r="E57">
        <v>1.2028148682786299</v>
      </c>
      <c r="F57">
        <v>57.209671598701398</v>
      </c>
      <c r="L57" t="s">
        <v>15</v>
      </c>
      <c r="M57" s="2">
        <f>_xlfn.STDEV.S(M43:M54)</f>
        <v>0.34541445561791162</v>
      </c>
      <c r="N57" s="3">
        <f>AVERAGE(M44:M54)</f>
        <v>2.2828545454545449E-2</v>
      </c>
    </row>
    <row r="58" spans="4:23">
      <c r="D58">
        <v>5064</v>
      </c>
      <c r="E58">
        <v>1.0674287108551599</v>
      </c>
      <c r="F58">
        <v>49.526371096971197</v>
      </c>
      <c r="K58" t="s">
        <v>16</v>
      </c>
      <c r="L58">
        <v>2.1789999999999998</v>
      </c>
      <c r="N58" s="2">
        <f>_xlfn.STDEV.S(M44:M54)</f>
        <v>0.11824642293478785</v>
      </c>
    </row>
    <row r="59" spans="4:23">
      <c r="D59">
        <v>5934</v>
      </c>
      <c r="E59">
        <v>1.03687315634218</v>
      </c>
      <c r="F59">
        <v>45.9277286135693</v>
      </c>
      <c r="L59" t="s">
        <v>17</v>
      </c>
      <c r="M59">
        <f>M55+((M57*L58)/SQRT(12))</f>
        <v>0.33435367797249183</v>
      </c>
      <c r="N59" s="2">
        <f>AVERAGE(M44:M54) + (_xlfn.STDEV.S(M44:M54)*2.201/SQRT(11))</f>
        <v>0.10130000162778938</v>
      </c>
    </row>
    <row r="60" spans="4:23">
      <c r="L60" t="s">
        <v>18</v>
      </c>
      <c r="M60">
        <f>M55-((M57*L58)/SQRT(12))</f>
        <v>-0.10019367797249183</v>
      </c>
      <c r="N60" s="3">
        <f>AVERAGE(M44:M54) - (_xlfn.STDEV.S(M44:M54)*2.201/SQRT(11))</f>
        <v>-5.5642910718698479E-2</v>
      </c>
    </row>
    <row r="61" spans="4:23">
      <c r="E61" s="4">
        <f>AVERAGE(E47:E59)-1</f>
        <v>0.10734844438887703</v>
      </c>
    </row>
    <row r="64" spans="4:23">
      <c r="D64" t="s">
        <v>22</v>
      </c>
      <c r="E64" t="s">
        <v>3</v>
      </c>
      <c r="F64" t="s">
        <v>23</v>
      </c>
      <c r="G64" t="s">
        <v>24</v>
      </c>
      <c r="M64" t="s">
        <v>20</v>
      </c>
      <c r="O64" t="s">
        <v>21</v>
      </c>
    </row>
    <row r="65" spans="4:15">
      <c r="D65">
        <v>363</v>
      </c>
      <c r="E65">
        <v>2.1538461538461</v>
      </c>
      <c r="F65">
        <v>50</v>
      </c>
      <c r="G65" s="2">
        <v>46.069294482916298</v>
      </c>
      <c r="H65" s="2">
        <v>46.069294482916298</v>
      </c>
      <c r="M65">
        <v>60000</v>
      </c>
      <c r="O65">
        <f>M65/0.2</f>
        <v>300000</v>
      </c>
    </row>
    <row r="66" spans="4:15">
      <c r="D66">
        <v>1615</v>
      </c>
      <c r="E66">
        <v>0.91292134831459704</v>
      </c>
      <c r="F66">
        <v>50</v>
      </c>
      <c r="G66" s="2">
        <v>-0.36704114160190099</v>
      </c>
      <c r="H66" s="2">
        <v>-0.36704114160190099</v>
      </c>
      <c r="M66">
        <f>M65*0.73-15000</f>
        <v>28800</v>
      </c>
    </row>
    <row r="67" spans="4:15">
      <c r="D67">
        <v>2325</v>
      </c>
      <c r="E67">
        <v>0.82908163265306101</v>
      </c>
      <c r="F67">
        <v>50</v>
      </c>
      <c r="G67" s="2">
        <v>-0.60973606816437498</v>
      </c>
      <c r="H67" s="2">
        <v>-0.60973606816437498</v>
      </c>
    </row>
    <row r="68" spans="4:15">
      <c r="D68">
        <v>2468</v>
      </c>
      <c r="E68">
        <v>1.20898815730672</v>
      </c>
      <c r="F68">
        <v>50</v>
      </c>
      <c r="G68" s="2">
        <v>1.59273824898967</v>
      </c>
      <c r="H68" s="2">
        <v>1.59273824898967</v>
      </c>
    </row>
    <row r="69" spans="4:15">
      <c r="D69">
        <v>3398</v>
      </c>
      <c r="E69">
        <v>0.99502487562189101</v>
      </c>
      <c r="F69">
        <v>19</v>
      </c>
      <c r="G69" s="2">
        <v>-6.3764328477526402E-2</v>
      </c>
      <c r="H69" s="2"/>
    </row>
    <row r="70" spans="4:15">
      <c r="D70">
        <v>3420</v>
      </c>
      <c r="E70">
        <v>1.0592790081533101</v>
      </c>
      <c r="F70">
        <v>28</v>
      </c>
      <c r="G70" s="2">
        <v>0.67571464729467801</v>
      </c>
      <c r="H70" s="2"/>
      <c r="K70" t="s">
        <v>25</v>
      </c>
      <c r="L70" t="s">
        <v>3</v>
      </c>
      <c r="M70" t="s">
        <v>23</v>
      </c>
      <c r="N70" t="s">
        <v>24</v>
      </c>
    </row>
    <row r="71" spans="4:15">
      <c r="D71">
        <v>3467</v>
      </c>
      <c r="E71">
        <v>1.00246837395863</v>
      </c>
      <c r="F71">
        <v>3</v>
      </c>
      <c r="G71" s="2">
        <v>0.229080286088643</v>
      </c>
      <c r="H71" s="2"/>
      <c r="K71">
        <v>363</v>
      </c>
      <c r="L71">
        <v>2.07692307692307</v>
      </c>
      <c r="M71">
        <v>51</v>
      </c>
      <c r="N71" s="6">
        <v>35.492728889612003</v>
      </c>
      <c r="O71" s="2">
        <v>35.492728889612003</v>
      </c>
    </row>
    <row r="72" spans="4:15">
      <c r="D72">
        <v>3483</v>
      </c>
      <c r="E72">
        <v>0.93927860578539601</v>
      </c>
      <c r="F72">
        <v>50</v>
      </c>
      <c r="G72" s="2">
        <v>-0.26982318205502198</v>
      </c>
      <c r="H72" s="2">
        <v>-0.26982318205502198</v>
      </c>
      <c r="K72">
        <v>1615</v>
      </c>
      <c r="L72">
        <v>0.96629213483147902</v>
      </c>
      <c r="M72">
        <v>51</v>
      </c>
      <c r="N72" s="6">
        <v>-0.15528503520279999</v>
      </c>
      <c r="O72" s="2">
        <v>-0.15528503520279999</v>
      </c>
    </row>
    <row r="73" spans="4:15">
      <c r="D73">
        <v>3572</v>
      </c>
      <c r="E73">
        <v>1.06696066916171</v>
      </c>
      <c r="F73">
        <v>50</v>
      </c>
      <c r="G73" s="2">
        <v>0.38453844958487299</v>
      </c>
      <c r="H73" s="2">
        <v>0.38453844958487299</v>
      </c>
      <c r="K73">
        <v>2325</v>
      </c>
      <c r="L73">
        <v>0.82525510204082198</v>
      </c>
      <c r="M73">
        <v>51</v>
      </c>
      <c r="N73" s="6">
        <v>-0.61141754256429803</v>
      </c>
      <c r="O73" s="2">
        <v>-0.61141754256429803</v>
      </c>
    </row>
    <row r="74" spans="4:15">
      <c r="D74">
        <v>4191</v>
      </c>
      <c r="E74">
        <v>0.92056421677801403</v>
      </c>
      <c r="F74">
        <v>50</v>
      </c>
      <c r="G74" s="2">
        <v>-0.33998846009679301</v>
      </c>
      <c r="H74" s="2">
        <v>-0.33998846009679301</v>
      </c>
      <c r="K74">
        <v>2468</v>
      </c>
      <c r="L74">
        <v>1.2001955161626601</v>
      </c>
      <c r="M74">
        <v>51</v>
      </c>
      <c r="N74" s="6">
        <v>1.4549585091439401</v>
      </c>
      <c r="O74" s="2">
        <v>1.4549585091439401</v>
      </c>
    </row>
    <row r="75" spans="4:15">
      <c r="D75">
        <v>4515</v>
      </c>
      <c r="E75">
        <v>1.2028148682786299</v>
      </c>
      <c r="F75">
        <v>50</v>
      </c>
      <c r="G75" s="2">
        <v>1.52695736857269</v>
      </c>
      <c r="H75" s="2">
        <v>1.52695736857269</v>
      </c>
      <c r="K75">
        <v>3398</v>
      </c>
      <c r="L75">
        <v>0.99502487562189101</v>
      </c>
      <c r="M75">
        <v>19</v>
      </c>
      <c r="N75" s="6">
        <v>-6.3764328477526402E-2</v>
      </c>
      <c r="O75" s="2"/>
    </row>
    <row r="76" spans="4:15">
      <c r="D76">
        <v>5064</v>
      </c>
      <c r="E76">
        <v>1.0674287108551599</v>
      </c>
      <c r="F76">
        <v>50</v>
      </c>
      <c r="G76" s="2">
        <v>0.38759005092714</v>
      </c>
      <c r="H76" s="2">
        <v>0.38759005092714</v>
      </c>
      <c r="K76">
        <v>3417</v>
      </c>
      <c r="L76">
        <v>0.95199999999997997</v>
      </c>
      <c r="M76">
        <v>3</v>
      </c>
      <c r="N76" s="6">
        <v>-0.98368358730499295</v>
      </c>
      <c r="O76" s="2"/>
    </row>
    <row r="77" spans="4:15">
      <c r="D77">
        <v>5934</v>
      </c>
      <c r="E77">
        <v>1.03687315634218</v>
      </c>
      <c r="F77">
        <v>50</v>
      </c>
      <c r="G77" s="2">
        <v>0.199340966596803</v>
      </c>
      <c r="H77" s="2">
        <v>0.199340966596803</v>
      </c>
      <c r="K77">
        <v>3420</v>
      </c>
      <c r="L77">
        <v>1.12203825544489</v>
      </c>
      <c r="M77">
        <v>51</v>
      </c>
      <c r="N77" s="6">
        <v>0.76244734805713499</v>
      </c>
      <c r="O77" s="2">
        <v>0.76244734805713499</v>
      </c>
    </row>
    <row r="78" spans="4:15">
      <c r="F78" t="s">
        <v>14</v>
      </c>
      <c r="G78" s="3">
        <f>AVERAGE(G66:G77)</f>
        <v>0.27880056980490664</v>
      </c>
      <c r="H78" s="3">
        <f>AVERAGE(H66:H77)</f>
        <v>0.27828624808367608</v>
      </c>
      <c r="K78">
        <v>3483</v>
      </c>
      <c r="L78">
        <v>0.95707743574873305</v>
      </c>
      <c r="M78">
        <v>51</v>
      </c>
      <c r="N78" s="6">
        <v>-0.19419541616059399</v>
      </c>
      <c r="O78" s="2">
        <v>-0.19419541616059399</v>
      </c>
    </row>
    <row r="79" spans="4:15">
      <c r="F79" t="s">
        <v>15</v>
      </c>
      <c r="G79">
        <f>_xlfn.STDEV.S(G66:G77)</f>
        <v>0.70591767849649534</v>
      </c>
      <c r="H79">
        <f>_xlfn.STDEV.S(H66:H77)</f>
        <v>0.80654754007076068</v>
      </c>
      <c r="K79">
        <v>3572</v>
      </c>
      <c r="L79">
        <v>1.0770783996451401</v>
      </c>
      <c r="M79">
        <v>51</v>
      </c>
      <c r="N79" s="6">
        <v>0.44114400889793998</v>
      </c>
      <c r="O79" s="2">
        <v>0.44114400889793998</v>
      </c>
    </row>
    <row r="80" spans="4:15">
      <c r="F80" t="s">
        <v>17</v>
      </c>
      <c r="K80">
        <v>4191</v>
      </c>
      <c r="L80">
        <v>0.90868596881959995</v>
      </c>
      <c r="M80">
        <v>51</v>
      </c>
      <c r="N80" s="6">
        <v>-0.37578992877538903</v>
      </c>
      <c r="O80" s="2">
        <v>-0.37578992877538903</v>
      </c>
    </row>
    <row r="81" spans="6:15">
      <c r="F81" t="s">
        <v>18</v>
      </c>
      <c r="K81">
        <v>4515</v>
      </c>
      <c r="L81">
        <v>1.23256780333705</v>
      </c>
      <c r="M81">
        <v>51</v>
      </c>
      <c r="N81" s="6">
        <v>1.79854102736605</v>
      </c>
      <c r="O81" s="2">
        <v>1.79854102736605</v>
      </c>
    </row>
    <row r="82" spans="6:15">
      <c r="K82">
        <v>5064</v>
      </c>
      <c r="L82">
        <v>1.06101920820336</v>
      </c>
      <c r="M82">
        <v>51</v>
      </c>
      <c r="N82" s="6">
        <v>0.33843942805961302</v>
      </c>
      <c r="O82" s="2">
        <v>0.33843942805961302</v>
      </c>
    </row>
    <row r="83" spans="6:15">
      <c r="K83">
        <v>5934</v>
      </c>
      <c r="L83">
        <v>1.11799410029498</v>
      </c>
      <c r="M83">
        <v>51</v>
      </c>
      <c r="N83" s="6">
        <v>0.731403860123925</v>
      </c>
      <c r="O83" s="2">
        <v>0.731403860123925</v>
      </c>
    </row>
    <row r="84" spans="6:15">
      <c r="N84" t="s">
        <v>26</v>
      </c>
      <c r="O84" s="3">
        <f>AVERAGE(O72:O83)</f>
        <v>0.41902462589455219</v>
      </c>
    </row>
    <row r="85" spans="6:15">
      <c r="N85" t="s">
        <v>27</v>
      </c>
      <c r="O85" s="2">
        <f>_xlfn.STDEV.S(O72:O83)</f>
        <v>0.78867958226562229</v>
      </c>
    </row>
    <row r="86" spans="6:15">
      <c r="L86" s="5" t="s">
        <v>28</v>
      </c>
      <c r="M86">
        <v>2.2280000000000002</v>
      </c>
      <c r="N86" t="s">
        <v>17</v>
      </c>
      <c r="O86">
        <f>O84+((O85*M86)/SQRT(COUNT(O72:O83)))</f>
        <v>0.97469313388832646</v>
      </c>
    </row>
    <row r="87" spans="6:15">
      <c r="L87" s="5"/>
      <c r="N87" t="s">
        <v>18</v>
      </c>
      <c r="O87">
        <f>O84-((O85*M86)/SQRT(COUNT(O72:O83)))</f>
        <v>-0.13664388209922201</v>
      </c>
    </row>
    <row r="89" spans="6:15">
      <c r="O89" s="6">
        <f>O84/O85</f>
        <v>0.53129893979355913</v>
      </c>
    </row>
  </sheetData>
  <mergeCells count="1">
    <mergeCell ref="L86:L8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Alet Whittington</dc:creator>
  <cp:lastModifiedBy>Alet Whittington</cp:lastModifiedBy>
  <dcterms:created xsi:type="dcterms:W3CDTF">2017-02-23T17:53:22Z</dcterms:created>
  <dcterms:modified xsi:type="dcterms:W3CDTF">2017-02-27T03:25:30Z</dcterms:modified>
</cp:coreProperties>
</file>