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 tabRatio="586" firstSheet="5" activeTab="8"/>
  </bookViews>
  <sheets>
    <sheet name="三期1#并网柜" sheetId="29" r:id="rId1"/>
    <sheet name="三期2#并网柜" sheetId="36" r:id="rId2"/>
    <sheet name="三期3#并网柜" sheetId="37" r:id="rId3"/>
    <sheet name="三期4#并网柜" sheetId="38" r:id="rId4"/>
    <sheet name="三期5#并网柜" sheetId="39" r:id="rId5"/>
    <sheet name="三期6#并网柜" sheetId="40" r:id="rId6"/>
    <sheet name="三期7#并网柜" sheetId="43" r:id="rId7"/>
    <sheet name="三期8#并网柜" sheetId="41" r:id="rId8"/>
    <sheet name="合计" sheetId="35" r:id="rId9"/>
    <sheet name="电费汇总" sheetId="32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<sst xmlns="http://schemas.openxmlformats.org/spreadsheetml/2006/main" count="405" uniqueCount="76">
  <si>
    <t>长安汽车光伏电站（三期）  2023年12月-2024年2月发电量及电费结算确认单</t>
  </si>
  <si>
    <t>编制单位：合肥市长兵九能源有限公司                                                 电量单位：kwh；金额单位：元</t>
  </si>
  <si>
    <t>月份</t>
  </si>
  <si>
    <t>厂区</t>
  </si>
  <si>
    <t>户号</t>
  </si>
  <si>
    <t>倍率</t>
  </si>
  <si>
    <t>电量名称</t>
  </si>
  <si>
    <t>电量示数</t>
  </si>
  <si>
    <t>本月电量</t>
  </si>
  <si>
    <t>年累计电量</t>
  </si>
  <si>
    <t>电费单价（元）</t>
  </si>
  <si>
    <t>电费合计（元）</t>
  </si>
  <si>
    <t>备注</t>
  </si>
  <si>
    <t>上月</t>
  </si>
  <si>
    <t>本月</t>
  </si>
  <si>
    <t>2023年12月-2024年2月</t>
  </si>
  <si>
    <t>长安</t>
  </si>
  <si>
    <t>光伏     关口计量1</t>
  </si>
  <si>
    <t>正向（上网）电量</t>
  </si>
  <si>
    <t>正向有功总（峰）</t>
  </si>
  <si>
    <t>正向有功总（平）</t>
  </si>
  <si>
    <t>正向有功总（谷）</t>
  </si>
  <si>
    <t>按照峰平谷扣除政府补贴后再乘以0.77系数计算单价</t>
  </si>
  <si>
    <t>小于0.558按照0.558计算；超过0.57按照0.57计算</t>
  </si>
  <si>
    <t>反向（下网）电量</t>
  </si>
  <si>
    <t>反向有功总（峰）</t>
  </si>
  <si>
    <t>反向有功总（平）</t>
  </si>
  <si>
    <t>反向有功总（谷）</t>
  </si>
  <si>
    <t>厂用电电量</t>
  </si>
  <si>
    <t>余额上网电量</t>
  </si>
  <si>
    <t>已归口计入一期计量</t>
  </si>
  <si>
    <t>合肥长安汽车合计电费</t>
  </si>
  <si>
    <t>（正向上网电量-余额上网电量）*电价</t>
  </si>
  <si>
    <t>合肥市长兵九能源有限公司合计电费</t>
  </si>
  <si>
    <t>（反向下网电量+厂用电电量）*电价</t>
  </si>
  <si>
    <t>甲方：合肥长安汽车有限公司</t>
  </si>
  <si>
    <t>确认签字：</t>
  </si>
  <si>
    <t>乙方：合肥市长兵九能源有限公司</t>
  </si>
  <si>
    <t>审核</t>
  </si>
  <si>
    <t>日期</t>
  </si>
  <si>
    <t>编制</t>
  </si>
  <si>
    <t xml:space="preserve"> </t>
  </si>
  <si>
    <t>批准</t>
  </si>
  <si>
    <t>光伏     关口计量2</t>
  </si>
  <si>
    <t>光伏     关口计量3</t>
  </si>
  <si>
    <t>光伏     关口计量4</t>
  </si>
  <si>
    <t>光伏     关口计量5</t>
  </si>
  <si>
    <t>光伏     关口计量6</t>
  </si>
  <si>
    <t>光伏     关口计量7</t>
  </si>
  <si>
    <t>光伏     关口计量8</t>
  </si>
  <si>
    <t>长安汽车光伏电站（三期）  2023年12月-2024年2月发电量及电费结算确认单（汇总表）</t>
  </si>
  <si>
    <r>
      <rPr>
        <sz val="12"/>
        <rFont val="宋体"/>
        <charset val="134"/>
      </rPr>
      <t>编制单位：合肥市长兵九能源有限公司                                             电价单位：元</t>
    </r>
    <r>
      <rPr>
        <sz val="12"/>
        <rFont val="宋体"/>
        <charset val="134"/>
      </rPr>
      <t>/</t>
    </r>
    <r>
      <rPr>
        <sz val="12"/>
        <rFont val="宋体"/>
        <charset val="134"/>
      </rPr>
      <t>kwh；金额单位：元</t>
    </r>
  </si>
  <si>
    <t>正向上网电量*电价</t>
  </si>
  <si>
    <t>2023年12月-2024年2月份三期光伏电站电费汇总表</t>
  </si>
  <si>
    <t>结算月份</t>
  </si>
  <si>
    <t>抄表区间</t>
  </si>
  <si>
    <t>区域</t>
  </si>
  <si>
    <t>发电量     （千瓦时）</t>
  </si>
  <si>
    <t>反向上网电量（千瓦时）</t>
  </si>
  <si>
    <t>实际用电量（千瓦时）</t>
  </si>
  <si>
    <t>单价        （元/千瓦时）</t>
  </si>
  <si>
    <t>金额（元）</t>
  </si>
  <si>
    <t>2023年11月30日—2024年3月1日</t>
  </si>
  <si>
    <t>三期1#并网柜</t>
  </si>
  <si>
    <t>三期2#并网柜</t>
  </si>
  <si>
    <t>三期3#并网柜</t>
  </si>
  <si>
    <t>三期4#并网柜</t>
  </si>
  <si>
    <t>三期5#并网柜</t>
  </si>
  <si>
    <t>三期6#并网柜</t>
  </si>
  <si>
    <t>三期7#并网柜</t>
  </si>
  <si>
    <t>三期8#并网柜</t>
  </si>
  <si>
    <t>合计</t>
  </si>
  <si>
    <t xml:space="preserve">    批准：</t>
  </si>
  <si>
    <t xml:space="preserve">      审定：</t>
  </si>
  <si>
    <t xml:space="preserve">   审核：</t>
  </si>
  <si>
    <t>制表：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</si>
</sst>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_);[Red]\(0.00\)"/>
    <numFmt numFmtId="178" formatCode="0.0000_ "/>
    <numFmt numFmtId="179" formatCode="0.00000_ "/>
    <numFmt numFmtId="180" formatCode="0.0000_);[Red]\(0.0000\)"/>
  </numFmts>
  <fonts count="30">
    <font>
      <sz val="12"/>
      <name val="宋体"/>
      <charset val="134"/>
    </font>
    <font>
      <b/>
      <sz val="12"/>
      <name val="宋体"/>
      <charset val="134"/>
    </font>
    <font>
      <b/>
      <sz val="14"/>
      <name val="宋体"/>
      <charset val="134"/>
    </font>
    <font>
      <sz val="16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8" borderId="2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6" applyNumberFormat="0" applyFill="0" applyAlignment="0" applyProtection="0">
      <alignment vertical="center"/>
    </xf>
    <xf numFmtId="0" fontId="15" fillId="0" borderId="26" applyNumberFormat="0" applyFill="0" applyAlignment="0" applyProtection="0">
      <alignment vertical="center"/>
    </xf>
    <xf numFmtId="0" fontId="16" fillId="0" borderId="2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9" borderId="28" applyNumberFormat="0" applyAlignment="0" applyProtection="0">
      <alignment vertical="center"/>
    </xf>
    <xf numFmtId="0" fontId="18" fillId="10" borderId="29" applyNumberFormat="0" applyAlignment="0" applyProtection="0">
      <alignment vertical="center"/>
    </xf>
    <xf numFmtId="0" fontId="19" fillId="10" borderId="28" applyNumberFormat="0" applyAlignment="0" applyProtection="0">
      <alignment vertical="center"/>
    </xf>
    <xf numFmtId="0" fontId="20" fillId="11" borderId="30" applyNumberFormat="0" applyAlignment="0" applyProtection="0">
      <alignment vertical="center"/>
    </xf>
    <xf numFmtId="0" fontId="21" fillId="0" borderId="31" applyNumberFormat="0" applyFill="0" applyAlignment="0" applyProtection="0">
      <alignment vertical="center"/>
    </xf>
    <xf numFmtId="0" fontId="22" fillId="0" borderId="32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8" fillId="0" borderId="0">
      <alignment vertical="center"/>
    </xf>
  </cellStyleXfs>
  <cellXfs count="122">
    <xf numFmtId="0" fontId="0" fillId="0" borderId="0" xfId="0"/>
    <xf numFmtId="0" fontId="1" fillId="0" borderId="0" xfId="0" applyFont="1"/>
    <xf numFmtId="176" fontId="0" fillId="0" borderId="0" xfId="0" applyNumberFormat="1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57" fontId="1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176" fontId="1" fillId="0" borderId="6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77" fontId="1" fillId="0" borderId="7" xfId="0" applyNumberFormat="1" applyFont="1" applyBorder="1" applyAlignment="1">
      <alignment horizontal="center" vertical="center" wrapText="1"/>
    </xf>
    <xf numFmtId="57" fontId="1" fillId="0" borderId="8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57" fontId="1" fillId="0" borderId="10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176" fontId="1" fillId="2" borderId="11" xfId="0" applyNumberFormat="1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77" fontId="1" fillId="2" borderId="12" xfId="0" applyNumberFormat="1" applyFont="1" applyFill="1" applyBorder="1" applyAlignment="1">
      <alignment horizontal="center" vertical="center" wrapText="1"/>
    </xf>
    <xf numFmtId="176" fontId="1" fillId="0" borderId="0" xfId="0" applyNumberFormat="1" applyFont="1"/>
    <xf numFmtId="0" fontId="1" fillId="0" borderId="0" xfId="0" applyFont="1" applyAlignment="1">
      <alignment horizontal="left"/>
    </xf>
    <xf numFmtId="0" fontId="0" fillId="0" borderId="0" xfId="0" applyFont="1"/>
    <xf numFmtId="177" fontId="0" fillId="0" borderId="0" xfId="0" applyNumberFormat="1"/>
    <xf numFmtId="0" fontId="3" fillId="0" borderId="0" xfId="0" applyFont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5" borderId="17" xfId="0" applyFont="1" applyFill="1" applyBorder="1" applyAlignment="1">
      <alignment horizontal="center" vertical="center" wrapText="1"/>
    </xf>
    <xf numFmtId="177" fontId="4" fillId="4" borderId="17" xfId="0" applyNumberFormat="1" applyFont="1" applyFill="1" applyBorder="1" applyAlignment="1">
      <alignment horizontal="center" vertical="center" wrapText="1"/>
    </xf>
    <xf numFmtId="178" fontId="4" fillId="4" borderId="17" xfId="0" applyNumberFormat="1" applyFont="1" applyFill="1" applyBorder="1" applyAlignment="1">
      <alignment horizontal="center" vertical="center" wrapText="1"/>
    </xf>
    <xf numFmtId="176" fontId="4" fillId="4" borderId="17" xfId="0" applyNumberFormat="1" applyFont="1" applyFill="1" applyBorder="1" applyAlignment="1">
      <alignment horizontal="center" vertical="center" wrapText="1"/>
    </xf>
    <xf numFmtId="177" fontId="1" fillId="5" borderId="17" xfId="0" applyNumberFormat="1" applyFont="1" applyFill="1" applyBorder="1" applyAlignment="1">
      <alignment horizontal="center" vertical="center" wrapText="1"/>
    </xf>
    <xf numFmtId="178" fontId="4" fillId="5" borderId="17" xfId="0" applyNumberFormat="1" applyFont="1" applyFill="1" applyBorder="1" applyAlignment="1">
      <alignment horizontal="center" vertical="center"/>
    </xf>
    <xf numFmtId="176" fontId="1" fillId="5" borderId="17" xfId="0" applyNumberFormat="1" applyFont="1" applyFill="1" applyBorder="1" applyAlignment="1">
      <alignment horizontal="center" vertical="center" wrapText="1"/>
    </xf>
    <xf numFmtId="0" fontId="0" fillId="0" borderId="13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6" borderId="14" xfId="0" applyFont="1" applyFill="1" applyBorder="1" applyAlignment="1">
      <alignment horizontal="center" vertical="center" wrapText="1"/>
    </xf>
    <xf numFmtId="0" fontId="5" fillId="6" borderId="16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6" borderId="17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/>
    </xf>
    <xf numFmtId="177" fontId="4" fillId="5" borderId="17" xfId="0" applyNumberFormat="1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5" fillId="6" borderId="17" xfId="0" applyFont="1" applyFill="1" applyBorder="1" applyAlignment="1">
      <alignment horizontal="center" vertical="center"/>
    </xf>
    <xf numFmtId="177" fontId="5" fillId="6" borderId="17" xfId="0" applyNumberFormat="1" applyFont="1" applyFill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176" fontId="4" fillId="5" borderId="17" xfId="0" applyNumberFormat="1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/>
    </xf>
    <xf numFmtId="0" fontId="4" fillId="7" borderId="17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6" borderId="17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left" vertical="center"/>
    </xf>
    <xf numFmtId="0" fontId="1" fillId="5" borderId="17" xfId="0" applyFont="1" applyFill="1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6" borderId="21" xfId="0" applyFill="1" applyBorder="1" applyAlignment="1">
      <alignment horizontal="left" vertical="center"/>
    </xf>
    <xf numFmtId="0" fontId="5" fillId="6" borderId="22" xfId="0" applyFont="1" applyFill="1" applyBorder="1" applyAlignment="1">
      <alignment horizontal="left" vertical="center"/>
    </xf>
    <xf numFmtId="0" fontId="0" fillId="0" borderId="2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5" fillId="6" borderId="23" xfId="0" applyFont="1" applyFill="1" applyBorder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5" fillId="6" borderId="24" xfId="0" applyFont="1" applyFill="1" applyBorder="1" applyAlignment="1">
      <alignment horizontal="left" vertical="center"/>
    </xf>
    <xf numFmtId="0" fontId="5" fillId="6" borderId="13" xfId="0" applyFont="1" applyFill="1" applyBorder="1" applyAlignment="1">
      <alignment horizontal="left" vertical="center"/>
    </xf>
    <xf numFmtId="0" fontId="0" fillId="0" borderId="17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21" xfId="0" applyFont="1" applyFill="1" applyBorder="1" applyAlignment="1">
      <alignment horizontal="center" vertical="center"/>
    </xf>
    <xf numFmtId="0" fontId="5" fillId="6" borderId="18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6" borderId="24" xfId="0" applyFont="1" applyFill="1" applyBorder="1" applyAlignment="1">
      <alignment horizontal="center" vertical="center"/>
    </xf>
    <xf numFmtId="0" fontId="5" fillId="6" borderId="2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wrapText="1"/>
    </xf>
    <xf numFmtId="178" fontId="4" fillId="2" borderId="17" xfId="0" applyNumberFormat="1" applyFont="1" applyFill="1" applyBorder="1" applyAlignment="1">
      <alignment horizontal="center" vertical="center"/>
    </xf>
    <xf numFmtId="179" fontId="5" fillId="6" borderId="17" xfId="0" applyNumberFormat="1" applyFont="1" applyFill="1" applyBorder="1" applyAlignment="1">
      <alignment horizontal="center" vertical="center"/>
    </xf>
    <xf numFmtId="176" fontId="5" fillId="6" borderId="17" xfId="0" applyNumberFormat="1" applyFont="1" applyFill="1" applyBorder="1" applyAlignment="1">
      <alignment horizontal="center" vertical="center"/>
    </xf>
    <xf numFmtId="178" fontId="5" fillId="6" borderId="17" xfId="0" applyNumberFormat="1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/>
    </xf>
    <xf numFmtId="0" fontId="7" fillId="7" borderId="17" xfId="0" applyFont="1" applyFill="1" applyBorder="1" applyAlignment="1">
      <alignment horizontal="center" vertical="center" wrapText="1"/>
    </xf>
    <xf numFmtId="0" fontId="0" fillId="6" borderId="17" xfId="0" applyFill="1" applyBorder="1" applyAlignment="1">
      <alignment horizontal="center"/>
    </xf>
    <xf numFmtId="0" fontId="0" fillId="0" borderId="0" xfId="0" applyAlignment="1">
      <alignment horizontal="center"/>
    </xf>
    <xf numFmtId="180" fontId="4" fillId="3" borderId="17" xfId="0" applyNumberFormat="1" applyFont="1" applyFill="1" applyBorder="1" applyAlignment="1">
      <alignment horizontal="center"/>
    </xf>
    <xf numFmtId="177" fontId="4" fillId="3" borderId="17" xfId="0" applyNumberFormat="1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5" borderId="17" xfId="0" applyFont="1" applyFill="1" applyBorder="1" applyAlignment="1">
      <alignment horizontal="center"/>
    </xf>
    <xf numFmtId="0" fontId="5" fillId="6" borderId="18" xfId="0" applyFont="1" applyFill="1" applyBorder="1" applyAlignment="1">
      <alignment horizontal="left" vertical="center"/>
    </xf>
    <xf numFmtId="0" fontId="5" fillId="6" borderId="19" xfId="0" applyFont="1" applyFill="1" applyBorder="1" applyAlignment="1">
      <alignment horizontal="left" vertical="center"/>
    </xf>
    <xf numFmtId="0" fontId="5" fillId="6" borderId="20" xfId="0" applyFont="1" applyFill="1" applyBorder="1" applyAlignment="1">
      <alignment horizontal="left" vertical="center"/>
    </xf>
    <xf numFmtId="0" fontId="5" fillId="6" borderId="5" xfId="0" applyFont="1" applyFill="1" applyBorder="1" applyAlignment="1">
      <alignment horizontal="left" vertical="center"/>
    </xf>
    <xf numFmtId="0" fontId="5" fillId="6" borderId="6" xfId="0" applyFont="1" applyFill="1" applyBorder="1" applyAlignment="1">
      <alignment horizontal="left" vertical="center"/>
    </xf>
    <xf numFmtId="0" fontId="5" fillId="6" borderId="9" xfId="0" applyFont="1" applyFill="1" applyBorder="1" applyAlignment="1">
      <alignment horizontal="center" vertical="center"/>
    </xf>
    <xf numFmtId="0" fontId="5" fillId="6" borderId="23" xfId="0" applyFont="1" applyFill="1" applyBorder="1" applyAlignment="1">
      <alignment horizontal="center" vertical="center"/>
    </xf>
    <xf numFmtId="0" fontId="5" fillId="6" borderId="19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5" fillId="0" borderId="21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0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8"/>
  <sheetViews>
    <sheetView workbookViewId="0">
      <selection activeCell="H11" sqref="H11"/>
    </sheetView>
  </sheetViews>
  <sheetFormatPr defaultColWidth="9" defaultRowHeight="15"/>
  <cols>
    <col min="1" max="2" width="5.625" customWidth="1"/>
    <col min="3" max="3" width="7.625" customWidth="1"/>
    <col min="4" max="4" width="7.125" customWidth="1"/>
    <col min="5" max="5" width="15.625" customWidth="1"/>
    <col min="6" max="6" width="7.75" customWidth="1"/>
    <col min="7" max="7" width="9.125" style="103" customWidth="1"/>
    <col min="8" max="8" width="10.5" style="103" customWidth="1"/>
    <col min="9" max="9" width="11.25" style="103" customWidth="1"/>
    <col min="10" max="10" width="9.91666666666667" style="103" customWidth="1"/>
    <col min="11" max="11" width="9.08333333333333" style="103" customWidth="1"/>
    <col min="12" max="12" width="16.5" style="103" customWidth="1"/>
    <col min="13" max="13" width="9.5" customWidth="1"/>
  </cols>
  <sheetData>
    <row r="1" ht="27" customHeight="1" spans="1:12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ht="20.25" customHeight="1" spans="1:12">
      <c r="A2" s="42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2">
      <c r="A3" s="43" t="s">
        <v>2</v>
      </c>
      <c r="B3" s="43" t="s">
        <v>3</v>
      </c>
      <c r="C3" s="43" t="s">
        <v>4</v>
      </c>
      <c r="D3" s="43" t="s">
        <v>5</v>
      </c>
      <c r="E3" s="44" t="s">
        <v>6</v>
      </c>
      <c r="F3" s="45" t="s">
        <v>7</v>
      </c>
      <c r="G3" s="46"/>
      <c r="H3" s="47" t="s">
        <v>8</v>
      </c>
      <c r="I3" s="47" t="s">
        <v>9</v>
      </c>
      <c r="J3" s="47" t="s">
        <v>10</v>
      </c>
      <c r="K3" s="47" t="s">
        <v>11</v>
      </c>
      <c r="L3" s="47" t="s">
        <v>12</v>
      </c>
    </row>
    <row r="4" spans="1:12">
      <c r="A4" s="48"/>
      <c r="B4" s="48"/>
      <c r="C4" s="48"/>
      <c r="D4" s="48"/>
      <c r="E4" s="49"/>
      <c r="F4" s="50" t="s">
        <v>13</v>
      </c>
      <c r="G4" s="46" t="s">
        <v>14</v>
      </c>
      <c r="H4" s="51"/>
      <c r="I4" s="94"/>
      <c r="J4" s="51"/>
      <c r="K4" s="51"/>
      <c r="L4" s="51"/>
    </row>
    <row r="5" spans="1:12">
      <c r="A5" s="117" t="s">
        <v>15</v>
      </c>
      <c r="B5" s="53" t="s">
        <v>16</v>
      </c>
      <c r="C5" s="44" t="s">
        <v>17</v>
      </c>
      <c r="D5" s="53">
        <v>120</v>
      </c>
      <c r="E5" s="55" t="s">
        <v>18</v>
      </c>
      <c r="F5" s="56">
        <v>0</v>
      </c>
      <c r="G5" s="56">
        <v>360.05</v>
      </c>
      <c r="H5" s="55">
        <f>(G5-F5)*120</f>
        <v>43206</v>
      </c>
      <c r="I5" s="55"/>
      <c r="J5" s="95">
        <v>0.57</v>
      </c>
      <c r="K5" s="63">
        <f>J5*H5</f>
        <v>24627.42</v>
      </c>
      <c r="L5" s="55"/>
    </row>
    <row r="6" spans="1:12">
      <c r="A6" s="118"/>
      <c r="B6" s="53"/>
      <c r="C6" s="67"/>
      <c r="D6" s="53"/>
      <c r="E6" s="58" t="s">
        <v>19</v>
      </c>
      <c r="F6" s="59">
        <v>0</v>
      </c>
      <c r="G6" s="59">
        <v>138.02</v>
      </c>
      <c r="H6" s="58">
        <f>(G6-F6)*120</f>
        <v>16562.4</v>
      </c>
      <c r="I6" s="58"/>
      <c r="J6" s="96">
        <f>1.01971-0.01</f>
        <v>1.00971</v>
      </c>
      <c r="K6" s="97">
        <f>H6*J6</f>
        <v>16723.220904</v>
      </c>
      <c r="L6" s="58"/>
    </row>
    <row r="7" spans="1:12">
      <c r="A7" s="118"/>
      <c r="B7" s="53"/>
      <c r="C7" s="67"/>
      <c r="D7" s="53"/>
      <c r="E7" s="58" t="s">
        <v>20</v>
      </c>
      <c r="F7" s="59">
        <v>0</v>
      </c>
      <c r="G7" s="59">
        <v>218.99</v>
      </c>
      <c r="H7" s="58">
        <f>(G7-F7)*120</f>
        <v>26278.8</v>
      </c>
      <c r="I7" s="58"/>
      <c r="J7" s="96">
        <f>0.62675-0.01</f>
        <v>0.61675</v>
      </c>
      <c r="K7" s="97">
        <f>H7*J7</f>
        <v>16207.4499</v>
      </c>
      <c r="L7" s="58"/>
    </row>
    <row r="8" spans="1:12">
      <c r="A8" s="118"/>
      <c r="B8" s="53"/>
      <c r="C8" s="67"/>
      <c r="D8" s="53"/>
      <c r="E8" s="58" t="s">
        <v>21</v>
      </c>
      <c r="F8" s="59">
        <v>0</v>
      </c>
      <c r="G8" s="59">
        <v>3.04</v>
      </c>
      <c r="H8" s="58">
        <f>(G8-F8)*120</f>
        <v>364.8</v>
      </c>
      <c r="I8" s="58"/>
      <c r="J8" s="96">
        <f>0.30131-0.01</f>
        <v>0.29131</v>
      </c>
      <c r="K8" s="97">
        <f>H8*J8</f>
        <v>106.269888</v>
      </c>
      <c r="L8" s="58"/>
    </row>
    <row r="9" ht="39" spans="1:12">
      <c r="A9" s="118"/>
      <c r="B9" s="53"/>
      <c r="C9" s="67"/>
      <c r="D9" s="53"/>
      <c r="E9" s="50" t="s">
        <v>22</v>
      </c>
      <c r="F9" s="58"/>
      <c r="G9" s="59"/>
      <c r="H9" s="58"/>
      <c r="I9" s="58"/>
      <c r="J9" s="98">
        <f>(K6+K7+K8)/H5*0.77</f>
        <v>0.588771104310512</v>
      </c>
      <c r="K9" s="58"/>
      <c r="L9" s="99" t="s">
        <v>23</v>
      </c>
    </row>
    <row r="10" spans="1:12">
      <c r="A10" s="118"/>
      <c r="B10" s="53"/>
      <c r="C10" s="67"/>
      <c r="D10" s="53"/>
      <c r="E10" s="55" t="s">
        <v>24</v>
      </c>
      <c r="F10" s="56">
        <v>0</v>
      </c>
      <c r="G10" s="56">
        <v>0.15</v>
      </c>
      <c r="H10" s="55">
        <f>(G10-F10)*120</f>
        <v>18</v>
      </c>
      <c r="I10" s="55"/>
      <c r="J10" s="40">
        <v>0.98</v>
      </c>
      <c r="K10" s="63">
        <f>H10*J10</f>
        <v>17.64</v>
      </c>
      <c r="L10" s="55"/>
    </row>
    <row r="11" spans="1:12">
      <c r="A11" s="118"/>
      <c r="B11" s="53"/>
      <c r="C11" s="67"/>
      <c r="D11" s="53"/>
      <c r="E11" s="58" t="s">
        <v>25</v>
      </c>
      <c r="F11" s="59">
        <v>0</v>
      </c>
      <c r="G11" s="59">
        <v>0.1</v>
      </c>
      <c r="H11" s="58">
        <f>(G11-F11)*120</f>
        <v>12</v>
      </c>
      <c r="I11" s="68"/>
      <c r="J11" s="100"/>
      <c r="K11" s="68"/>
      <c r="L11" s="58"/>
    </row>
    <row r="12" spans="1:12">
      <c r="A12" s="118"/>
      <c r="B12" s="53"/>
      <c r="C12" s="67"/>
      <c r="D12" s="53"/>
      <c r="E12" s="58" t="s">
        <v>26</v>
      </c>
      <c r="F12" s="59">
        <v>0</v>
      </c>
      <c r="G12" s="59">
        <v>0.02</v>
      </c>
      <c r="H12" s="58">
        <f>(G12-F12)*120</f>
        <v>2.4</v>
      </c>
      <c r="I12" s="58"/>
      <c r="J12" s="100"/>
      <c r="K12" s="68"/>
      <c r="L12" s="58"/>
    </row>
    <row r="13" spans="1:12">
      <c r="A13" s="118"/>
      <c r="B13" s="53"/>
      <c r="C13" s="49"/>
      <c r="D13" s="53"/>
      <c r="E13" s="58" t="s">
        <v>27</v>
      </c>
      <c r="F13" s="59">
        <v>0</v>
      </c>
      <c r="G13" s="59">
        <v>0.03</v>
      </c>
      <c r="H13" s="58">
        <f>(G13-F13)*120</f>
        <v>3.6</v>
      </c>
      <c r="I13" s="58"/>
      <c r="J13" s="100"/>
      <c r="K13" s="68"/>
      <c r="L13" s="58"/>
    </row>
    <row r="14" spans="1:12">
      <c r="A14" s="118"/>
      <c r="B14" s="53"/>
      <c r="C14" s="62"/>
      <c r="D14" s="62"/>
      <c r="E14" s="55" t="s">
        <v>28</v>
      </c>
      <c r="F14" s="56">
        <v>0</v>
      </c>
      <c r="G14" s="56">
        <v>0</v>
      </c>
      <c r="H14" s="63">
        <f>(G14-F14)*D14</f>
        <v>0</v>
      </c>
      <c r="I14" s="55"/>
      <c r="J14" s="40">
        <v>0.98</v>
      </c>
      <c r="K14" s="63">
        <f>H14*J14</f>
        <v>0</v>
      </c>
      <c r="L14" s="55"/>
    </row>
    <row r="15" spans="1:12">
      <c r="A15" s="119"/>
      <c r="B15" s="53"/>
      <c r="C15" s="44"/>
      <c r="D15" s="44">
        <v>42000</v>
      </c>
      <c r="E15" s="66" t="s">
        <v>29</v>
      </c>
      <c r="F15" s="66">
        <v>0</v>
      </c>
      <c r="G15" s="66">
        <v>0</v>
      </c>
      <c r="H15" s="66">
        <f>(G15-F15)*D15</f>
        <v>0</v>
      </c>
      <c r="I15" s="66"/>
      <c r="J15" s="66"/>
      <c r="K15" s="66"/>
      <c r="L15" s="101" t="s">
        <v>30</v>
      </c>
    </row>
    <row r="16" spans="1:12">
      <c r="A16" s="119"/>
      <c r="B16" s="53"/>
      <c r="C16" s="67"/>
      <c r="D16" s="67"/>
      <c r="E16" s="58" t="s">
        <v>25</v>
      </c>
      <c r="F16" s="58"/>
      <c r="G16" s="58"/>
      <c r="H16" s="68"/>
      <c r="I16" s="68"/>
      <c r="J16" s="68"/>
      <c r="K16" s="68"/>
      <c r="L16" s="102"/>
    </row>
    <row r="17" spans="1:12">
      <c r="A17" s="119"/>
      <c r="B17" s="53"/>
      <c r="C17" s="67"/>
      <c r="D17" s="67"/>
      <c r="E17" s="58" t="s">
        <v>26</v>
      </c>
      <c r="F17" s="58"/>
      <c r="G17" s="58"/>
      <c r="H17" s="68"/>
      <c r="J17" s="68"/>
      <c r="K17" s="68"/>
      <c r="L17" s="102"/>
    </row>
    <row r="18" spans="1:12">
      <c r="A18" s="119"/>
      <c r="B18" s="53"/>
      <c r="C18" s="49"/>
      <c r="D18" s="49"/>
      <c r="E18" s="58" t="s">
        <v>27</v>
      </c>
      <c r="F18" s="58"/>
      <c r="G18" s="58"/>
      <c r="H18" s="68"/>
      <c r="I18" s="68"/>
      <c r="J18" s="68"/>
      <c r="K18" s="68"/>
      <c r="L18" s="102"/>
    </row>
    <row r="19" spans="1:12">
      <c r="A19" s="28" t="s">
        <v>31</v>
      </c>
      <c r="B19" s="29"/>
      <c r="C19" s="29"/>
      <c r="D19" s="29"/>
      <c r="E19" s="30"/>
      <c r="F19" s="69" t="s">
        <v>32</v>
      </c>
      <c r="G19" s="69"/>
      <c r="H19" s="69"/>
      <c r="I19" s="69"/>
      <c r="J19" s="104">
        <f>J5</f>
        <v>0.57</v>
      </c>
      <c r="K19" s="105">
        <f>K5</f>
        <v>24627.42</v>
      </c>
      <c r="L19" s="106"/>
    </row>
    <row r="20" spans="1:12">
      <c r="A20" s="32" t="s">
        <v>33</v>
      </c>
      <c r="B20" s="33"/>
      <c r="C20" s="33"/>
      <c r="D20" s="33"/>
      <c r="E20" s="34"/>
      <c r="F20" s="70" t="s">
        <v>34</v>
      </c>
      <c r="G20" s="70"/>
      <c r="H20" s="70"/>
      <c r="I20" s="70"/>
      <c r="J20" s="40">
        <v>0.98</v>
      </c>
      <c r="K20" s="56">
        <f>(H10+H14)*J20</f>
        <v>17.64</v>
      </c>
      <c r="L20" s="107"/>
    </row>
    <row r="21" spans="1:12">
      <c r="A21" s="71" t="s">
        <v>35</v>
      </c>
      <c r="B21" s="72"/>
      <c r="C21" s="72"/>
      <c r="D21" s="72"/>
      <c r="E21" s="73"/>
      <c r="F21" s="74" t="s">
        <v>36</v>
      </c>
      <c r="G21" s="75"/>
      <c r="H21" s="75"/>
      <c r="I21" s="75"/>
      <c r="J21" s="75"/>
      <c r="K21" s="75"/>
      <c r="L21" s="108"/>
    </row>
    <row r="22" spans="1:12">
      <c r="A22" s="76"/>
      <c r="B22" s="77"/>
      <c r="C22" s="77"/>
      <c r="D22" s="77"/>
      <c r="E22" s="78"/>
      <c r="F22" s="79"/>
      <c r="G22" s="80"/>
      <c r="H22" s="80"/>
      <c r="I22" s="80"/>
      <c r="J22" s="80"/>
      <c r="K22" s="80"/>
      <c r="L22" s="109"/>
    </row>
    <row r="23" ht="9" customHeight="1" spans="1:12">
      <c r="A23" s="76"/>
      <c r="B23" s="77"/>
      <c r="C23" s="77"/>
      <c r="D23" s="77"/>
      <c r="E23" s="78"/>
      <c r="F23" s="79"/>
      <c r="G23" s="80"/>
      <c r="H23" s="80"/>
      <c r="I23" s="80"/>
      <c r="J23" s="80"/>
      <c r="K23" s="80"/>
      <c r="L23" s="109"/>
    </row>
    <row r="24" hidden="1" spans="1:12">
      <c r="A24" s="76"/>
      <c r="B24" s="77"/>
      <c r="C24" s="77"/>
      <c r="D24" s="77"/>
      <c r="E24" s="78"/>
      <c r="F24" s="79"/>
      <c r="G24" s="80"/>
      <c r="H24" s="80"/>
      <c r="I24" s="80"/>
      <c r="J24" s="80"/>
      <c r="K24" s="80"/>
      <c r="L24" s="109"/>
    </row>
    <row r="25" hidden="1" spans="1:12">
      <c r="A25" s="81"/>
      <c r="B25" s="82"/>
      <c r="C25" s="82"/>
      <c r="D25" s="82"/>
      <c r="E25" s="83"/>
      <c r="F25" s="84"/>
      <c r="G25" s="85"/>
      <c r="H25" s="85"/>
      <c r="I25" s="85"/>
      <c r="J25" s="85"/>
      <c r="K25" s="85"/>
      <c r="L25" s="110"/>
    </row>
    <row r="26" spans="1:12">
      <c r="A26" s="86" t="s">
        <v>37</v>
      </c>
      <c r="B26" s="87"/>
      <c r="C26" s="87"/>
      <c r="D26" s="87"/>
      <c r="E26" s="87"/>
      <c r="F26" s="88" t="s">
        <v>38</v>
      </c>
      <c r="G26" s="89"/>
      <c r="H26" s="90"/>
      <c r="I26" s="111" t="s">
        <v>39</v>
      </c>
      <c r="J26" s="88" t="s">
        <v>40</v>
      </c>
      <c r="K26" s="89" t="s">
        <v>41</v>
      </c>
      <c r="L26" s="90"/>
    </row>
    <row r="27" spans="1:12">
      <c r="A27" s="87"/>
      <c r="B27" s="87"/>
      <c r="C27" s="87"/>
      <c r="D27" s="87"/>
      <c r="E27" s="87"/>
      <c r="F27" s="91"/>
      <c r="G27" s="92"/>
      <c r="H27" s="93"/>
      <c r="I27" s="112"/>
      <c r="J27" s="113"/>
      <c r="K27" s="114"/>
      <c r="L27" s="115"/>
    </row>
    <row r="28" spans="1:12">
      <c r="A28" s="87"/>
      <c r="B28" s="87"/>
      <c r="C28" s="87"/>
      <c r="D28" s="87"/>
      <c r="E28" s="87"/>
      <c r="F28" s="88" t="s">
        <v>42</v>
      </c>
      <c r="G28" s="89"/>
      <c r="H28" s="90"/>
      <c r="I28" s="111" t="s">
        <v>39</v>
      </c>
      <c r="J28" s="113"/>
      <c r="K28" s="114"/>
      <c r="L28" s="115"/>
    </row>
    <row r="29" spans="1:12">
      <c r="A29" s="87"/>
      <c r="B29" s="87"/>
      <c r="C29" s="87"/>
      <c r="D29" s="87"/>
      <c r="E29" s="87"/>
      <c r="F29" s="91"/>
      <c r="G29" s="92"/>
      <c r="H29" s="93"/>
      <c r="I29" s="112"/>
      <c r="J29" s="91"/>
      <c r="K29" s="92"/>
      <c r="L29" s="93"/>
    </row>
    <row r="33" spans="11:13">
      <c r="K33" s="120"/>
      <c r="L33" s="120"/>
      <c r="M33" s="121"/>
    </row>
    <row r="34" spans="11:13">
      <c r="K34" s="120"/>
      <c r="L34" s="120"/>
      <c r="M34" s="121"/>
    </row>
    <row r="35" spans="11:13">
      <c r="K35" s="120"/>
      <c r="L35" s="120"/>
      <c r="M35" s="121"/>
    </row>
    <row r="36" spans="11:13">
      <c r="K36" s="120"/>
      <c r="L36" s="120"/>
      <c r="M36" s="121"/>
    </row>
    <row r="37" spans="11:13">
      <c r="K37" s="120"/>
      <c r="L37" s="120"/>
      <c r="M37" s="121"/>
    </row>
    <row r="38" spans="11:13">
      <c r="K38" s="120"/>
      <c r="L38" s="120"/>
      <c r="M38" s="121"/>
    </row>
  </sheetData>
  <mergeCells count="34">
    <mergeCell ref="A1:L1"/>
    <mergeCell ref="A2:L2"/>
    <mergeCell ref="F3:G3"/>
    <mergeCell ref="A19:E19"/>
    <mergeCell ref="F19:I19"/>
    <mergeCell ref="A20:E20"/>
    <mergeCell ref="F20:I20"/>
    <mergeCell ref="A3:A4"/>
    <mergeCell ref="A5:A18"/>
    <mergeCell ref="B3:B4"/>
    <mergeCell ref="B5:B18"/>
    <mergeCell ref="C3:C4"/>
    <mergeCell ref="C5:C13"/>
    <mergeCell ref="C15:C18"/>
    <mergeCell ref="D3:D4"/>
    <mergeCell ref="D5:D13"/>
    <mergeCell ref="D15:D18"/>
    <mergeCell ref="E3:E4"/>
    <mergeCell ref="F26:F27"/>
    <mergeCell ref="F28:F29"/>
    <mergeCell ref="H3:H4"/>
    <mergeCell ref="I3:I4"/>
    <mergeCell ref="I26:I27"/>
    <mergeCell ref="I28:I29"/>
    <mergeCell ref="J3:J4"/>
    <mergeCell ref="J26:J29"/>
    <mergeCell ref="K3:K4"/>
    <mergeCell ref="L3:L4"/>
    <mergeCell ref="A21:E25"/>
    <mergeCell ref="F21:L25"/>
    <mergeCell ref="A26:E29"/>
    <mergeCell ref="G26:H27"/>
    <mergeCell ref="K26:L29"/>
    <mergeCell ref="G28:H29"/>
  </mergeCells>
  <pageMargins left="0.75" right="0.75" top="1" bottom="1" header="0.5" footer="0.5"/>
  <pageSetup paperSize="9" scale="9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workbookViewId="0">
      <selection activeCell="H6" sqref="H6"/>
    </sheetView>
  </sheetViews>
  <sheetFormatPr defaultColWidth="9" defaultRowHeight="15"/>
  <cols>
    <col min="1" max="1" width="6.08333333333333" customWidth="1"/>
    <col min="2" max="2" width="7.08333333333333" customWidth="1"/>
    <col min="4" max="4" width="6.75" customWidth="1"/>
    <col min="5" max="5" width="14.0833333333333" customWidth="1"/>
    <col min="6" max="6" width="11.75" customWidth="1"/>
    <col min="11" max="11" width="9.83333333333333" customWidth="1"/>
    <col min="12" max="12" width="15.5" customWidth="1"/>
  </cols>
  <sheetData>
    <row r="1" ht="21" spans="1:12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2">
      <c r="A2" s="42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2">
      <c r="A3" s="43" t="s">
        <v>2</v>
      </c>
      <c r="B3" s="43" t="s">
        <v>3</v>
      </c>
      <c r="C3" s="43" t="s">
        <v>4</v>
      </c>
      <c r="D3" s="43" t="s">
        <v>5</v>
      </c>
      <c r="E3" s="44" t="s">
        <v>6</v>
      </c>
      <c r="F3" s="45" t="s">
        <v>7</v>
      </c>
      <c r="G3" s="46"/>
      <c r="H3" s="47" t="s">
        <v>8</v>
      </c>
      <c r="I3" s="47" t="s">
        <v>9</v>
      </c>
      <c r="J3" s="47" t="s">
        <v>10</v>
      </c>
      <c r="K3" s="47" t="s">
        <v>11</v>
      </c>
      <c r="L3" s="47" t="s">
        <v>12</v>
      </c>
    </row>
    <row r="4" spans="1:12">
      <c r="A4" s="48"/>
      <c r="B4" s="48"/>
      <c r="C4" s="48"/>
      <c r="D4" s="48"/>
      <c r="E4" s="49"/>
      <c r="F4" s="50" t="s">
        <v>13</v>
      </c>
      <c r="G4" s="46" t="s">
        <v>14</v>
      </c>
      <c r="H4" s="51"/>
      <c r="I4" s="94"/>
      <c r="J4" s="51"/>
      <c r="K4" s="51"/>
      <c r="L4" s="51"/>
    </row>
    <row r="5" spans="1:12">
      <c r="A5" s="117" t="s">
        <v>15</v>
      </c>
      <c r="B5" s="53" t="s">
        <v>16</v>
      </c>
      <c r="C5" s="54" t="s">
        <v>43</v>
      </c>
      <c r="D5" s="53">
        <v>120</v>
      </c>
      <c r="E5" s="55" t="s">
        <v>18</v>
      </c>
      <c r="F5" s="56">
        <v>0</v>
      </c>
      <c r="G5" s="56">
        <v>402.68</v>
      </c>
      <c r="H5" s="55">
        <f>(G5-F5)*120</f>
        <v>48321.6</v>
      </c>
      <c r="I5" s="55"/>
      <c r="J5" s="95">
        <v>0.57</v>
      </c>
      <c r="K5" s="63">
        <f>J5*H5</f>
        <v>27543.312</v>
      </c>
      <c r="L5" s="55"/>
    </row>
    <row r="6" spans="1:12">
      <c r="A6" s="118"/>
      <c r="B6" s="53"/>
      <c r="C6" s="57"/>
      <c r="D6" s="53"/>
      <c r="E6" s="58" t="s">
        <v>19</v>
      </c>
      <c r="F6" s="59">
        <v>0</v>
      </c>
      <c r="G6" s="59">
        <v>154.64</v>
      </c>
      <c r="H6" s="58">
        <f>(G6-F6)*120</f>
        <v>18556.8</v>
      </c>
      <c r="I6" s="58"/>
      <c r="J6" s="96">
        <f>1.01971-0.01</f>
        <v>1.00971</v>
      </c>
      <c r="K6" s="97">
        <f>H6*J6</f>
        <v>18736.986528</v>
      </c>
      <c r="L6" s="58"/>
    </row>
    <row r="7" spans="1:12">
      <c r="A7" s="118"/>
      <c r="B7" s="53"/>
      <c r="C7" s="57"/>
      <c r="D7" s="53"/>
      <c r="E7" s="58" t="s">
        <v>20</v>
      </c>
      <c r="F7" s="59">
        <v>0</v>
      </c>
      <c r="G7" s="59">
        <v>244.68</v>
      </c>
      <c r="H7" s="58">
        <f>(G7-F7)*120</f>
        <v>29361.6</v>
      </c>
      <c r="I7" s="58"/>
      <c r="J7" s="96">
        <f>0.62675-0.01</f>
        <v>0.61675</v>
      </c>
      <c r="K7" s="97">
        <f>H7*J7</f>
        <v>18108.7668</v>
      </c>
      <c r="L7" s="58"/>
    </row>
    <row r="8" spans="1:12">
      <c r="A8" s="118"/>
      <c r="B8" s="53"/>
      <c r="C8" s="57"/>
      <c r="D8" s="53"/>
      <c r="E8" s="58" t="s">
        <v>21</v>
      </c>
      <c r="F8" s="59">
        <v>0</v>
      </c>
      <c r="G8" s="59">
        <v>3.36</v>
      </c>
      <c r="H8" s="58">
        <f>(G8-F8)*120</f>
        <v>403.2</v>
      </c>
      <c r="I8" s="58"/>
      <c r="J8" s="96">
        <f>0.30131-0.01</f>
        <v>0.29131</v>
      </c>
      <c r="K8" s="97">
        <f>H8*J8</f>
        <v>117.456192</v>
      </c>
      <c r="L8" s="58"/>
    </row>
    <row r="9" ht="39" spans="1:12">
      <c r="A9" s="118"/>
      <c r="B9" s="53"/>
      <c r="C9" s="57"/>
      <c r="D9" s="53"/>
      <c r="E9" s="50" t="s">
        <v>22</v>
      </c>
      <c r="F9" s="58"/>
      <c r="G9" s="59"/>
      <c r="H9" s="58"/>
      <c r="I9" s="58"/>
      <c r="J9" s="98">
        <f>(K6+K7+K8)/H5*0.77</f>
        <v>0.589005151534717</v>
      </c>
      <c r="K9" s="58"/>
      <c r="L9" s="99" t="s">
        <v>23</v>
      </c>
    </row>
    <row r="10" spans="1:12">
      <c r="A10" s="118"/>
      <c r="B10" s="53"/>
      <c r="C10" s="57"/>
      <c r="D10" s="53"/>
      <c r="E10" s="55" t="s">
        <v>24</v>
      </c>
      <c r="F10" s="56">
        <v>0</v>
      </c>
      <c r="G10" s="56">
        <v>0.18</v>
      </c>
      <c r="H10" s="55">
        <f>(G10-F10)*120</f>
        <v>21.6</v>
      </c>
      <c r="I10" s="55"/>
      <c r="J10" s="40">
        <v>0.98</v>
      </c>
      <c r="K10" s="63">
        <f>H10*J10</f>
        <v>21.168</v>
      </c>
      <c r="L10" s="55"/>
    </row>
    <row r="11" spans="1:12">
      <c r="A11" s="118"/>
      <c r="B11" s="53"/>
      <c r="C11" s="57"/>
      <c r="D11" s="53"/>
      <c r="E11" s="58" t="s">
        <v>25</v>
      </c>
      <c r="F11" s="59">
        <v>0</v>
      </c>
      <c r="G11" s="59">
        <v>0.13</v>
      </c>
      <c r="H11" s="58">
        <f>(G11-F11)*120</f>
        <v>15.6</v>
      </c>
      <c r="I11" s="68"/>
      <c r="J11" s="100"/>
      <c r="K11" s="68"/>
      <c r="L11" s="58"/>
    </row>
    <row r="12" spans="1:12">
      <c r="A12" s="118"/>
      <c r="B12" s="53"/>
      <c r="C12" s="57"/>
      <c r="D12" s="53"/>
      <c r="E12" s="58" t="s">
        <v>26</v>
      </c>
      <c r="F12" s="59">
        <v>0</v>
      </c>
      <c r="G12" s="59">
        <v>0.02</v>
      </c>
      <c r="H12" s="58">
        <f>(G12-F12)*120</f>
        <v>2.4</v>
      </c>
      <c r="I12" s="58"/>
      <c r="J12" s="100"/>
      <c r="K12" s="68"/>
      <c r="L12" s="58"/>
    </row>
    <row r="13" spans="1:12">
      <c r="A13" s="118"/>
      <c r="B13" s="53"/>
      <c r="C13" s="60"/>
      <c r="D13" s="53"/>
      <c r="E13" s="58" t="s">
        <v>27</v>
      </c>
      <c r="F13" s="59">
        <v>0</v>
      </c>
      <c r="G13" s="59">
        <v>0.03</v>
      </c>
      <c r="H13" s="58">
        <f>(G13-F13)*120</f>
        <v>3.6</v>
      </c>
      <c r="I13" s="58"/>
      <c r="J13" s="100"/>
      <c r="K13" s="68"/>
      <c r="L13" s="58"/>
    </row>
    <row r="14" spans="1:12">
      <c r="A14" s="118"/>
      <c r="B14" s="53"/>
      <c r="C14" s="61"/>
      <c r="D14" s="62"/>
      <c r="E14" s="55" t="s">
        <v>28</v>
      </c>
      <c r="F14" s="56">
        <v>0</v>
      </c>
      <c r="G14" s="56">
        <v>0</v>
      </c>
      <c r="H14" s="63">
        <f>(G14-F14)*D14</f>
        <v>0</v>
      </c>
      <c r="I14" s="55"/>
      <c r="J14" s="40">
        <v>0.98</v>
      </c>
      <c r="K14" s="63">
        <f>H14*J14</f>
        <v>0</v>
      </c>
      <c r="L14" s="55"/>
    </row>
    <row r="15" spans="1:12">
      <c r="A15" s="119"/>
      <c r="B15" s="65"/>
      <c r="C15" s="54"/>
      <c r="D15" s="44">
        <v>42000</v>
      </c>
      <c r="E15" s="66" t="s">
        <v>29</v>
      </c>
      <c r="F15" s="66">
        <v>0</v>
      </c>
      <c r="G15" s="66">
        <v>0</v>
      </c>
      <c r="H15" s="66">
        <f>(G15-F15)*D15</f>
        <v>0</v>
      </c>
      <c r="I15" s="66"/>
      <c r="J15" s="66"/>
      <c r="K15" s="66"/>
      <c r="L15" s="101" t="s">
        <v>30</v>
      </c>
    </row>
    <row r="16" spans="1:12">
      <c r="A16" s="119"/>
      <c r="B16" s="65"/>
      <c r="C16" s="57"/>
      <c r="D16" s="67"/>
      <c r="E16" s="58" t="s">
        <v>25</v>
      </c>
      <c r="F16" s="58"/>
      <c r="G16" s="58"/>
      <c r="H16" s="68"/>
      <c r="I16" s="68"/>
      <c r="J16" s="68"/>
      <c r="K16" s="68"/>
      <c r="L16" s="102"/>
    </row>
    <row r="17" spans="1:12">
      <c r="A17" s="119"/>
      <c r="B17" s="65"/>
      <c r="C17" s="57"/>
      <c r="D17" s="67"/>
      <c r="E17" s="58" t="s">
        <v>26</v>
      </c>
      <c r="F17" s="58"/>
      <c r="G17" s="58"/>
      <c r="H17" s="68"/>
      <c r="I17" s="103"/>
      <c r="J17" s="68"/>
      <c r="K17" s="68"/>
      <c r="L17" s="102"/>
    </row>
    <row r="18" spans="1:12">
      <c r="A18" s="119"/>
      <c r="B18" s="65"/>
      <c r="C18" s="60"/>
      <c r="D18" s="49"/>
      <c r="E18" s="58" t="s">
        <v>27</v>
      </c>
      <c r="F18" s="58"/>
      <c r="G18" s="58"/>
      <c r="H18" s="68"/>
      <c r="I18" s="68"/>
      <c r="J18" s="68"/>
      <c r="K18" s="68"/>
      <c r="L18" s="102"/>
    </row>
    <row r="19" spans="1:12">
      <c r="A19" s="28" t="s">
        <v>31</v>
      </c>
      <c r="B19" s="29"/>
      <c r="C19" s="29"/>
      <c r="D19" s="29"/>
      <c r="E19" s="30"/>
      <c r="F19" s="69" t="s">
        <v>32</v>
      </c>
      <c r="G19" s="69"/>
      <c r="H19" s="69"/>
      <c r="I19" s="69"/>
      <c r="J19" s="104">
        <f>J5</f>
        <v>0.57</v>
      </c>
      <c r="K19" s="105">
        <f>K5</f>
        <v>27543.312</v>
      </c>
      <c r="L19" s="106"/>
    </row>
    <row r="20" spans="1:12">
      <c r="A20" s="32" t="s">
        <v>33</v>
      </c>
      <c r="B20" s="33"/>
      <c r="C20" s="33"/>
      <c r="D20" s="33"/>
      <c r="E20" s="34"/>
      <c r="F20" s="70" t="s">
        <v>34</v>
      </c>
      <c r="G20" s="70"/>
      <c r="H20" s="70"/>
      <c r="I20" s="70"/>
      <c r="J20" s="40">
        <v>0.98</v>
      </c>
      <c r="K20" s="56">
        <f>(H10+H14)*J20</f>
        <v>21.168</v>
      </c>
      <c r="L20" s="107"/>
    </row>
    <row r="21" spans="1:12">
      <c r="A21" s="71" t="s">
        <v>35</v>
      </c>
      <c r="B21" s="72"/>
      <c r="C21" s="72"/>
      <c r="D21" s="72"/>
      <c r="E21" s="73"/>
      <c r="F21" s="74" t="s">
        <v>36</v>
      </c>
      <c r="G21" s="75"/>
      <c r="H21" s="75"/>
      <c r="I21" s="75"/>
      <c r="J21" s="75"/>
      <c r="K21" s="75"/>
      <c r="L21" s="108"/>
    </row>
    <row r="22" spans="1:12">
      <c r="A22" s="76"/>
      <c r="B22" s="77"/>
      <c r="C22" s="77"/>
      <c r="D22" s="77"/>
      <c r="E22" s="78"/>
      <c r="F22" s="79"/>
      <c r="G22" s="80"/>
      <c r="H22" s="80"/>
      <c r="I22" s="80"/>
      <c r="J22" s="80"/>
      <c r="K22" s="80"/>
      <c r="L22" s="109"/>
    </row>
    <row r="23" ht="10" customHeight="1" spans="1:12">
      <c r="A23" s="76"/>
      <c r="B23" s="77"/>
      <c r="C23" s="77"/>
      <c r="D23" s="77"/>
      <c r="E23" s="78"/>
      <c r="F23" s="79"/>
      <c r="G23" s="80"/>
      <c r="H23" s="80"/>
      <c r="I23" s="80"/>
      <c r="J23" s="80"/>
      <c r="K23" s="80"/>
      <c r="L23" s="109"/>
    </row>
    <row r="24" hidden="1" spans="1:12">
      <c r="A24" s="76"/>
      <c r="B24" s="77"/>
      <c r="C24" s="77"/>
      <c r="D24" s="77"/>
      <c r="E24" s="78"/>
      <c r="F24" s="79"/>
      <c r="G24" s="80"/>
      <c r="H24" s="80"/>
      <c r="I24" s="80"/>
      <c r="J24" s="80"/>
      <c r="K24" s="80"/>
      <c r="L24" s="109"/>
    </row>
    <row r="25" hidden="1" spans="1:12">
      <c r="A25" s="81"/>
      <c r="B25" s="82"/>
      <c r="C25" s="82"/>
      <c r="D25" s="82"/>
      <c r="E25" s="83"/>
      <c r="F25" s="84"/>
      <c r="G25" s="85"/>
      <c r="H25" s="85"/>
      <c r="I25" s="85"/>
      <c r="J25" s="85"/>
      <c r="K25" s="85"/>
      <c r="L25" s="110"/>
    </row>
    <row r="26" spans="1:12">
      <c r="A26" s="86" t="s">
        <v>37</v>
      </c>
      <c r="B26" s="87"/>
      <c r="C26" s="87"/>
      <c r="D26" s="87"/>
      <c r="E26" s="87"/>
      <c r="F26" s="88" t="s">
        <v>38</v>
      </c>
      <c r="G26" s="89"/>
      <c r="H26" s="90"/>
      <c r="I26" s="111" t="s">
        <v>39</v>
      </c>
      <c r="J26" s="88" t="s">
        <v>40</v>
      </c>
      <c r="K26" s="89" t="s">
        <v>41</v>
      </c>
      <c r="L26" s="90"/>
    </row>
    <row r="27" ht="10" customHeight="1" spans="1:12">
      <c r="A27" s="87"/>
      <c r="B27" s="87"/>
      <c r="C27" s="87"/>
      <c r="D27" s="87"/>
      <c r="E27" s="87"/>
      <c r="F27" s="91"/>
      <c r="G27" s="92"/>
      <c r="H27" s="93"/>
      <c r="I27" s="112"/>
      <c r="J27" s="113"/>
      <c r="K27" s="114"/>
      <c r="L27" s="115"/>
    </row>
    <row r="28" ht="14" customHeight="1" spans="1:12">
      <c r="A28" s="87"/>
      <c r="B28" s="87"/>
      <c r="C28" s="87"/>
      <c r="D28" s="87"/>
      <c r="E28" s="87"/>
      <c r="F28" s="88" t="s">
        <v>42</v>
      </c>
      <c r="G28" s="89"/>
      <c r="H28" s="90"/>
      <c r="I28" s="111" t="s">
        <v>39</v>
      </c>
      <c r="J28" s="113"/>
      <c r="K28" s="114"/>
      <c r="L28" s="115"/>
    </row>
    <row r="29" ht="8" customHeight="1" spans="1:12">
      <c r="A29" s="87"/>
      <c r="B29" s="87"/>
      <c r="C29" s="87"/>
      <c r="D29" s="87"/>
      <c r="E29" s="87"/>
      <c r="F29" s="91"/>
      <c r="G29" s="92"/>
      <c r="H29" s="93"/>
      <c r="I29" s="112"/>
      <c r="J29" s="91"/>
      <c r="K29" s="92"/>
      <c r="L29" s="93"/>
    </row>
  </sheetData>
  <mergeCells count="34">
    <mergeCell ref="A1:L1"/>
    <mergeCell ref="A2:L2"/>
    <mergeCell ref="F3:G3"/>
    <mergeCell ref="A19:E19"/>
    <mergeCell ref="F19:I19"/>
    <mergeCell ref="A20:E20"/>
    <mergeCell ref="F20:I20"/>
    <mergeCell ref="A3:A4"/>
    <mergeCell ref="A5:A18"/>
    <mergeCell ref="B3:B4"/>
    <mergeCell ref="B5:B18"/>
    <mergeCell ref="C3:C4"/>
    <mergeCell ref="C5:C13"/>
    <mergeCell ref="C15:C18"/>
    <mergeCell ref="D3:D4"/>
    <mergeCell ref="D5:D13"/>
    <mergeCell ref="D15:D18"/>
    <mergeCell ref="E3:E4"/>
    <mergeCell ref="F26:F27"/>
    <mergeCell ref="F28:F29"/>
    <mergeCell ref="H3:H4"/>
    <mergeCell ref="I3:I4"/>
    <mergeCell ref="I26:I27"/>
    <mergeCell ref="I28:I29"/>
    <mergeCell ref="J3:J4"/>
    <mergeCell ref="J26:J29"/>
    <mergeCell ref="K3:K4"/>
    <mergeCell ref="L3:L4"/>
    <mergeCell ref="A21:E25"/>
    <mergeCell ref="F21:L25"/>
    <mergeCell ref="A26:E29"/>
    <mergeCell ref="G26:H27"/>
    <mergeCell ref="K26:L29"/>
    <mergeCell ref="G28:H29"/>
  </mergeCells>
  <pageMargins left="0.7" right="0.7" top="0.75" bottom="0.75" header="0.3" footer="0.3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workbookViewId="0">
      <selection activeCell="H6" sqref="H6"/>
    </sheetView>
  </sheetViews>
  <sheetFormatPr defaultColWidth="9" defaultRowHeight="15"/>
  <cols>
    <col min="1" max="1" width="6.91666666666667" customWidth="1"/>
    <col min="2" max="2" width="5.75" customWidth="1"/>
    <col min="5" max="5" width="14.625" customWidth="1"/>
    <col min="11" max="11" width="9.41666666666667" customWidth="1"/>
    <col min="12" max="12" width="16.5833333333333" customWidth="1"/>
  </cols>
  <sheetData>
    <row r="1" ht="21" spans="1:12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2">
      <c r="A2" s="42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2">
      <c r="A3" s="43" t="s">
        <v>2</v>
      </c>
      <c r="B3" s="43" t="s">
        <v>3</v>
      </c>
      <c r="C3" s="43" t="s">
        <v>4</v>
      </c>
      <c r="D3" s="43" t="s">
        <v>5</v>
      </c>
      <c r="E3" s="44" t="s">
        <v>6</v>
      </c>
      <c r="F3" s="45" t="s">
        <v>7</v>
      </c>
      <c r="G3" s="46"/>
      <c r="H3" s="47" t="s">
        <v>8</v>
      </c>
      <c r="I3" s="47" t="s">
        <v>9</v>
      </c>
      <c r="J3" s="47" t="s">
        <v>10</v>
      </c>
      <c r="K3" s="47" t="s">
        <v>11</v>
      </c>
      <c r="L3" s="47" t="s">
        <v>12</v>
      </c>
    </row>
    <row r="4" spans="1:12">
      <c r="A4" s="48"/>
      <c r="B4" s="48"/>
      <c r="C4" s="48"/>
      <c r="D4" s="48"/>
      <c r="E4" s="49"/>
      <c r="F4" s="50" t="s">
        <v>13</v>
      </c>
      <c r="G4" s="46" t="s">
        <v>14</v>
      </c>
      <c r="H4" s="51"/>
      <c r="I4" s="94"/>
      <c r="J4" s="51"/>
      <c r="K4" s="51"/>
      <c r="L4" s="51"/>
    </row>
    <row r="5" spans="1:12">
      <c r="A5" s="52" t="s">
        <v>15</v>
      </c>
      <c r="B5" s="53" t="s">
        <v>16</v>
      </c>
      <c r="C5" s="54" t="s">
        <v>44</v>
      </c>
      <c r="D5" s="53">
        <v>120</v>
      </c>
      <c r="E5" s="55" t="s">
        <v>18</v>
      </c>
      <c r="F5" s="56">
        <v>0</v>
      </c>
      <c r="G5" s="56">
        <v>373.26</v>
      </c>
      <c r="H5" s="55">
        <f>(G5-F5)*120</f>
        <v>44791.2</v>
      </c>
      <c r="I5" s="55"/>
      <c r="J5" s="95">
        <v>0.57</v>
      </c>
      <c r="K5" s="63">
        <f>J5*H5</f>
        <v>25530.984</v>
      </c>
      <c r="L5" s="55"/>
    </row>
    <row r="6" spans="1:12">
      <c r="A6" s="52"/>
      <c r="B6" s="53"/>
      <c r="C6" s="57"/>
      <c r="D6" s="53"/>
      <c r="E6" s="58" t="s">
        <v>19</v>
      </c>
      <c r="F6" s="59">
        <v>0</v>
      </c>
      <c r="G6" s="59">
        <v>144.9</v>
      </c>
      <c r="H6" s="58">
        <f>(G6-F6)*120</f>
        <v>17388</v>
      </c>
      <c r="I6" s="58"/>
      <c r="J6" s="96">
        <f>1.01971-0.01</f>
        <v>1.00971</v>
      </c>
      <c r="K6" s="97">
        <f>H6*J6</f>
        <v>17556.83748</v>
      </c>
      <c r="L6" s="58"/>
    </row>
    <row r="7" spans="1:12">
      <c r="A7" s="52"/>
      <c r="B7" s="53"/>
      <c r="C7" s="57"/>
      <c r="D7" s="53"/>
      <c r="E7" s="58" t="s">
        <v>20</v>
      </c>
      <c r="F7" s="59">
        <v>0</v>
      </c>
      <c r="G7" s="59">
        <v>225.35</v>
      </c>
      <c r="H7" s="58">
        <f>(G7-F7)*120</f>
        <v>27042</v>
      </c>
      <c r="I7" s="58"/>
      <c r="J7" s="96">
        <f>0.62675-0.01</f>
        <v>0.61675</v>
      </c>
      <c r="K7" s="97">
        <f>H7*J7</f>
        <v>16678.1535</v>
      </c>
      <c r="L7" s="58"/>
    </row>
    <row r="8" spans="1:12">
      <c r="A8" s="52"/>
      <c r="B8" s="53"/>
      <c r="C8" s="57"/>
      <c r="D8" s="53"/>
      <c r="E8" s="58" t="s">
        <v>21</v>
      </c>
      <c r="F8" s="59">
        <v>0</v>
      </c>
      <c r="G8" s="59">
        <v>3.01</v>
      </c>
      <c r="H8" s="58">
        <f>(G8-F8)*120</f>
        <v>361.2</v>
      </c>
      <c r="I8" s="58"/>
      <c r="J8" s="96">
        <f>0.30131-0.01</f>
        <v>0.29131</v>
      </c>
      <c r="K8" s="97">
        <f>H8*J8</f>
        <v>105.221172</v>
      </c>
      <c r="L8" s="58"/>
    </row>
    <row r="9" ht="39" spans="1:12">
      <c r="A9" s="52"/>
      <c r="B9" s="53"/>
      <c r="C9" s="57"/>
      <c r="D9" s="53"/>
      <c r="E9" s="50" t="s">
        <v>22</v>
      </c>
      <c r="F9" s="58"/>
      <c r="G9" s="59"/>
      <c r="H9" s="58"/>
      <c r="I9" s="58"/>
      <c r="J9" s="98">
        <f>(K6+K7+K8)/H5*0.77</f>
        <v>0.590338355682366</v>
      </c>
      <c r="K9" s="58"/>
      <c r="L9" s="99" t="s">
        <v>23</v>
      </c>
    </row>
    <row r="10" spans="1:12">
      <c r="A10" s="52"/>
      <c r="B10" s="53"/>
      <c r="C10" s="57"/>
      <c r="D10" s="53"/>
      <c r="E10" s="55" t="s">
        <v>24</v>
      </c>
      <c r="F10" s="56">
        <v>0</v>
      </c>
      <c r="G10" s="56">
        <v>0.16</v>
      </c>
      <c r="H10" s="55">
        <f>(G10-F10)*120</f>
        <v>19.2</v>
      </c>
      <c r="I10" s="55"/>
      <c r="J10" s="40">
        <v>0.98</v>
      </c>
      <c r="K10" s="63">
        <f>H10*J10</f>
        <v>18.816</v>
      </c>
      <c r="L10" s="55"/>
    </row>
    <row r="11" spans="1:12">
      <c r="A11" s="52"/>
      <c r="B11" s="53"/>
      <c r="C11" s="57"/>
      <c r="D11" s="53"/>
      <c r="E11" s="58" t="s">
        <v>25</v>
      </c>
      <c r="F11" s="59">
        <v>0</v>
      </c>
      <c r="G11" s="59">
        <v>0.12</v>
      </c>
      <c r="H11" s="58">
        <f>(G11-F11)*120</f>
        <v>14.4</v>
      </c>
      <c r="I11" s="68"/>
      <c r="J11" s="100"/>
      <c r="K11" s="68"/>
      <c r="L11" s="58"/>
    </row>
    <row r="12" spans="1:12">
      <c r="A12" s="52"/>
      <c r="B12" s="53"/>
      <c r="C12" s="57"/>
      <c r="D12" s="53"/>
      <c r="E12" s="58" t="s">
        <v>26</v>
      </c>
      <c r="F12" s="59">
        <v>0</v>
      </c>
      <c r="G12" s="59">
        <v>0.01</v>
      </c>
      <c r="H12" s="58">
        <f>(G12-F12)*120</f>
        <v>1.2</v>
      </c>
      <c r="I12" s="58"/>
      <c r="J12" s="100"/>
      <c r="K12" s="68"/>
      <c r="L12" s="58"/>
    </row>
    <row r="13" spans="1:12">
      <c r="A13" s="52"/>
      <c r="B13" s="53"/>
      <c r="C13" s="60"/>
      <c r="D13" s="53"/>
      <c r="E13" s="58" t="s">
        <v>27</v>
      </c>
      <c r="F13" s="59">
        <v>0</v>
      </c>
      <c r="G13" s="59">
        <v>0.03</v>
      </c>
      <c r="H13" s="58">
        <f>(G13-F13)*120</f>
        <v>3.6</v>
      </c>
      <c r="I13" s="58"/>
      <c r="J13" s="100"/>
      <c r="K13" s="68"/>
      <c r="L13" s="58"/>
    </row>
    <row r="14" spans="1:12">
      <c r="A14" s="52"/>
      <c r="B14" s="53"/>
      <c r="C14" s="61"/>
      <c r="D14" s="62"/>
      <c r="E14" s="55" t="s">
        <v>28</v>
      </c>
      <c r="F14" s="56">
        <v>0</v>
      </c>
      <c r="G14" s="56">
        <v>0</v>
      </c>
      <c r="H14" s="63">
        <f>(G14-F14)*D14</f>
        <v>0</v>
      </c>
      <c r="I14" s="55"/>
      <c r="J14" s="40">
        <v>0.98</v>
      </c>
      <c r="K14" s="63">
        <f>H14*J14</f>
        <v>0</v>
      </c>
      <c r="L14" s="55"/>
    </row>
    <row r="15" spans="1:12">
      <c r="A15" s="64"/>
      <c r="B15" s="65"/>
      <c r="C15" s="54"/>
      <c r="D15" s="44">
        <v>42000</v>
      </c>
      <c r="E15" s="66" t="s">
        <v>29</v>
      </c>
      <c r="F15" s="66">
        <v>0</v>
      </c>
      <c r="G15" s="66">
        <v>0</v>
      </c>
      <c r="H15" s="66">
        <f>(G15-F15)*D15</f>
        <v>0</v>
      </c>
      <c r="I15" s="66"/>
      <c r="J15" s="66"/>
      <c r="K15" s="66"/>
      <c r="L15" s="101" t="s">
        <v>30</v>
      </c>
    </row>
    <row r="16" spans="1:12">
      <c r="A16" s="64"/>
      <c r="B16" s="65"/>
      <c r="C16" s="57"/>
      <c r="D16" s="67"/>
      <c r="E16" s="58" t="s">
        <v>25</v>
      </c>
      <c r="F16" s="58"/>
      <c r="G16" s="58"/>
      <c r="H16" s="68"/>
      <c r="I16" s="68"/>
      <c r="J16" s="68"/>
      <c r="K16" s="68"/>
      <c r="L16" s="102"/>
    </row>
    <row r="17" spans="1:12">
      <c r="A17" s="64"/>
      <c r="B17" s="65"/>
      <c r="C17" s="57"/>
      <c r="D17" s="67"/>
      <c r="E17" s="58" t="s">
        <v>26</v>
      </c>
      <c r="F17" s="58"/>
      <c r="G17" s="58"/>
      <c r="H17" s="68"/>
      <c r="I17" s="103"/>
      <c r="J17" s="68"/>
      <c r="K17" s="68"/>
      <c r="L17" s="102"/>
    </row>
    <row r="18" spans="1:12">
      <c r="A18" s="64"/>
      <c r="B18" s="65"/>
      <c r="C18" s="60"/>
      <c r="D18" s="49"/>
      <c r="E18" s="58" t="s">
        <v>27</v>
      </c>
      <c r="F18" s="58"/>
      <c r="G18" s="58"/>
      <c r="H18" s="68"/>
      <c r="I18" s="68"/>
      <c r="J18" s="68"/>
      <c r="K18" s="68"/>
      <c r="L18" s="102"/>
    </row>
    <row r="19" spans="1:12">
      <c r="A19" s="28" t="s">
        <v>31</v>
      </c>
      <c r="B19" s="29"/>
      <c r="C19" s="29"/>
      <c r="D19" s="29"/>
      <c r="E19" s="30"/>
      <c r="F19" s="69" t="s">
        <v>32</v>
      </c>
      <c r="G19" s="69"/>
      <c r="H19" s="69"/>
      <c r="I19" s="69"/>
      <c r="J19" s="104">
        <f>J5</f>
        <v>0.57</v>
      </c>
      <c r="K19" s="105">
        <f>K5</f>
        <v>25530.984</v>
      </c>
      <c r="L19" s="106"/>
    </row>
    <row r="20" spans="1:12">
      <c r="A20" s="32" t="s">
        <v>33</v>
      </c>
      <c r="B20" s="33"/>
      <c r="C20" s="33"/>
      <c r="D20" s="33"/>
      <c r="E20" s="34"/>
      <c r="F20" s="70" t="s">
        <v>34</v>
      </c>
      <c r="G20" s="70"/>
      <c r="H20" s="70"/>
      <c r="I20" s="70"/>
      <c r="J20" s="40">
        <v>0.98</v>
      </c>
      <c r="K20" s="56">
        <f>(H10+H14)*J20</f>
        <v>18.816</v>
      </c>
      <c r="L20" s="107"/>
    </row>
    <row r="21" spans="1:12">
      <c r="A21" s="71" t="s">
        <v>35</v>
      </c>
      <c r="B21" s="72"/>
      <c r="C21" s="72"/>
      <c r="D21" s="72"/>
      <c r="E21" s="73"/>
      <c r="F21" s="74" t="s">
        <v>36</v>
      </c>
      <c r="G21" s="75"/>
      <c r="H21" s="75"/>
      <c r="I21" s="75"/>
      <c r="J21" s="75"/>
      <c r="K21" s="75"/>
      <c r="L21" s="108"/>
    </row>
    <row r="22" spans="1:12">
      <c r="A22" s="76"/>
      <c r="B22" s="77"/>
      <c r="C22" s="77"/>
      <c r="D22" s="77"/>
      <c r="E22" s="78"/>
      <c r="F22" s="79"/>
      <c r="G22" s="80"/>
      <c r="H22" s="80"/>
      <c r="I22" s="80"/>
      <c r="J22" s="80"/>
      <c r="K22" s="80"/>
      <c r="L22" s="109"/>
    </row>
    <row r="23" spans="1:12">
      <c r="A23" s="76"/>
      <c r="B23" s="77"/>
      <c r="C23" s="77"/>
      <c r="D23" s="77"/>
      <c r="E23" s="78"/>
      <c r="F23" s="79"/>
      <c r="G23" s="80"/>
      <c r="H23" s="80"/>
      <c r="I23" s="80"/>
      <c r="J23" s="80"/>
      <c r="K23" s="80"/>
      <c r="L23" s="109"/>
    </row>
    <row r="24" spans="1:12">
      <c r="A24" s="76"/>
      <c r="B24" s="77"/>
      <c r="C24" s="77"/>
      <c r="D24" s="77"/>
      <c r="E24" s="78"/>
      <c r="F24" s="79"/>
      <c r="G24" s="80"/>
      <c r="H24" s="80"/>
      <c r="I24" s="80"/>
      <c r="J24" s="80"/>
      <c r="K24" s="80"/>
      <c r="L24" s="109"/>
    </row>
    <row r="25" spans="1:12">
      <c r="A25" s="81"/>
      <c r="B25" s="82"/>
      <c r="C25" s="82"/>
      <c r="D25" s="82"/>
      <c r="E25" s="83"/>
      <c r="F25" s="84"/>
      <c r="G25" s="85"/>
      <c r="H25" s="85"/>
      <c r="I25" s="85"/>
      <c r="J25" s="85"/>
      <c r="K25" s="85"/>
      <c r="L25" s="110"/>
    </row>
    <row r="26" spans="1:12">
      <c r="A26" s="86" t="s">
        <v>37</v>
      </c>
      <c r="B26" s="87"/>
      <c r="C26" s="87"/>
      <c r="D26" s="87"/>
      <c r="E26" s="87"/>
      <c r="F26" s="88" t="s">
        <v>38</v>
      </c>
      <c r="G26" s="89"/>
      <c r="H26" s="90"/>
      <c r="I26" s="111" t="s">
        <v>39</v>
      </c>
      <c r="J26" s="88" t="s">
        <v>40</v>
      </c>
      <c r="K26" s="89" t="s">
        <v>41</v>
      </c>
      <c r="L26" s="90"/>
    </row>
    <row r="27" spans="1:12">
      <c r="A27" s="87"/>
      <c r="B27" s="87"/>
      <c r="C27" s="87"/>
      <c r="D27" s="87"/>
      <c r="E27" s="87"/>
      <c r="F27" s="91"/>
      <c r="G27" s="92"/>
      <c r="H27" s="93"/>
      <c r="I27" s="112"/>
      <c r="J27" s="113"/>
      <c r="K27" s="114"/>
      <c r="L27" s="115"/>
    </row>
    <row r="28" spans="1:12">
      <c r="A28" s="87"/>
      <c r="B28" s="87"/>
      <c r="C28" s="87"/>
      <c r="D28" s="87"/>
      <c r="E28" s="87"/>
      <c r="F28" s="88" t="s">
        <v>42</v>
      </c>
      <c r="G28" s="89"/>
      <c r="H28" s="90"/>
      <c r="I28" s="111" t="s">
        <v>39</v>
      </c>
      <c r="J28" s="113"/>
      <c r="K28" s="114"/>
      <c r="L28" s="115"/>
    </row>
    <row r="29" spans="1:12">
      <c r="A29" s="87"/>
      <c r="B29" s="87"/>
      <c r="C29" s="87"/>
      <c r="D29" s="87"/>
      <c r="E29" s="87"/>
      <c r="F29" s="91"/>
      <c r="G29" s="92"/>
      <c r="H29" s="93"/>
      <c r="I29" s="112"/>
      <c r="J29" s="91"/>
      <c r="K29" s="92"/>
      <c r="L29" s="93"/>
    </row>
  </sheetData>
  <mergeCells count="34">
    <mergeCell ref="A1:L1"/>
    <mergeCell ref="A2:L2"/>
    <mergeCell ref="F3:G3"/>
    <mergeCell ref="A19:E19"/>
    <mergeCell ref="F19:I19"/>
    <mergeCell ref="A20:E20"/>
    <mergeCell ref="F20:I20"/>
    <mergeCell ref="A3:A4"/>
    <mergeCell ref="A5:A18"/>
    <mergeCell ref="B3:B4"/>
    <mergeCell ref="B5:B18"/>
    <mergeCell ref="C3:C4"/>
    <mergeCell ref="C5:C13"/>
    <mergeCell ref="C15:C18"/>
    <mergeCell ref="D3:D4"/>
    <mergeCell ref="D5:D13"/>
    <mergeCell ref="D15:D18"/>
    <mergeCell ref="E3:E4"/>
    <mergeCell ref="F26:F27"/>
    <mergeCell ref="F28:F29"/>
    <mergeCell ref="H3:H4"/>
    <mergeCell ref="I3:I4"/>
    <mergeCell ref="I26:I27"/>
    <mergeCell ref="I28:I29"/>
    <mergeCell ref="J3:J4"/>
    <mergeCell ref="J26:J29"/>
    <mergeCell ref="K3:K4"/>
    <mergeCell ref="L3:L4"/>
    <mergeCell ref="A21:E25"/>
    <mergeCell ref="F21:L25"/>
    <mergeCell ref="A26:E29"/>
    <mergeCell ref="G26:H27"/>
    <mergeCell ref="K26:L29"/>
    <mergeCell ref="G28:H29"/>
  </mergeCells>
  <pageMargins left="0.7" right="0.7" top="0.75" bottom="0.75" header="0.3" footer="0.3"/>
  <pageSetup paperSize="9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workbookViewId="0">
      <selection activeCell="H11" sqref="H11"/>
    </sheetView>
  </sheetViews>
  <sheetFormatPr defaultColWidth="9" defaultRowHeight="15"/>
  <cols>
    <col min="2" max="2" width="5.66666666666667" customWidth="1"/>
    <col min="5" max="5" width="14.375" customWidth="1"/>
    <col min="8" max="8" width="7.25" customWidth="1"/>
    <col min="9" max="9" width="11.1666666666667" customWidth="1"/>
    <col min="11" max="11" width="9.16666666666667" customWidth="1"/>
    <col min="12" max="12" width="16" customWidth="1"/>
  </cols>
  <sheetData>
    <row r="1" ht="21" spans="1:12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2">
      <c r="A2" s="42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2">
      <c r="A3" s="43" t="s">
        <v>2</v>
      </c>
      <c r="B3" s="43" t="s">
        <v>3</v>
      </c>
      <c r="C3" s="43" t="s">
        <v>4</v>
      </c>
      <c r="D3" s="43" t="s">
        <v>5</v>
      </c>
      <c r="E3" s="44" t="s">
        <v>6</v>
      </c>
      <c r="F3" s="45" t="s">
        <v>7</v>
      </c>
      <c r="G3" s="46"/>
      <c r="H3" s="47" t="s">
        <v>8</v>
      </c>
      <c r="I3" s="47" t="s">
        <v>9</v>
      </c>
      <c r="J3" s="47" t="s">
        <v>10</v>
      </c>
      <c r="K3" s="47" t="s">
        <v>11</v>
      </c>
      <c r="L3" s="47" t="s">
        <v>12</v>
      </c>
    </row>
    <row r="4" spans="1:12">
      <c r="A4" s="48"/>
      <c r="B4" s="48"/>
      <c r="C4" s="48"/>
      <c r="D4" s="48"/>
      <c r="E4" s="49"/>
      <c r="F4" s="50" t="s">
        <v>13</v>
      </c>
      <c r="G4" s="46" t="s">
        <v>14</v>
      </c>
      <c r="H4" s="51"/>
      <c r="I4" s="94"/>
      <c r="J4" s="51"/>
      <c r="K4" s="51"/>
      <c r="L4" s="51"/>
    </row>
    <row r="5" spans="1:12">
      <c r="A5" s="52" t="s">
        <v>15</v>
      </c>
      <c r="B5" s="53" t="s">
        <v>16</v>
      </c>
      <c r="C5" s="54" t="s">
        <v>45</v>
      </c>
      <c r="D5" s="53">
        <v>120</v>
      </c>
      <c r="E5" s="55" t="s">
        <v>18</v>
      </c>
      <c r="F5" s="56">
        <v>0</v>
      </c>
      <c r="G5" s="56">
        <v>350.49</v>
      </c>
      <c r="H5" s="55">
        <f>(G5-F5)*120</f>
        <v>42058.8</v>
      </c>
      <c r="I5" s="55"/>
      <c r="J5" s="95">
        <v>0.57</v>
      </c>
      <c r="K5" s="63">
        <f>J5*H5</f>
        <v>23973.516</v>
      </c>
      <c r="L5" s="55"/>
    </row>
    <row r="6" spans="1:12">
      <c r="A6" s="52"/>
      <c r="B6" s="53"/>
      <c r="C6" s="57"/>
      <c r="D6" s="53"/>
      <c r="E6" s="58" t="s">
        <v>19</v>
      </c>
      <c r="F6" s="59">
        <v>0</v>
      </c>
      <c r="G6" s="59">
        <v>135.31</v>
      </c>
      <c r="H6" s="58">
        <f>(G6-F6)*120</f>
        <v>16237.2</v>
      </c>
      <c r="I6" s="58"/>
      <c r="J6" s="96">
        <f>1.01971-0.01</f>
        <v>1.00971</v>
      </c>
      <c r="K6" s="97">
        <f>H6*J6</f>
        <v>16394.863212</v>
      </c>
      <c r="L6" s="58"/>
    </row>
    <row r="7" spans="1:12">
      <c r="A7" s="52"/>
      <c r="B7" s="53"/>
      <c r="C7" s="57"/>
      <c r="D7" s="53"/>
      <c r="E7" s="58" t="s">
        <v>20</v>
      </c>
      <c r="F7" s="59">
        <v>0</v>
      </c>
      <c r="G7" s="59">
        <v>212.41</v>
      </c>
      <c r="H7" s="58">
        <f>(G7-F7)*120</f>
        <v>25489.2</v>
      </c>
      <c r="I7" s="58"/>
      <c r="J7" s="96">
        <f>0.62675-0.01</f>
        <v>0.61675</v>
      </c>
      <c r="K7" s="97">
        <f>H7*J7</f>
        <v>15720.4641</v>
      </c>
      <c r="L7" s="58"/>
    </row>
    <row r="8" spans="1:12">
      <c r="A8" s="52"/>
      <c r="B8" s="53"/>
      <c r="C8" s="57"/>
      <c r="D8" s="53"/>
      <c r="E8" s="58" t="s">
        <v>21</v>
      </c>
      <c r="F8" s="59">
        <v>0</v>
      </c>
      <c r="G8" s="59">
        <v>2.77</v>
      </c>
      <c r="H8" s="58">
        <f>(G8-F8)*120</f>
        <v>332.4</v>
      </c>
      <c r="I8" s="58"/>
      <c r="J8" s="96">
        <f>0.30131-0.01</f>
        <v>0.29131</v>
      </c>
      <c r="K8" s="97">
        <f>H8*J8</f>
        <v>96.831444</v>
      </c>
      <c r="L8" s="58"/>
    </row>
    <row r="9" ht="39" spans="1:12">
      <c r="A9" s="52"/>
      <c r="B9" s="53"/>
      <c r="C9" s="57"/>
      <c r="D9" s="53"/>
      <c r="E9" s="50" t="s">
        <v>22</v>
      </c>
      <c r="F9" s="58"/>
      <c r="G9" s="59"/>
      <c r="H9" s="58"/>
      <c r="I9" s="58"/>
      <c r="J9" s="98">
        <f>(K6+K7+K8)/H5*0.77</f>
        <v>0.589730620990613</v>
      </c>
      <c r="K9" s="58"/>
      <c r="L9" s="99" t="s">
        <v>23</v>
      </c>
    </row>
    <row r="10" spans="1:12">
      <c r="A10" s="52"/>
      <c r="B10" s="53"/>
      <c r="C10" s="57"/>
      <c r="D10" s="53"/>
      <c r="E10" s="55" t="s">
        <v>24</v>
      </c>
      <c r="F10" s="56">
        <v>0</v>
      </c>
      <c r="G10" s="56">
        <v>0.17</v>
      </c>
      <c r="H10" s="55">
        <f>(G10-F10)*120</f>
        <v>20.4</v>
      </c>
      <c r="I10" s="55"/>
      <c r="J10" s="40">
        <v>0.98</v>
      </c>
      <c r="K10" s="63">
        <f>H10*J10</f>
        <v>19.992</v>
      </c>
      <c r="L10" s="55"/>
    </row>
    <row r="11" spans="1:12">
      <c r="A11" s="52"/>
      <c r="B11" s="53"/>
      <c r="C11" s="57"/>
      <c r="D11" s="53"/>
      <c r="E11" s="58" t="s">
        <v>25</v>
      </c>
      <c r="F11" s="59">
        <v>0</v>
      </c>
      <c r="G11" s="59">
        <v>0.12</v>
      </c>
      <c r="H11" s="58">
        <f>(G11-F11)*120</f>
        <v>14.4</v>
      </c>
      <c r="I11" s="68"/>
      <c r="J11" s="100"/>
      <c r="K11" s="68"/>
      <c r="L11" s="58"/>
    </row>
    <row r="12" spans="1:12">
      <c r="A12" s="52"/>
      <c r="B12" s="53"/>
      <c r="C12" s="57"/>
      <c r="D12" s="53"/>
      <c r="E12" s="58" t="s">
        <v>26</v>
      </c>
      <c r="F12" s="59">
        <v>0</v>
      </c>
      <c r="G12" s="59">
        <v>0.02</v>
      </c>
      <c r="H12" s="58">
        <f>(G12-F12)*120</f>
        <v>2.4</v>
      </c>
      <c r="I12" s="58"/>
      <c r="J12" s="100"/>
      <c r="K12" s="68"/>
      <c r="L12" s="58"/>
    </row>
    <row r="13" spans="1:12">
      <c r="A13" s="52"/>
      <c r="B13" s="53"/>
      <c r="C13" s="60"/>
      <c r="D13" s="53"/>
      <c r="E13" s="58" t="s">
        <v>27</v>
      </c>
      <c r="F13" s="59">
        <v>0</v>
      </c>
      <c r="G13" s="59">
        <v>0.03</v>
      </c>
      <c r="H13" s="58">
        <f>(G13-F13)*120</f>
        <v>3.6</v>
      </c>
      <c r="I13" s="58"/>
      <c r="J13" s="100"/>
      <c r="K13" s="68"/>
      <c r="L13" s="58"/>
    </row>
    <row r="14" spans="1:12">
      <c r="A14" s="52"/>
      <c r="B14" s="53"/>
      <c r="C14" s="61"/>
      <c r="D14" s="62"/>
      <c r="E14" s="55" t="s">
        <v>28</v>
      </c>
      <c r="F14" s="56">
        <v>0</v>
      </c>
      <c r="G14" s="56">
        <v>0</v>
      </c>
      <c r="H14" s="63">
        <f>(G14-F14)*D14</f>
        <v>0</v>
      </c>
      <c r="I14" s="55"/>
      <c r="J14" s="40">
        <v>0</v>
      </c>
      <c r="K14" s="63">
        <f>H14*J14</f>
        <v>0</v>
      </c>
      <c r="L14" s="55"/>
    </row>
    <row r="15" spans="1:12">
      <c r="A15" s="64"/>
      <c r="B15" s="65"/>
      <c r="C15" s="54"/>
      <c r="D15" s="44">
        <v>42000</v>
      </c>
      <c r="E15" s="66" t="s">
        <v>29</v>
      </c>
      <c r="F15" s="66">
        <v>0</v>
      </c>
      <c r="G15" s="66">
        <v>0</v>
      </c>
      <c r="H15" s="66">
        <f>(G15-F15)*D15</f>
        <v>0</v>
      </c>
      <c r="I15" s="66"/>
      <c r="J15" s="66"/>
      <c r="K15" s="66"/>
      <c r="L15" s="101" t="s">
        <v>30</v>
      </c>
    </row>
    <row r="16" spans="1:12">
      <c r="A16" s="64"/>
      <c r="B16" s="65"/>
      <c r="C16" s="57"/>
      <c r="D16" s="67"/>
      <c r="E16" s="58" t="s">
        <v>25</v>
      </c>
      <c r="F16" s="58"/>
      <c r="G16" s="58"/>
      <c r="H16" s="68"/>
      <c r="I16" s="68"/>
      <c r="J16" s="68"/>
      <c r="K16" s="68"/>
      <c r="L16" s="102"/>
    </row>
    <row r="17" spans="1:12">
      <c r="A17" s="64"/>
      <c r="B17" s="65"/>
      <c r="C17" s="57"/>
      <c r="D17" s="67"/>
      <c r="E17" s="58" t="s">
        <v>26</v>
      </c>
      <c r="F17" s="58"/>
      <c r="G17" s="58"/>
      <c r="H17" s="68"/>
      <c r="I17" s="103"/>
      <c r="J17" s="68"/>
      <c r="K17" s="68"/>
      <c r="L17" s="102"/>
    </row>
    <row r="18" spans="1:12">
      <c r="A18" s="64"/>
      <c r="B18" s="65"/>
      <c r="C18" s="60"/>
      <c r="D18" s="49"/>
      <c r="E18" s="58" t="s">
        <v>27</v>
      </c>
      <c r="F18" s="58"/>
      <c r="G18" s="58"/>
      <c r="H18" s="68"/>
      <c r="I18" s="68"/>
      <c r="J18" s="68"/>
      <c r="K18" s="68"/>
      <c r="L18" s="102"/>
    </row>
    <row r="19" spans="1:12">
      <c r="A19" s="28" t="s">
        <v>31</v>
      </c>
      <c r="B19" s="29"/>
      <c r="C19" s="29"/>
      <c r="D19" s="29"/>
      <c r="E19" s="30"/>
      <c r="F19" s="69" t="s">
        <v>32</v>
      </c>
      <c r="G19" s="69"/>
      <c r="H19" s="69"/>
      <c r="I19" s="69"/>
      <c r="J19" s="104">
        <f>J5</f>
        <v>0.57</v>
      </c>
      <c r="K19" s="105">
        <f>K5</f>
        <v>23973.516</v>
      </c>
      <c r="L19" s="106"/>
    </row>
    <row r="20" spans="1:12">
      <c r="A20" s="32" t="s">
        <v>33</v>
      </c>
      <c r="B20" s="33"/>
      <c r="C20" s="33"/>
      <c r="D20" s="33"/>
      <c r="E20" s="34"/>
      <c r="F20" s="70" t="s">
        <v>34</v>
      </c>
      <c r="G20" s="70"/>
      <c r="H20" s="70"/>
      <c r="I20" s="70"/>
      <c r="J20" s="40">
        <v>0.98</v>
      </c>
      <c r="K20" s="56">
        <f>(H10+H14)*J20</f>
        <v>19.992</v>
      </c>
      <c r="L20" s="107"/>
    </row>
    <row r="21" spans="1:12">
      <c r="A21" s="71" t="s">
        <v>35</v>
      </c>
      <c r="B21" s="72"/>
      <c r="C21" s="72"/>
      <c r="D21" s="72"/>
      <c r="E21" s="73"/>
      <c r="F21" s="74" t="s">
        <v>36</v>
      </c>
      <c r="G21" s="75"/>
      <c r="H21" s="75"/>
      <c r="I21" s="75"/>
      <c r="J21" s="75"/>
      <c r="K21" s="75"/>
      <c r="L21" s="108"/>
    </row>
    <row r="22" spans="1:12">
      <c r="A22" s="76"/>
      <c r="B22" s="77"/>
      <c r="C22" s="77"/>
      <c r="D22" s="77"/>
      <c r="E22" s="78"/>
      <c r="F22" s="79"/>
      <c r="G22" s="80"/>
      <c r="H22" s="80"/>
      <c r="I22" s="80"/>
      <c r="J22" s="80"/>
      <c r="K22" s="80"/>
      <c r="L22" s="109"/>
    </row>
    <row r="23" spans="1:12">
      <c r="A23" s="76"/>
      <c r="B23" s="77"/>
      <c r="C23" s="77"/>
      <c r="D23" s="77"/>
      <c r="E23" s="78"/>
      <c r="F23" s="79"/>
      <c r="G23" s="80"/>
      <c r="H23" s="80"/>
      <c r="I23" s="80"/>
      <c r="J23" s="80"/>
      <c r="K23" s="80"/>
      <c r="L23" s="109"/>
    </row>
    <row r="24" spans="1:12">
      <c r="A24" s="76"/>
      <c r="B24" s="77"/>
      <c r="C24" s="77"/>
      <c r="D24" s="77"/>
      <c r="E24" s="78"/>
      <c r="F24" s="79"/>
      <c r="G24" s="80"/>
      <c r="H24" s="80"/>
      <c r="I24" s="80"/>
      <c r="J24" s="80"/>
      <c r="K24" s="80"/>
      <c r="L24" s="109"/>
    </row>
    <row r="25" spans="1:12">
      <c r="A25" s="81"/>
      <c r="B25" s="82"/>
      <c r="C25" s="82"/>
      <c r="D25" s="82"/>
      <c r="E25" s="83"/>
      <c r="F25" s="84"/>
      <c r="G25" s="85"/>
      <c r="H25" s="85"/>
      <c r="I25" s="85"/>
      <c r="J25" s="85"/>
      <c r="K25" s="85"/>
      <c r="L25" s="110"/>
    </row>
    <row r="26" spans="1:12">
      <c r="A26" s="86" t="s">
        <v>37</v>
      </c>
      <c r="B26" s="87"/>
      <c r="C26" s="87"/>
      <c r="D26" s="87"/>
      <c r="E26" s="87"/>
      <c r="F26" s="88" t="s">
        <v>38</v>
      </c>
      <c r="G26" s="89"/>
      <c r="H26" s="90"/>
      <c r="I26" s="111" t="s">
        <v>39</v>
      </c>
      <c r="J26" s="88" t="s">
        <v>40</v>
      </c>
      <c r="K26" s="89" t="s">
        <v>41</v>
      </c>
      <c r="L26" s="90"/>
    </row>
    <row r="27" spans="1:12">
      <c r="A27" s="87"/>
      <c r="B27" s="87"/>
      <c r="C27" s="87"/>
      <c r="D27" s="87"/>
      <c r="E27" s="87"/>
      <c r="F27" s="91"/>
      <c r="G27" s="92"/>
      <c r="H27" s="93"/>
      <c r="I27" s="112"/>
      <c r="J27" s="113"/>
      <c r="K27" s="114"/>
      <c r="L27" s="115"/>
    </row>
    <row r="28" spans="1:12">
      <c r="A28" s="87"/>
      <c r="B28" s="87"/>
      <c r="C28" s="87"/>
      <c r="D28" s="87"/>
      <c r="E28" s="87"/>
      <c r="F28" s="88" t="s">
        <v>42</v>
      </c>
      <c r="G28" s="89"/>
      <c r="H28" s="90"/>
      <c r="I28" s="111" t="s">
        <v>39</v>
      </c>
      <c r="J28" s="113"/>
      <c r="K28" s="114"/>
      <c r="L28" s="115"/>
    </row>
    <row r="29" spans="1:12">
      <c r="A29" s="87"/>
      <c r="B29" s="87"/>
      <c r="C29" s="87"/>
      <c r="D29" s="87"/>
      <c r="E29" s="87"/>
      <c r="F29" s="91"/>
      <c r="G29" s="92"/>
      <c r="H29" s="93"/>
      <c r="I29" s="112"/>
      <c r="J29" s="91"/>
      <c r="K29" s="92"/>
      <c r="L29" s="93"/>
    </row>
  </sheetData>
  <mergeCells count="34">
    <mergeCell ref="A1:L1"/>
    <mergeCell ref="A2:L2"/>
    <mergeCell ref="F3:G3"/>
    <mergeCell ref="A19:E19"/>
    <mergeCell ref="F19:I19"/>
    <mergeCell ref="A20:E20"/>
    <mergeCell ref="F20:I20"/>
    <mergeCell ref="A3:A4"/>
    <mergeCell ref="A5:A18"/>
    <mergeCell ref="B3:B4"/>
    <mergeCell ref="B5:B18"/>
    <mergeCell ref="C3:C4"/>
    <mergeCell ref="C5:C13"/>
    <mergeCell ref="C15:C18"/>
    <mergeCell ref="D3:D4"/>
    <mergeCell ref="D5:D13"/>
    <mergeCell ref="D15:D18"/>
    <mergeCell ref="E3:E4"/>
    <mergeCell ref="F26:F27"/>
    <mergeCell ref="F28:F29"/>
    <mergeCell ref="H3:H4"/>
    <mergeCell ref="I3:I4"/>
    <mergeCell ref="I26:I27"/>
    <mergeCell ref="I28:I29"/>
    <mergeCell ref="J3:J4"/>
    <mergeCell ref="J26:J29"/>
    <mergeCell ref="K3:K4"/>
    <mergeCell ref="L3:L4"/>
    <mergeCell ref="A21:E25"/>
    <mergeCell ref="F21:L25"/>
    <mergeCell ref="A26:E29"/>
    <mergeCell ref="G26:H27"/>
    <mergeCell ref="K26:L29"/>
    <mergeCell ref="G28:H29"/>
  </mergeCells>
  <pageMargins left="0.7" right="0.7" top="0.75" bottom="0.75" header="0.3" footer="0.3"/>
  <pageSetup paperSize="9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9"/>
  <sheetViews>
    <sheetView workbookViewId="0">
      <selection activeCell="H11" sqref="H11"/>
    </sheetView>
  </sheetViews>
  <sheetFormatPr defaultColWidth="9" defaultRowHeight="15"/>
  <cols>
    <col min="1" max="1" width="6.16666666666667" customWidth="1"/>
    <col min="2" max="2" width="7.25" customWidth="1"/>
    <col min="4" max="4" width="7.375" customWidth="1"/>
    <col min="5" max="5" width="19.5" customWidth="1"/>
    <col min="6" max="6" width="9.58333333333333" customWidth="1"/>
    <col min="7" max="7" width="7.16666666666667" customWidth="1"/>
    <col min="8" max="8" width="8.66666666666667" customWidth="1"/>
    <col min="11" max="11" width="9.58333333333333" customWidth="1"/>
    <col min="12" max="12" width="15.875" customWidth="1"/>
  </cols>
  <sheetData>
    <row r="1" ht="21" spans="1:12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2">
      <c r="A2" s="42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2">
      <c r="A3" s="43" t="s">
        <v>2</v>
      </c>
      <c r="B3" s="43" t="s">
        <v>3</v>
      </c>
      <c r="C3" s="43" t="s">
        <v>4</v>
      </c>
      <c r="D3" s="43" t="s">
        <v>5</v>
      </c>
      <c r="E3" s="44" t="s">
        <v>6</v>
      </c>
      <c r="F3" s="45" t="s">
        <v>7</v>
      </c>
      <c r="G3" s="46"/>
      <c r="H3" s="47" t="s">
        <v>8</v>
      </c>
      <c r="I3" s="47" t="s">
        <v>9</v>
      </c>
      <c r="J3" s="47" t="s">
        <v>10</v>
      </c>
      <c r="K3" s="47" t="s">
        <v>11</v>
      </c>
      <c r="L3" s="47" t="s">
        <v>12</v>
      </c>
    </row>
    <row r="4" spans="1:12">
      <c r="A4" s="48"/>
      <c r="B4" s="48"/>
      <c r="C4" s="48"/>
      <c r="D4" s="48"/>
      <c r="E4" s="49"/>
      <c r="F4" s="50" t="s">
        <v>13</v>
      </c>
      <c r="G4" s="46" t="s">
        <v>14</v>
      </c>
      <c r="H4" s="51"/>
      <c r="I4" s="94"/>
      <c r="J4" s="51"/>
      <c r="K4" s="51"/>
      <c r="L4" s="51"/>
    </row>
    <row r="5" spans="1:12">
      <c r="A5" s="52" t="s">
        <v>15</v>
      </c>
      <c r="B5" s="53" t="s">
        <v>16</v>
      </c>
      <c r="C5" s="54" t="s">
        <v>46</v>
      </c>
      <c r="D5" s="53">
        <v>120</v>
      </c>
      <c r="E5" s="55" t="s">
        <v>18</v>
      </c>
      <c r="F5" s="56">
        <v>0</v>
      </c>
      <c r="G5" s="56">
        <v>201.2</v>
      </c>
      <c r="H5" s="55">
        <f>(G5-F5)*120</f>
        <v>24144</v>
      </c>
      <c r="I5" s="55"/>
      <c r="J5" s="95">
        <v>0.57</v>
      </c>
      <c r="K5" s="63">
        <f>J5*H5</f>
        <v>13762.08</v>
      </c>
      <c r="L5" s="55"/>
    </row>
    <row r="6" spans="1:12">
      <c r="A6" s="52"/>
      <c r="B6" s="53"/>
      <c r="C6" s="57"/>
      <c r="D6" s="53"/>
      <c r="E6" s="58" t="s">
        <v>19</v>
      </c>
      <c r="F6" s="59">
        <v>0</v>
      </c>
      <c r="G6" s="59">
        <v>75.99</v>
      </c>
      <c r="H6" s="58">
        <f>(G6-F6)*120</f>
        <v>9118.8</v>
      </c>
      <c r="I6" s="58"/>
      <c r="J6" s="96">
        <f>1.01971-0.01</f>
        <v>1.00971</v>
      </c>
      <c r="K6" s="97">
        <f>H6*J6</f>
        <v>9207.343548</v>
      </c>
      <c r="L6" s="58"/>
    </row>
    <row r="7" spans="1:12">
      <c r="A7" s="52"/>
      <c r="B7" s="53"/>
      <c r="C7" s="57"/>
      <c r="D7" s="53"/>
      <c r="E7" s="58" t="s">
        <v>20</v>
      </c>
      <c r="F7" s="59">
        <v>0</v>
      </c>
      <c r="G7" s="59">
        <v>123.55</v>
      </c>
      <c r="H7" s="58">
        <f>(G7-F7)*120</f>
        <v>14826</v>
      </c>
      <c r="I7" s="58"/>
      <c r="J7" s="96">
        <f>0.62675-0.01</f>
        <v>0.61675</v>
      </c>
      <c r="K7" s="97">
        <f>H7*J7</f>
        <v>9143.9355</v>
      </c>
      <c r="L7" s="58"/>
    </row>
    <row r="8" spans="1:12">
      <c r="A8" s="52"/>
      <c r="B8" s="53"/>
      <c r="C8" s="57"/>
      <c r="D8" s="53"/>
      <c r="E8" s="58" t="s">
        <v>21</v>
      </c>
      <c r="F8" s="59">
        <v>0</v>
      </c>
      <c r="G8" s="59">
        <v>1.66</v>
      </c>
      <c r="H8" s="58">
        <f>(G8-F8)*120</f>
        <v>199.2</v>
      </c>
      <c r="I8" s="58"/>
      <c r="J8" s="96">
        <f>0.30131-0.01</f>
        <v>0.29131</v>
      </c>
      <c r="K8" s="97">
        <f>H8*J8</f>
        <v>58.028952</v>
      </c>
      <c r="L8" s="58"/>
    </row>
    <row r="9" ht="39" spans="1:12">
      <c r="A9" s="52"/>
      <c r="B9" s="53"/>
      <c r="C9" s="57"/>
      <c r="D9" s="53"/>
      <c r="E9" s="50" t="s">
        <v>22</v>
      </c>
      <c r="F9" s="58"/>
      <c r="G9" s="59"/>
      <c r="H9" s="58"/>
      <c r="I9" s="58"/>
      <c r="J9" s="98">
        <f>(K6+K7+K8)/H5*0.77</f>
        <v>0.587109309145129</v>
      </c>
      <c r="K9" s="58"/>
      <c r="L9" s="99" t="s">
        <v>23</v>
      </c>
    </row>
    <row r="10" spans="1:12">
      <c r="A10" s="52"/>
      <c r="B10" s="53"/>
      <c r="C10" s="57"/>
      <c r="D10" s="53"/>
      <c r="E10" s="55" t="s">
        <v>24</v>
      </c>
      <c r="F10" s="56">
        <v>0</v>
      </c>
      <c r="G10" s="56">
        <v>0.1</v>
      </c>
      <c r="H10" s="55">
        <f>(G10-F10)*120</f>
        <v>12</v>
      </c>
      <c r="I10" s="55"/>
      <c r="J10" s="40">
        <v>0.98</v>
      </c>
      <c r="K10" s="63">
        <f>H10*J10</f>
        <v>11.76</v>
      </c>
      <c r="L10" s="55"/>
    </row>
    <row r="11" spans="1:15">
      <c r="A11" s="52"/>
      <c r="B11" s="53"/>
      <c r="C11" s="57"/>
      <c r="D11" s="53"/>
      <c r="E11" s="58" t="s">
        <v>25</v>
      </c>
      <c r="F11" s="59">
        <v>0</v>
      </c>
      <c r="G11" s="59">
        <v>0.07</v>
      </c>
      <c r="H11" s="58">
        <f>(G11-F11)*120</f>
        <v>8.4</v>
      </c>
      <c r="I11" s="68"/>
      <c r="J11" s="100"/>
      <c r="K11" s="68"/>
      <c r="L11" s="58"/>
      <c r="O11" s="116"/>
    </row>
    <row r="12" spans="1:12">
      <c r="A12" s="52"/>
      <c r="B12" s="53"/>
      <c r="C12" s="57"/>
      <c r="D12" s="53"/>
      <c r="E12" s="58" t="s">
        <v>26</v>
      </c>
      <c r="F12" s="59">
        <v>0</v>
      </c>
      <c r="G12" s="59">
        <v>0.01</v>
      </c>
      <c r="H12" s="58">
        <f>(G12-F12)*120</f>
        <v>1.2</v>
      </c>
      <c r="I12" s="58"/>
      <c r="J12" s="100"/>
      <c r="K12" s="68"/>
      <c r="L12" s="58"/>
    </row>
    <row r="13" spans="1:12">
      <c r="A13" s="52"/>
      <c r="B13" s="53"/>
      <c r="C13" s="60"/>
      <c r="D13" s="53"/>
      <c r="E13" s="58" t="s">
        <v>27</v>
      </c>
      <c r="F13" s="59">
        <v>0</v>
      </c>
      <c r="G13" s="59">
        <v>0.02</v>
      </c>
      <c r="H13" s="58">
        <f>(G13-F13)*120</f>
        <v>2.4</v>
      </c>
      <c r="I13" s="58"/>
      <c r="J13" s="100"/>
      <c r="K13" s="68"/>
      <c r="L13" s="58"/>
    </row>
    <row r="14" spans="1:12">
      <c r="A14" s="52"/>
      <c r="B14" s="53"/>
      <c r="C14" s="61"/>
      <c r="D14" s="62"/>
      <c r="E14" s="55" t="s">
        <v>28</v>
      </c>
      <c r="F14" s="56">
        <v>0</v>
      </c>
      <c r="G14" s="56">
        <v>0</v>
      </c>
      <c r="H14" s="63">
        <v>0</v>
      </c>
      <c r="I14" s="55"/>
      <c r="J14" s="40">
        <v>0.98</v>
      </c>
      <c r="K14" s="63">
        <f>H14*J14</f>
        <v>0</v>
      </c>
      <c r="L14" s="55"/>
    </row>
    <row r="15" spans="1:12">
      <c r="A15" s="64"/>
      <c r="B15" s="65"/>
      <c r="C15" s="54"/>
      <c r="D15" s="44">
        <v>42000</v>
      </c>
      <c r="E15" s="66" t="s">
        <v>29</v>
      </c>
      <c r="F15" s="66">
        <v>0</v>
      </c>
      <c r="G15" s="66">
        <v>0</v>
      </c>
      <c r="H15" s="66">
        <f>(G15-F15)*D15</f>
        <v>0</v>
      </c>
      <c r="I15" s="66"/>
      <c r="J15" s="66"/>
      <c r="K15" s="66"/>
      <c r="L15" s="101" t="s">
        <v>30</v>
      </c>
    </row>
    <row r="16" spans="1:12">
      <c r="A16" s="64"/>
      <c r="B16" s="65"/>
      <c r="C16" s="57"/>
      <c r="D16" s="67"/>
      <c r="E16" s="58" t="s">
        <v>25</v>
      </c>
      <c r="F16" s="58"/>
      <c r="G16" s="58"/>
      <c r="H16" s="68"/>
      <c r="I16" s="68"/>
      <c r="J16" s="68"/>
      <c r="K16" s="68"/>
      <c r="L16" s="102"/>
    </row>
    <row r="17" spans="1:12">
      <c r="A17" s="64"/>
      <c r="B17" s="65"/>
      <c r="C17" s="57"/>
      <c r="D17" s="67"/>
      <c r="E17" s="58" t="s">
        <v>26</v>
      </c>
      <c r="F17" s="58"/>
      <c r="G17" s="58"/>
      <c r="H17" s="68"/>
      <c r="I17" s="103"/>
      <c r="J17" s="68"/>
      <c r="K17" s="68"/>
      <c r="L17" s="102"/>
    </row>
    <row r="18" spans="1:12">
      <c r="A18" s="64"/>
      <c r="B18" s="65"/>
      <c r="C18" s="60"/>
      <c r="D18" s="49"/>
      <c r="E18" s="58" t="s">
        <v>27</v>
      </c>
      <c r="F18" s="58"/>
      <c r="G18" s="58"/>
      <c r="H18" s="68"/>
      <c r="I18" s="68"/>
      <c r="J18" s="68"/>
      <c r="K18" s="68"/>
      <c r="L18" s="102"/>
    </row>
    <row r="19" spans="1:12">
      <c r="A19" s="28" t="s">
        <v>31</v>
      </c>
      <c r="B19" s="29"/>
      <c r="C19" s="29"/>
      <c r="D19" s="29"/>
      <c r="E19" s="30"/>
      <c r="F19" s="69" t="s">
        <v>32</v>
      </c>
      <c r="G19" s="69"/>
      <c r="H19" s="69"/>
      <c r="I19" s="69"/>
      <c r="J19" s="104">
        <f>J5</f>
        <v>0.57</v>
      </c>
      <c r="K19" s="105">
        <f>K5</f>
        <v>13762.08</v>
      </c>
      <c r="L19" s="106"/>
    </row>
    <row r="20" spans="1:12">
      <c r="A20" s="32" t="s">
        <v>33</v>
      </c>
      <c r="B20" s="33"/>
      <c r="C20" s="33"/>
      <c r="D20" s="33"/>
      <c r="E20" s="34"/>
      <c r="F20" s="70" t="s">
        <v>34</v>
      </c>
      <c r="G20" s="70"/>
      <c r="H20" s="70"/>
      <c r="I20" s="70"/>
      <c r="J20" s="40">
        <v>0.98</v>
      </c>
      <c r="K20" s="56">
        <f>(H10+H14)*J20</f>
        <v>11.76</v>
      </c>
      <c r="L20" s="107"/>
    </row>
    <row r="21" spans="1:12">
      <c r="A21" s="71" t="s">
        <v>35</v>
      </c>
      <c r="B21" s="72"/>
      <c r="C21" s="72"/>
      <c r="D21" s="72"/>
      <c r="E21" s="73"/>
      <c r="F21" s="74" t="s">
        <v>36</v>
      </c>
      <c r="G21" s="75"/>
      <c r="H21" s="75"/>
      <c r="I21" s="75"/>
      <c r="J21" s="75"/>
      <c r="K21" s="75"/>
      <c r="L21" s="108"/>
    </row>
    <row r="22" spans="1:12">
      <c r="A22" s="76"/>
      <c r="B22" s="77"/>
      <c r="C22" s="77"/>
      <c r="D22" s="77"/>
      <c r="E22" s="78"/>
      <c r="F22" s="79"/>
      <c r="G22" s="80"/>
      <c r="H22" s="80"/>
      <c r="I22" s="80"/>
      <c r="J22" s="80"/>
      <c r="K22" s="80"/>
      <c r="L22" s="109"/>
    </row>
    <row r="23" spans="1:12">
      <c r="A23" s="76"/>
      <c r="B23" s="77"/>
      <c r="C23" s="77"/>
      <c r="D23" s="77"/>
      <c r="E23" s="78"/>
      <c r="F23" s="79"/>
      <c r="G23" s="80"/>
      <c r="H23" s="80"/>
      <c r="I23" s="80"/>
      <c r="J23" s="80"/>
      <c r="K23" s="80"/>
      <c r="L23" s="109"/>
    </row>
    <row r="24" spans="1:12">
      <c r="A24" s="76"/>
      <c r="B24" s="77"/>
      <c r="C24" s="77"/>
      <c r="D24" s="77"/>
      <c r="E24" s="78"/>
      <c r="F24" s="79"/>
      <c r="G24" s="80"/>
      <c r="H24" s="80"/>
      <c r="I24" s="80"/>
      <c r="J24" s="80"/>
      <c r="K24" s="80"/>
      <c r="L24" s="109"/>
    </row>
    <row r="25" spans="1:12">
      <c r="A25" s="81"/>
      <c r="B25" s="82"/>
      <c r="C25" s="82"/>
      <c r="D25" s="82"/>
      <c r="E25" s="83"/>
      <c r="F25" s="84"/>
      <c r="G25" s="85"/>
      <c r="H25" s="85"/>
      <c r="I25" s="85"/>
      <c r="J25" s="85"/>
      <c r="K25" s="85"/>
      <c r="L25" s="110"/>
    </row>
    <row r="26" spans="1:12">
      <c r="A26" s="86" t="s">
        <v>37</v>
      </c>
      <c r="B26" s="87"/>
      <c r="C26" s="87"/>
      <c r="D26" s="87"/>
      <c r="E26" s="87"/>
      <c r="F26" s="88" t="s">
        <v>38</v>
      </c>
      <c r="G26" s="89"/>
      <c r="H26" s="90"/>
      <c r="I26" s="111" t="s">
        <v>39</v>
      </c>
      <c r="J26" s="88" t="s">
        <v>40</v>
      </c>
      <c r="K26" s="89" t="s">
        <v>41</v>
      </c>
      <c r="L26" s="90"/>
    </row>
    <row r="27" spans="1:12">
      <c r="A27" s="87"/>
      <c r="B27" s="87"/>
      <c r="C27" s="87"/>
      <c r="D27" s="87"/>
      <c r="E27" s="87"/>
      <c r="F27" s="91"/>
      <c r="G27" s="92"/>
      <c r="H27" s="93"/>
      <c r="I27" s="112"/>
      <c r="J27" s="113"/>
      <c r="K27" s="114"/>
      <c r="L27" s="115"/>
    </row>
    <row r="28" spans="1:12">
      <c r="A28" s="87"/>
      <c r="B28" s="87"/>
      <c r="C28" s="87"/>
      <c r="D28" s="87"/>
      <c r="E28" s="87"/>
      <c r="F28" s="88" t="s">
        <v>42</v>
      </c>
      <c r="G28" s="89"/>
      <c r="H28" s="90"/>
      <c r="I28" s="111" t="s">
        <v>39</v>
      </c>
      <c r="J28" s="113"/>
      <c r="K28" s="114"/>
      <c r="L28" s="115"/>
    </row>
    <row r="29" spans="1:12">
      <c r="A29" s="87"/>
      <c r="B29" s="87"/>
      <c r="C29" s="87"/>
      <c r="D29" s="87"/>
      <c r="E29" s="87"/>
      <c r="F29" s="91"/>
      <c r="G29" s="92"/>
      <c r="H29" s="93"/>
      <c r="I29" s="112"/>
      <c r="J29" s="91"/>
      <c r="K29" s="92"/>
      <c r="L29" s="93"/>
    </row>
  </sheetData>
  <mergeCells count="34">
    <mergeCell ref="A1:L1"/>
    <mergeCell ref="A2:L2"/>
    <mergeCell ref="F3:G3"/>
    <mergeCell ref="A19:E19"/>
    <mergeCell ref="F19:I19"/>
    <mergeCell ref="A20:E20"/>
    <mergeCell ref="F20:I20"/>
    <mergeCell ref="A3:A4"/>
    <mergeCell ref="A5:A18"/>
    <mergeCell ref="B3:B4"/>
    <mergeCell ref="B5:B18"/>
    <mergeCell ref="C3:C4"/>
    <mergeCell ref="C5:C13"/>
    <mergeCell ref="C15:C18"/>
    <mergeCell ref="D3:D4"/>
    <mergeCell ref="D5:D13"/>
    <mergeCell ref="D15:D18"/>
    <mergeCell ref="E3:E4"/>
    <mergeCell ref="F26:F27"/>
    <mergeCell ref="F28:F29"/>
    <mergeCell ref="H3:H4"/>
    <mergeCell ref="I3:I4"/>
    <mergeCell ref="I26:I27"/>
    <mergeCell ref="I28:I29"/>
    <mergeCell ref="J3:J4"/>
    <mergeCell ref="J26:J29"/>
    <mergeCell ref="K3:K4"/>
    <mergeCell ref="L3:L4"/>
    <mergeCell ref="A21:E25"/>
    <mergeCell ref="F21:L25"/>
    <mergeCell ref="A26:E29"/>
    <mergeCell ref="G26:H27"/>
    <mergeCell ref="K26:L29"/>
    <mergeCell ref="G28:H29"/>
  </mergeCells>
  <pageMargins left="0.7" right="0.7" top="0.75" bottom="0.75" header="0.3" footer="0.3"/>
  <pageSetup paperSize="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workbookViewId="0">
      <selection activeCell="F21" sqref="F21:L25"/>
    </sheetView>
  </sheetViews>
  <sheetFormatPr defaultColWidth="9" defaultRowHeight="15"/>
  <cols>
    <col min="1" max="1" width="6.83333333333333" customWidth="1"/>
    <col min="2" max="2" width="7.25" customWidth="1"/>
    <col min="5" max="5" width="14" customWidth="1"/>
    <col min="11" max="11" width="9.16666666666667" customWidth="1"/>
    <col min="12" max="12" width="15.875" customWidth="1"/>
  </cols>
  <sheetData>
    <row r="1" ht="21" spans="1:12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2">
      <c r="A2" s="42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2">
      <c r="A3" s="43" t="s">
        <v>2</v>
      </c>
      <c r="B3" s="43" t="s">
        <v>3</v>
      </c>
      <c r="C3" s="43" t="s">
        <v>4</v>
      </c>
      <c r="D3" s="43" t="s">
        <v>5</v>
      </c>
      <c r="E3" s="44" t="s">
        <v>6</v>
      </c>
      <c r="F3" s="45" t="s">
        <v>7</v>
      </c>
      <c r="G3" s="46"/>
      <c r="H3" s="47" t="s">
        <v>8</v>
      </c>
      <c r="I3" s="47" t="s">
        <v>9</v>
      </c>
      <c r="J3" s="47" t="s">
        <v>10</v>
      </c>
      <c r="K3" s="47" t="s">
        <v>11</v>
      </c>
      <c r="L3" s="47" t="s">
        <v>12</v>
      </c>
    </row>
    <row r="4" spans="1:12">
      <c r="A4" s="48"/>
      <c r="B4" s="48"/>
      <c r="C4" s="48"/>
      <c r="D4" s="48"/>
      <c r="E4" s="49"/>
      <c r="F4" s="50" t="s">
        <v>13</v>
      </c>
      <c r="G4" s="46" t="s">
        <v>14</v>
      </c>
      <c r="H4" s="51"/>
      <c r="I4" s="94"/>
      <c r="J4" s="51"/>
      <c r="K4" s="51"/>
      <c r="L4" s="51"/>
    </row>
    <row r="5" spans="1:12">
      <c r="A5" s="52" t="s">
        <v>15</v>
      </c>
      <c r="B5" s="53" t="s">
        <v>16</v>
      </c>
      <c r="C5" s="54" t="s">
        <v>47</v>
      </c>
      <c r="D5" s="53">
        <v>120</v>
      </c>
      <c r="E5" s="55" t="s">
        <v>18</v>
      </c>
      <c r="F5" s="56">
        <v>0</v>
      </c>
      <c r="G5" s="56">
        <v>289.96</v>
      </c>
      <c r="H5" s="55">
        <f>(G5-F5)*120</f>
        <v>34795.2</v>
      </c>
      <c r="I5" s="55"/>
      <c r="J5" s="95">
        <v>0.57</v>
      </c>
      <c r="K5" s="63">
        <f>J5*H5</f>
        <v>19833.264</v>
      </c>
      <c r="L5" s="55"/>
    </row>
    <row r="6" spans="1:12">
      <c r="A6" s="52"/>
      <c r="B6" s="53"/>
      <c r="C6" s="57"/>
      <c r="D6" s="53"/>
      <c r="E6" s="58" t="s">
        <v>19</v>
      </c>
      <c r="F6" s="59">
        <v>0</v>
      </c>
      <c r="G6" s="59">
        <v>110.38</v>
      </c>
      <c r="H6" s="58">
        <f>(G6-F6)*120</f>
        <v>13245.6</v>
      </c>
      <c r="I6" s="58"/>
      <c r="J6" s="96">
        <f>1.01971-0.01</f>
        <v>1.00971</v>
      </c>
      <c r="K6" s="97">
        <f>H6*J6</f>
        <v>13374.214776</v>
      </c>
      <c r="L6" s="58"/>
    </row>
    <row r="7" spans="1:12">
      <c r="A7" s="52"/>
      <c r="B7" s="53"/>
      <c r="C7" s="57"/>
      <c r="D7" s="53"/>
      <c r="E7" s="58" t="s">
        <v>20</v>
      </c>
      <c r="F7" s="59">
        <v>0</v>
      </c>
      <c r="G7" s="59">
        <v>177.26</v>
      </c>
      <c r="H7" s="58">
        <f>(G7-F7)*120</f>
        <v>21271.2</v>
      </c>
      <c r="I7" s="58"/>
      <c r="J7" s="96">
        <f>0.62675-0.01</f>
        <v>0.61675</v>
      </c>
      <c r="K7" s="97">
        <f>H7*J7</f>
        <v>13119.0126</v>
      </c>
      <c r="L7" s="58"/>
    </row>
    <row r="8" spans="1:12">
      <c r="A8" s="52"/>
      <c r="B8" s="53"/>
      <c r="C8" s="57"/>
      <c r="D8" s="53"/>
      <c r="E8" s="58" t="s">
        <v>21</v>
      </c>
      <c r="F8" s="59">
        <v>0</v>
      </c>
      <c r="G8" s="59">
        <v>2.32</v>
      </c>
      <c r="H8" s="58">
        <f>(G8-F8)*120</f>
        <v>278.4</v>
      </c>
      <c r="I8" s="58"/>
      <c r="J8" s="96">
        <f>0.30131-0.01</f>
        <v>0.29131</v>
      </c>
      <c r="K8" s="97">
        <f>H8*J8</f>
        <v>81.100704</v>
      </c>
      <c r="L8" s="58"/>
    </row>
    <row r="9" ht="39" spans="1:12">
      <c r="A9" s="52"/>
      <c r="B9" s="53"/>
      <c r="C9" s="57"/>
      <c r="D9" s="53"/>
      <c r="E9" s="50" t="s">
        <v>22</v>
      </c>
      <c r="F9" s="58"/>
      <c r="G9" s="59"/>
      <c r="H9" s="58"/>
      <c r="I9" s="58"/>
      <c r="J9" s="98">
        <f>(K6+K7+K8)/H5*0.77</f>
        <v>0.588076304248862</v>
      </c>
      <c r="K9" s="58"/>
      <c r="L9" s="99" t="s">
        <v>23</v>
      </c>
    </row>
    <row r="10" spans="1:12">
      <c r="A10" s="52"/>
      <c r="B10" s="53"/>
      <c r="C10" s="57"/>
      <c r="D10" s="53"/>
      <c r="E10" s="55" t="s">
        <v>24</v>
      </c>
      <c r="F10" s="56">
        <v>0</v>
      </c>
      <c r="G10" s="56">
        <v>0.14</v>
      </c>
      <c r="H10" s="55">
        <f>(G10-F10)*120</f>
        <v>16.8</v>
      </c>
      <c r="I10" s="55"/>
      <c r="J10" s="40">
        <v>0.98</v>
      </c>
      <c r="K10" s="63">
        <f>H10*J10</f>
        <v>16.464</v>
      </c>
      <c r="L10" s="55"/>
    </row>
    <row r="11" spans="1:12">
      <c r="A11" s="52"/>
      <c r="B11" s="53"/>
      <c r="C11" s="57"/>
      <c r="D11" s="53"/>
      <c r="E11" s="58" t="s">
        <v>25</v>
      </c>
      <c r="F11" s="59">
        <v>0</v>
      </c>
      <c r="G11" s="59">
        <v>0.1</v>
      </c>
      <c r="H11" s="58">
        <f>(G11-F11)*120</f>
        <v>12</v>
      </c>
      <c r="I11" s="68"/>
      <c r="J11" s="100"/>
      <c r="K11" s="68"/>
      <c r="L11" s="58"/>
    </row>
    <row r="12" spans="1:12">
      <c r="A12" s="52"/>
      <c r="B12" s="53"/>
      <c r="C12" s="57"/>
      <c r="D12" s="53"/>
      <c r="E12" s="58" t="s">
        <v>26</v>
      </c>
      <c r="F12" s="59">
        <v>0</v>
      </c>
      <c r="G12" s="59">
        <v>0.01</v>
      </c>
      <c r="H12" s="58">
        <f>(G12-F12)*120</f>
        <v>1.2</v>
      </c>
      <c r="I12" s="58"/>
      <c r="J12" s="100"/>
      <c r="K12" s="68"/>
      <c r="L12" s="58"/>
    </row>
    <row r="13" spans="1:12">
      <c r="A13" s="52"/>
      <c r="B13" s="53"/>
      <c r="C13" s="60"/>
      <c r="D13" s="53"/>
      <c r="E13" s="58" t="s">
        <v>27</v>
      </c>
      <c r="F13" s="59">
        <v>0</v>
      </c>
      <c r="G13" s="59">
        <v>0.03</v>
      </c>
      <c r="H13" s="58">
        <f>(G13-F13)*120</f>
        <v>3.6</v>
      </c>
      <c r="I13" s="58"/>
      <c r="J13" s="100"/>
      <c r="K13" s="68"/>
      <c r="L13" s="58"/>
    </row>
    <row r="14" spans="1:12">
      <c r="A14" s="52"/>
      <c r="B14" s="53"/>
      <c r="C14" s="61"/>
      <c r="D14" s="62"/>
      <c r="E14" s="55" t="s">
        <v>28</v>
      </c>
      <c r="F14" s="56">
        <v>0</v>
      </c>
      <c r="G14" s="56">
        <v>0</v>
      </c>
      <c r="H14" s="63">
        <v>0</v>
      </c>
      <c r="I14" s="55"/>
      <c r="J14" s="40">
        <v>0.98</v>
      </c>
      <c r="K14" s="63">
        <f>H14*J14</f>
        <v>0</v>
      </c>
      <c r="L14" s="55"/>
    </row>
    <row r="15" spans="1:12">
      <c r="A15" s="64"/>
      <c r="B15" s="65"/>
      <c r="C15" s="54"/>
      <c r="D15" s="44">
        <v>42000</v>
      </c>
      <c r="E15" s="66" t="s">
        <v>29</v>
      </c>
      <c r="F15" s="66">
        <v>0</v>
      </c>
      <c r="G15" s="66">
        <v>0</v>
      </c>
      <c r="H15" s="66">
        <f>(G15-F15)*D15</f>
        <v>0</v>
      </c>
      <c r="I15" s="66"/>
      <c r="J15" s="66"/>
      <c r="K15" s="66"/>
      <c r="L15" s="101" t="s">
        <v>30</v>
      </c>
    </row>
    <row r="16" spans="1:12">
      <c r="A16" s="64"/>
      <c r="B16" s="65"/>
      <c r="C16" s="57"/>
      <c r="D16" s="67"/>
      <c r="E16" s="58" t="s">
        <v>25</v>
      </c>
      <c r="F16" s="58"/>
      <c r="G16" s="58"/>
      <c r="H16" s="68"/>
      <c r="I16" s="68"/>
      <c r="J16" s="68"/>
      <c r="K16" s="68"/>
      <c r="L16" s="102"/>
    </row>
    <row r="17" spans="1:12">
      <c r="A17" s="64"/>
      <c r="B17" s="65"/>
      <c r="C17" s="57"/>
      <c r="D17" s="67"/>
      <c r="E17" s="58" t="s">
        <v>26</v>
      </c>
      <c r="F17" s="58"/>
      <c r="G17" s="58"/>
      <c r="H17" s="68"/>
      <c r="I17" s="103"/>
      <c r="J17" s="68"/>
      <c r="K17" s="68"/>
      <c r="L17" s="102"/>
    </row>
    <row r="18" spans="1:12">
      <c r="A18" s="64"/>
      <c r="B18" s="65"/>
      <c r="C18" s="60"/>
      <c r="D18" s="49"/>
      <c r="E18" s="58" t="s">
        <v>27</v>
      </c>
      <c r="F18" s="58"/>
      <c r="G18" s="58"/>
      <c r="H18" s="68"/>
      <c r="I18" s="68"/>
      <c r="J18" s="68"/>
      <c r="K18" s="68"/>
      <c r="L18" s="102"/>
    </row>
    <row r="19" spans="1:12">
      <c r="A19" s="28" t="s">
        <v>31</v>
      </c>
      <c r="B19" s="29"/>
      <c r="C19" s="29"/>
      <c r="D19" s="29"/>
      <c r="E19" s="30"/>
      <c r="F19" s="69" t="s">
        <v>32</v>
      </c>
      <c r="G19" s="69"/>
      <c r="H19" s="69"/>
      <c r="I19" s="69"/>
      <c r="J19" s="104">
        <f>J5</f>
        <v>0.57</v>
      </c>
      <c r="K19" s="105">
        <f>K5</f>
        <v>19833.264</v>
      </c>
      <c r="L19" s="106"/>
    </row>
    <row r="20" spans="1:12">
      <c r="A20" s="32" t="s">
        <v>33</v>
      </c>
      <c r="B20" s="33"/>
      <c r="C20" s="33"/>
      <c r="D20" s="33"/>
      <c r="E20" s="34"/>
      <c r="F20" s="70" t="s">
        <v>34</v>
      </c>
      <c r="G20" s="70"/>
      <c r="H20" s="70"/>
      <c r="I20" s="70"/>
      <c r="J20" s="40">
        <v>0.98</v>
      </c>
      <c r="K20" s="56">
        <f>(H10+H14)*J20</f>
        <v>16.464</v>
      </c>
      <c r="L20" s="107"/>
    </row>
    <row r="21" spans="1:12">
      <c r="A21" s="71" t="s">
        <v>35</v>
      </c>
      <c r="B21" s="72"/>
      <c r="C21" s="72"/>
      <c r="D21" s="72"/>
      <c r="E21" s="73"/>
      <c r="F21" s="74" t="s">
        <v>36</v>
      </c>
      <c r="G21" s="75"/>
      <c r="H21" s="75"/>
      <c r="I21" s="75"/>
      <c r="J21" s="75"/>
      <c r="K21" s="75"/>
      <c r="L21" s="108"/>
    </row>
    <row r="22" spans="1:12">
      <c r="A22" s="76"/>
      <c r="B22" s="77"/>
      <c r="C22" s="77"/>
      <c r="D22" s="77"/>
      <c r="E22" s="78"/>
      <c r="F22" s="79"/>
      <c r="G22" s="80"/>
      <c r="H22" s="80"/>
      <c r="I22" s="80"/>
      <c r="J22" s="80"/>
      <c r="K22" s="80"/>
      <c r="L22" s="109"/>
    </row>
    <row r="23" spans="1:12">
      <c r="A23" s="76"/>
      <c r="B23" s="77"/>
      <c r="C23" s="77"/>
      <c r="D23" s="77"/>
      <c r="E23" s="78"/>
      <c r="F23" s="79"/>
      <c r="G23" s="80"/>
      <c r="H23" s="80"/>
      <c r="I23" s="80"/>
      <c r="J23" s="80"/>
      <c r="K23" s="80"/>
      <c r="L23" s="109"/>
    </row>
    <row r="24" spans="1:12">
      <c r="A24" s="76"/>
      <c r="B24" s="77"/>
      <c r="C24" s="77"/>
      <c r="D24" s="77"/>
      <c r="E24" s="78"/>
      <c r="F24" s="79"/>
      <c r="G24" s="80"/>
      <c r="H24" s="80"/>
      <c r="I24" s="80"/>
      <c r="J24" s="80"/>
      <c r="K24" s="80"/>
      <c r="L24" s="109"/>
    </row>
    <row r="25" spans="1:12">
      <c r="A25" s="81"/>
      <c r="B25" s="82"/>
      <c r="C25" s="82"/>
      <c r="D25" s="82"/>
      <c r="E25" s="83"/>
      <c r="F25" s="84"/>
      <c r="G25" s="85"/>
      <c r="H25" s="85"/>
      <c r="I25" s="85"/>
      <c r="J25" s="85"/>
      <c r="K25" s="85"/>
      <c r="L25" s="110"/>
    </row>
    <row r="26" spans="1:12">
      <c r="A26" s="86" t="s">
        <v>37</v>
      </c>
      <c r="B26" s="87"/>
      <c r="C26" s="87"/>
      <c r="D26" s="87"/>
      <c r="E26" s="87"/>
      <c r="F26" s="88" t="s">
        <v>38</v>
      </c>
      <c r="G26" s="89"/>
      <c r="H26" s="90"/>
      <c r="I26" s="111" t="s">
        <v>39</v>
      </c>
      <c r="J26" s="88" t="s">
        <v>40</v>
      </c>
      <c r="K26" s="89" t="s">
        <v>41</v>
      </c>
      <c r="L26" s="90"/>
    </row>
    <row r="27" spans="1:12">
      <c r="A27" s="87"/>
      <c r="B27" s="87"/>
      <c r="C27" s="87"/>
      <c r="D27" s="87"/>
      <c r="E27" s="87"/>
      <c r="F27" s="91"/>
      <c r="G27" s="92"/>
      <c r="H27" s="93"/>
      <c r="I27" s="112"/>
      <c r="J27" s="113"/>
      <c r="K27" s="114"/>
      <c r="L27" s="115"/>
    </row>
    <row r="28" spans="1:12">
      <c r="A28" s="87"/>
      <c r="B28" s="87"/>
      <c r="C28" s="87"/>
      <c r="D28" s="87"/>
      <c r="E28" s="87"/>
      <c r="F28" s="88" t="s">
        <v>42</v>
      </c>
      <c r="G28" s="89"/>
      <c r="H28" s="90"/>
      <c r="I28" s="111" t="s">
        <v>39</v>
      </c>
      <c r="J28" s="113"/>
      <c r="K28" s="114"/>
      <c r="L28" s="115"/>
    </row>
    <row r="29" spans="1:12">
      <c r="A29" s="87"/>
      <c r="B29" s="87"/>
      <c r="C29" s="87"/>
      <c r="D29" s="87"/>
      <c r="E29" s="87"/>
      <c r="F29" s="91"/>
      <c r="G29" s="92"/>
      <c r="H29" s="93"/>
      <c r="I29" s="112"/>
      <c r="J29" s="91"/>
      <c r="K29" s="92"/>
      <c r="L29" s="93"/>
    </row>
  </sheetData>
  <mergeCells count="34">
    <mergeCell ref="A1:L1"/>
    <mergeCell ref="A2:L2"/>
    <mergeCell ref="F3:G3"/>
    <mergeCell ref="A19:E19"/>
    <mergeCell ref="F19:I19"/>
    <mergeCell ref="A20:E20"/>
    <mergeCell ref="F20:I20"/>
    <mergeCell ref="A3:A4"/>
    <mergeCell ref="A5:A18"/>
    <mergeCell ref="B3:B4"/>
    <mergeCell ref="B5:B18"/>
    <mergeCell ref="C3:C4"/>
    <mergeCell ref="C5:C13"/>
    <mergeCell ref="C15:C18"/>
    <mergeCell ref="D3:D4"/>
    <mergeCell ref="D5:D13"/>
    <mergeCell ref="D15:D18"/>
    <mergeCell ref="E3:E4"/>
    <mergeCell ref="F26:F27"/>
    <mergeCell ref="F28:F29"/>
    <mergeCell ref="H3:H4"/>
    <mergeCell ref="I3:I4"/>
    <mergeCell ref="I26:I27"/>
    <mergeCell ref="I28:I29"/>
    <mergeCell ref="J3:J4"/>
    <mergeCell ref="J26:J29"/>
    <mergeCell ref="K3:K4"/>
    <mergeCell ref="L3:L4"/>
    <mergeCell ref="A21:E25"/>
    <mergeCell ref="F21:L25"/>
    <mergeCell ref="A26:E29"/>
    <mergeCell ref="G26:H27"/>
    <mergeCell ref="K26:L29"/>
    <mergeCell ref="G28:H29"/>
  </mergeCells>
  <pageMargins left="0.7" right="0.7" top="0.75" bottom="0.75" header="0.3" footer="0.3"/>
  <pageSetup paperSize="9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workbookViewId="0">
      <selection activeCell="A5" sqref="A5:A18"/>
    </sheetView>
  </sheetViews>
  <sheetFormatPr defaultColWidth="9" defaultRowHeight="15"/>
  <cols>
    <col min="1" max="1" width="6.91666666666667" customWidth="1"/>
    <col min="2" max="2" width="6.16666666666667" customWidth="1"/>
    <col min="5" max="5" width="14.5" customWidth="1"/>
    <col min="11" max="11" width="9.16666666666667" customWidth="1"/>
    <col min="12" max="12" width="18.625" customWidth="1"/>
  </cols>
  <sheetData>
    <row r="1" ht="21" spans="1:12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2">
      <c r="A2" s="42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2">
      <c r="A3" s="43" t="s">
        <v>2</v>
      </c>
      <c r="B3" s="43" t="s">
        <v>3</v>
      </c>
      <c r="C3" s="43" t="s">
        <v>4</v>
      </c>
      <c r="D3" s="43" t="s">
        <v>5</v>
      </c>
      <c r="E3" s="44" t="s">
        <v>6</v>
      </c>
      <c r="F3" s="45" t="s">
        <v>7</v>
      </c>
      <c r="G3" s="46"/>
      <c r="H3" s="47" t="s">
        <v>8</v>
      </c>
      <c r="I3" s="47" t="s">
        <v>9</v>
      </c>
      <c r="J3" s="47" t="s">
        <v>10</v>
      </c>
      <c r="K3" s="47" t="s">
        <v>11</v>
      </c>
      <c r="L3" s="47" t="s">
        <v>12</v>
      </c>
    </row>
    <row r="4" spans="1:12">
      <c r="A4" s="48"/>
      <c r="B4" s="48"/>
      <c r="C4" s="48"/>
      <c r="D4" s="48"/>
      <c r="E4" s="49"/>
      <c r="F4" s="50" t="s">
        <v>13</v>
      </c>
      <c r="G4" s="46" t="s">
        <v>14</v>
      </c>
      <c r="H4" s="51"/>
      <c r="I4" s="94"/>
      <c r="J4" s="51"/>
      <c r="K4" s="51"/>
      <c r="L4" s="51"/>
    </row>
    <row r="5" spans="1:12">
      <c r="A5" s="52" t="s">
        <v>15</v>
      </c>
      <c r="B5" s="53" t="s">
        <v>16</v>
      </c>
      <c r="C5" s="54" t="s">
        <v>48</v>
      </c>
      <c r="D5" s="53">
        <v>120</v>
      </c>
      <c r="E5" s="55" t="s">
        <v>18</v>
      </c>
      <c r="F5" s="56">
        <v>0</v>
      </c>
      <c r="G5" s="56">
        <v>261.08</v>
      </c>
      <c r="H5" s="55">
        <f>(G5-F5)*120</f>
        <v>31329.6</v>
      </c>
      <c r="I5" s="55"/>
      <c r="J5" s="95">
        <v>0.57</v>
      </c>
      <c r="K5" s="63">
        <f>J5*H5</f>
        <v>17857.872</v>
      </c>
      <c r="L5" s="55"/>
    </row>
    <row r="6" spans="1:12">
      <c r="A6" s="52"/>
      <c r="B6" s="53"/>
      <c r="C6" s="57"/>
      <c r="D6" s="53"/>
      <c r="E6" s="58" t="s">
        <v>19</v>
      </c>
      <c r="F6" s="59">
        <v>0</v>
      </c>
      <c r="G6" s="59">
        <v>99.96</v>
      </c>
      <c r="H6" s="58">
        <f>(G6-F6)*120</f>
        <v>11995.2</v>
      </c>
      <c r="I6" s="58"/>
      <c r="J6" s="96">
        <f>1.01971-0.01</f>
        <v>1.00971</v>
      </c>
      <c r="K6" s="97">
        <f>H6*J6</f>
        <v>12111.673392</v>
      </c>
      <c r="L6" s="58"/>
    </row>
    <row r="7" spans="1:12">
      <c r="A7" s="52"/>
      <c r="B7" s="53"/>
      <c r="C7" s="57"/>
      <c r="D7" s="53"/>
      <c r="E7" s="58" t="s">
        <v>20</v>
      </c>
      <c r="F7" s="59">
        <v>0</v>
      </c>
      <c r="G7" s="59">
        <v>159.01</v>
      </c>
      <c r="H7" s="58">
        <f>(G7-F7)*120</f>
        <v>19081.2</v>
      </c>
      <c r="I7" s="58"/>
      <c r="J7" s="96">
        <f>0.62675-0.01</f>
        <v>0.61675</v>
      </c>
      <c r="K7" s="97">
        <f>H7*J7</f>
        <v>11768.3301</v>
      </c>
      <c r="L7" s="58"/>
    </row>
    <row r="8" spans="1:12">
      <c r="A8" s="52"/>
      <c r="B8" s="53"/>
      <c r="C8" s="57"/>
      <c r="D8" s="53"/>
      <c r="E8" s="58" t="s">
        <v>21</v>
      </c>
      <c r="F8" s="59">
        <v>0</v>
      </c>
      <c r="G8" s="59">
        <v>2.11</v>
      </c>
      <c r="H8" s="58">
        <f>(G8-F8)*120</f>
        <v>253.2</v>
      </c>
      <c r="I8" s="58"/>
      <c r="J8" s="96">
        <f>0.30131-0.01</f>
        <v>0.29131</v>
      </c>
      <c r="K8" s="97">
        <f>H8*J8</f>
        <v>73.759692</v>
      </c>
      <c r="L8" s="58"/>
    </row>
    <row r="9" ht="39" spans="1:12">
      <c r="A9" s="52"/>
      <c r="B9" s="53"/>
      <c r="C9" s="57"/>
      <c r="D9" s="53"/>
      <c r="E9" s="50" t="s">
        <v>22</v>
      </c>
      <c r="F9" s="58"/>
      <c r="G9" s="59"/>
      <c r="H9" s="58"/>
      <c r="I9" s="58"/>
      <c r="J9" s="98">
        <f>(K6+K7+K8)/H5*0.77</f>
        <v>0.588721134380267</v>
      </c>
      <c r="K9" s="58"/>
      <c r="L9" s="99" t="s">
        <v>23</v>
      </c>
    </row>
    <row r="10" spans="1:12">
      <c r="A10" s="52"/>
      <c r="B10" s="53"/>
      <c r="C10" s="57"/>
      <c r="D10" s="53"/>
      <c r="E10" s="55" t="s">
        <v>24</v>
      </c>
      <c r="F10" s="56">
        <v>0</v>
      </c>
      <c r="G10" s="56">
        <v>0.11</v>
      </c>
      <c r="H10" s="55">
        <f>(G10-F10)*120</f>
        <v>13.2</v>
      </c>
      <c r="I10" s="55"/>
      <c r="J10" s="40">
        <v>0.98</v>
      </c>
      <c r="K10" s="63">
        <f>H10*J10</f>
        <v>12.936</v>
      </c>
      <c r="L10" s="55"/>
    </row>
    <row r="11" spans="1:12">
      <c r="A11" s="52"/>
      <c r="B11" s="53"/>
      <c r="C11" s="57"/>
      <c r="D11" s="53"/>
      <c r="E11" s="58" t="s">
        <v>25</v>
      </c>
      <c r="F11" s="59">
        <v>0</v>
      </c>
      <c r="G11" s="59">
        <v>0.06</v>
      </c>
      <c r="H11" s="58">
        <f>(G11-F11)*120</f>
        <v>7.2</v>
      </c>
      <c r="I11" s="68"/>
      <c r="J11" s="100"/>
      <c r="K11" s="68"/>
      <c r="L11" s="58"/>
    </row>
    <row r="12" spans="1:12">
      <c r="A12" s="52"/>
      <c r="B12" s="53"/>
      <c r="C12" s="57"/>
      <c r="D12" s="53"/>
      <c r="E12" s="58" t="s">
        <v>26</v>
      </c>
      <c r="F12" s="59">
        <v>0</v>
      </c>
      <c r="G12" s="59">
        <v>0.01</v>
      </c>
      <c r="H12" s="58">
        <f>(G12-F12)*120</f>
        <v>1.2</v>
      </c>
      <c r="I12" s="58"/>
      <c r="J12" s="100"/>
      <c r="K12" s="68"/>
      <c r="L12" s="58"/>
    </row>
    <row r="13" spans="1:12">
      <c r="A13" s="52"/>
      <c r="B13" s="53"/>
      <c r="C13" s="60"/>
      <c r="D13" s="53"/>
      <c r="E13" s="58" t="s">
        <v>27</v>
      </c>
      <c r="F13" s="59">
        <v>0</v>
      </c>
      <c r="G13" s="59">
        <v>0.04</v>
      </c>
      <c r="H13" s="58">
        <f>(G13-F13)*120</f>
        <v>4.8</v>
      </c>
      <c r="I13" s="58"/>
      <c r="J13" s="100"/>
      <c r="K13" s="68"/>
      <c r="L13" s="58"/>
    </row>
    <row r="14" spans="1:12">
      <c r="A14" s="52"/>
      <c r="B14" s="53"/>
      <c r="C14" s="61"/>
      <c r="D14" s="62"/>
      <c r="E14" s="55" t="s">
        <v>28</v>
      </c>
      <c r="F14" s="56">
        <v>0</v>
      </c>
      <c r="G14" s="56">
        <v>0</v>
      </c>
      <c r="H14" s="63">
        <f>(G14-F14)*D14</f>
        <v>0</v>
      </c>
      <c r="I14" s="55"/>
      <c r="J14" s="40">
        <v>0.98</v>
      </c>
      <c r="K14" s="63">
        <f>H14*J14</f>
        <v>0</v>
      </c>
      <c r="L14" s="55"/>
    </row>
    <row r="15" spans="1:12">
      <c r="A15" s="64"/>
      <c r="B15" s="65"/>
      <c r="C15" s="54"/>
      <c r="D15" s="44">
        <v>42000</v>
      </c>
      <c r="E15" s="66" t="s">
        <v>29</v>
      </c>
      <c r="F15" s="66">
        <v>0</v>
      </c>
      <c r="G15" s="66">
        <v>0</v>
      </c>
      <c r="H15" s="66">
        <f>(G15-F15)*D15</f>
        <v>0</v>
      </c>
      <c r="I15" s="66"/>
      <c r="J15" s="66"/>
      <c r="K15" s="66"/>
      <c r="L15" s="101" t="s">
        <v>30</v>
      </c>
    </row>
    <row r="16" spans="1:12">
      <c r="A16" s="64"/>
      <c r="B16" s="65"/>
      <c r="C16" s="57"/>
      <c r="D16" s="67"/>
      <c r="E16" s="58" t="s">
        <v>25</v>
      </c>
      <c r="F16" s="58"/>
      <c r="G16" s="58"/>
      <c r="H16" s="68"/>
      <c r="I16" s="68"/>
      <c r="J16" s="68"/>
      <c r="K16" s="68"/>
      <c r="L16" s="102"/>
    </row>
    <row r="17" spans="1:12">
      <c r="A17" s="64"/>
      <c r="B17" s="65"/>
      <c r="C17" s="57"/>
      <c r="D17" s="67"/>
      <c r="E17" s="58" t="s">
        <v>26</v>
      </c>
      <c r="F17" s="58"/>
      <c r="G17" s="58"/>
      <c r="H17" s="68"/>
      <c r="I17" s="103"/>
      <c r="J17" s="68"/>
      <c r="K17" s="68"/>
      <c r="L17" s="102"/>
    </row>
    <row r="18" spans="1:12">
      <c r="A18" s="64"/>
      <c r="B18" s="65"/>
      <c r="C18" s="60"/>
      <c r="D18" s="49"/>
      <c r="E18" s="58" t="s">
        <v>27</v>
      </c>
      <c r="F18" s="58"/>
      <c r="G18" s="58"/>
      <c r="H18" s="68"/>
      <c r="I18" s="68"/>
      <c r="J18" s="68"/>
      <c r="K18" s="68"/>
      <c r="L18" s="102"/>
    </row>
    <row r="19" spans="1:12">
      <c r="A19" s="28" t="s">
        <v>31</v>
      </c>
      <c r="B19" s="29"/>
      <c r="C19" s="29"/>
      <c r="D19" s="29"/>
      <c r="E19" s="30"/>
      <c r="F19" s="69" t="s">
        <v>32</v>
      </c>
      <c r="G19" s="69"/>
      <c r="H19" s="69"/>
      <c r="I19" s="69"/>
      <c r="J19" s="104">
        <f>J5</f>
        <v>0.57</v>
      </c>
      <c r="K19" s="105">
        <f>K5</f>
        <v>17857.872</v>
      </c>
      <c r="L19" s="106"/>
    </row>
    <row r="20" spans="1:12">
      <c r="A20" s="32" t="s">
        <v>33</v>
      </c>
      <c r="B20" s="33"/>
      <c r="C20" s="33"/>
      <c r="D20" s="33"/>
      <c r="E20" s="34"/>
      <c r="F20" s="70" t="s">
        <v>34</v>
      </c>
      <c r="G20" s="70"/>
      <c r="H20" s="70"/>
      <c r="I20" s="70"/>
      <c r="J20" s="40">
        <v>0.98</v>
      </c>
      <c r="K20" s="56">
        <f>(H10+H14)*J20</f>
        <v>12.936</v>
      </c>
      <c r="L20" s="107"/>
    </row>
    <row r="21" spans="1:12">
      <c r="A21" s="71" t="s">
        <v>35</v>
      </c>
      <c r="B21" s="72"/>
      <c r="C21" s="72"/>
      <c r="D21" s="72"/>
      <c r="E21" s="73"/>
      <c r="F21" s="74" t="s">
        <v>36</v>
      </c>
      <c r="G21" s="75"/>
      <c r="H21" s="75"/>
      <c r="I21" s="75"/>
      <c r="J21" s="75"/>
      <c r="K21" s="75"/>
      <c r="L21" s="108"/>
    </row>
    <row r="22" spans="1:12">
      <c r="A22" s="76"/>
      <c r="B22" s="77"/>
      <c r="C22" s="77"/>
      <c r="D22" s="77"/>
      <c r="E22" s="78"/>
      <c r="F22" s="79"/>
      <c r="G22" s="80"/>
      <c r="H22" s="80"/>
      <c r="I22" s="80"/>
      <c r="J22" s="80"/>
      <c r="K22" s="80"/>
      <c r="L22" s="109"/>
    </row>
    <row r="23" spans="1:12">
      <c r="A23" s="76"/>
      <c r="B23" s="77"/>
      <c r="C23" s="77"/>
      <c r="D23" s="77"/>
      <c r="E23" s="78"/>
      <c r="F23" s="79"/>
      <c r="G23" s="80"/>
      <c r="H23" s="80"/>
      <c r="I23" s="80"/>
      <c r="J23" s="80"/>
      <c r="K23" s="80"/>
      <c r="L23" s="109"/>
    </row>
    <row r="24" spans="1:12">
      <c r="A24" s="76"/>
      <c r="B24" s="77"/>
      <c r="C24" s="77"/>
      <c r="D24" s="77"/>
      <c r="E24" s="78"/>
      <c r="F24" s="79"/>
      <c r="G24" s="80"/>
      <c r="H24" s="80"/>
      <c r="I24" s="80"/>
      <c r="J24" s="80"/>
      <c r="K24" s="80"/>
      <c r="L24" s="109"/>
    </row>
    <row r="25" spans="1:12">
      <c r="A25" s="81"/>
      <c r="B25" s="82"/>
      <c r="C25" s="82"/>
      <c r="D25" s="82"/>
      <c r="E25" s="83"/>
      <c r="F25" s="84"/>
      <c r="G25" s="85"/>
      <c r="H25" s="85"/>
      <c r="I25" s="85"/>
      <c r="J25" s="85"/>
      <c r="K25" s="85"/>
      <c r="L25" s="110"/>
    </row>
    <row r="26" spans="1:12">
      <c r="A26" s="86" t="s">
        <v>37</v>
      </c>
      <c r="B26" s="87"/>
      <c r="C26" s="87"/>
      <c r="D26" s="87"/>
      <c r="E26" s="87"/>
      <c r="F26" s="88" t="s">
        <v>38</v>
      </c>
      <c r="G26" s="89"/>
      <c r="H26" s="90"/>
      <c r="I26" s="111" t="s">
        <v>39</v>
      </c>
      <c r="J26" s="88" t="s">
        <v>40</v>
      </c>
      <c r="K26" s="89" t="s">
        <v>41</v>
      </c>
      <c r="L26" s="90"/>
    </row>
    <row r="27" spans="1:12">
      <c r="A27" s="87"/>
      <c r="B27" s="87"/>
      <c r="C27" s="87"/>
      <c r="D27" s="87"/>
      <c r="E27" s="87"/>
      <c r="F27" s="91"/>
      <c r="G27" s="92"/>
      <c r="H27" s="93"/>
      <c r="I27" s="112"/>
      <c r="J27" s="113"/>
      <c r="K27" s="114"/>
      <c r="L27" s="115"/>
    </row>
    <row r="28" spans="1:12">
      <c r="A28" s="87"/>
      <c r="B28" s="87"/>
      <c r="C28" s="87"/>
      <c r="D28" s="87"/>
      <c r="E28" s="87"/>
      <c r="F28" s="88" t="s">
        <v>42</v>
      </c>
      <c r="G28" s="89"/>
      <c r="H28" s="90"/>
      <c r="I28" s="111" t="s">
        <v>39</v>
      </c>
      <c r="J28" s="113"/>
      <c r="K28" s="114"/>
      <c r="L28" s="115"/>
    </row>
    <row r="29" spans="1:12">
      <c r="A29" s="87"/>
      <c r="B29" s="87"/>
      <c r="C29" s="87"/>
      <c r="D29" s="87"/>
      <c r="E29" s="87"/>
      <c r="F29" s="91"/>
      <c r="G29" s="92"/>
      <c r="H29" s="93"/>
      <c r="I29" s="112"/>
      <c r="J29" s="91"/>
      <c r="K29" s="92"/>
      <c r="L29" s="93"/>
    </row>
  </sheetData>
  <mergeCells count="34">
    <mergeCell ref="A1:L1"/>
    <mergeCell ref="A2:L2"/>
    <mergeCell ref="F3:G3"/>
    <mergeCell ref="A19:E19"/>
    <mergeCell ref="F19:I19"/>
    <mergeCell ref="A20:E20"/>
    <mergeCell ref="F20:I20"/>
    <mergeCell ref="A3:A4"/>
    <mergeCell ref="A5:A18"/>
    <mergeCell ref="B3:B4"/>
    <mergeCell ref="B5:B18"/>
    <mergeCell ref="C3:C4"/>
    <mergeCell ref="C5:C13"/>
    <mergeCell ref="C15:C18"/>
    <mergeCell ref="D3:D4"/>
    <mergeCell ref="D5:D13"/>
    <mergeCell ref="D15:D18"/>
    <mergeCell ref="E3:E4"/>
    <mergeCell ref="F26:F27"/>
    <mergeCell ref="F28:F29"/>
    <mergeCell ref="H3:H4"/>
    <mergeCell ref="I3:I4"/>
    <mergeCell ref="I26:I27"/>
    <mergeCell ref="I28:I29"/>
    <mergeCell ref="J3:J4"/>
    <mergeCell ref="J26:J29"/>
    <mergeCell ref="K3:K4"/>
    <mergeCell ref="L3:L4"/>
    <mergeCell ref="A21:E25"/>
    <mergeCell ref="F21:L25"/>
    <mergeCell ref="A26:E29"/>
    <mergeCell ref="G26:H27"/>
    <mergeCell ref="K26:L29"/>
    <mergeCell ref="G28:H29"/>
  </mergeCells>
  <pageMargins left="0.7" right="0.7" top="0.75" bottom="0.75" header="0.3" footer="0.3"/>
  <pageSetup paperSize="9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workbookViewId="0">
      <selection activeCell="O6" sqref="O6:O8"/>
    </sheetView>
  </sheetViews>
  <sheetFormatPr defaultColWidth="9" defaultRowHeight="15"/>
  <cols>
    <col min="2" max="2" width="5.75" customWidth="1"/>
    <col min="5" max="5" width="15.625" customWidth="1"/>
    <col min="11" max="11" width="9.58333333333333" customWidth="1"/>
    <col min="12" max="12" width="16.5" customWidth="1"/>
  </cols>
  <sheetData>
    <row r="1" ht="21" spans="1:12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2">
      <c r="A2" s="42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2">
      <c r="A3" s="43" t="s">
        <v>2</v>
      </c>
      <c r="B3" s="43" t="s">
        <v>3</v>
      </c>
      <c r="C3" s="43" t="s">
        <v>4</v>
      </c>
      <c r="D3" s="43" t="s">
        <v>5</v>
      </c>
      <c r="E3" s="44" t="s">
        <v>6</v>
      </c>
      <c r="F3" s="45" t="s">
        <v>7</v>
      </c>
      <c r="G3" s="46"/>
      <c r="H3" s="47" t="s">
        <v>8</v>
      </c>
      <c r="I3" s="47" t="s">
        <v>9</v>
      </c>
      <c r="J3" s="47" t="s">
        <v>10</v>
      </c>
      <c r="K3" s="47" t="s">
        <v>11</v>
      </c>
      <c r="L3" s="47" t="s">
        <v>12</v>
      </c>
    </row>
    <row r="4" spans="1:12">
      <c r="A4" s="48"/>
      <c r="B4" s="48"/>
      <c r="C4" s="48"/>
      <c r="D4" s="48"/>
      <c r="E4" s="49"/>
      <c r="F4" s="50" t="s">
        <v>13</v>
      </c>
      <c r="G4" s="46" t="s">
        <v>14</v>
      </c>
      <c r="H4" s="51"/>
      <c r="I4" s="94"/>
      <c r="J4" s="51"/>
      <c r="K4" s="51"/>
      <c r="L4" s="51"/>
    </row>
    <row r="5" spans="1:12">
      <c r="A5" s="52" t="s">
        <v>15</v>
      </c>
      <c r="B5" s="53" t="s">
        <v>16</v>
      </c>
      <c r="C5" s="54" t="s">
        <v>49</v>
      </c>
      <c r="D5" s="53">
        <v>120</v>
      </c>
      <c r="E5" s="55" t="s">
        <v>18</v>
      </c>
      <c r="F5" s="56">
        <v>0</v>
      </c>
      <c r="G5" s="56">
        <v>359.69</v>
      </c>
      <c r="H5" s="55">
        <f>(G5-F5)*120</f>
        <v>43162.8</v>
      </c>
      <c r="I5" s="55"/>
      <c r="J5" s="95">
        <v>0.57</v>
      </c>
      <c r="K5" s="63">
        <f>J5*H5</f>
        <v>24602.796</v>
      </c>
      <c r="L5" s="55"/>
    </row>
    <row r="6" spans="1:12">
      <c r="A6" s="52"/>
      <c r="B6" s="53"/>
      <c r="C6" s="57"/>
      <c r="D6" s="53"/>
      <c r="E6" s="58" t="s">
        <v>19</v>
      </c>
      <c r="F6" s="59">
        <v>0</v>
      </c>
      <c r="G6" s="59">
        <v>138.03</v>
      </c>
      <c r="H6" s="58">
        <f>(G6-F6)*120</f>
        <v>16563.6</v>
      </c>
      <c r="I6" s="58"/>
      <c r="J6" s="96">
        <f>1.01971-0.01</f>
        <v>1.00971</v>
      </c>
      <c r="K6" s="97">
        <f>H6*J6</f>
        <v>16724.432556</v>
      </c>
      <c r="L6" s="58"/>
    </row>
    <row r="7" spans="1:12">
      <c r="A7" s="52"/>
      <c r="B7" s="53"/>
      <c r="C7" s="57"/>
      <c r="D7" s="53"/>
      <c r="E7" s="58" t="s">
        <v>20</v>
      </c>
      <c r="F7" s="59">
        <v>0</v>
      </c>
      <c r="G7" s="59">
        <v>218.74</v>
      </c>
      <c r="H7" s="58">
        <f>(G7-F7)*120</f>
        <v>26248.8</v>
      </c>
      <c r="I7" s="58"/>
      <c r="J7" s="96">
        <f>0.62675-0.01</f>
        <v>0.61675</v>
      </c>
      <c r="K7" s="97">
        <f>H7*J7</f>
        <v>16188.9474</v>
      </c>
      <c r="L7" s="58"/>
    </row>
    <row r="8" spans="1:12">
      <c r="A8" s="52"/>
      <c r="B8" s="53"/>
      <c r="C8" s="57"/>
      <c r="D8" s="53"/>
      <c r="E8" s="58" t="s">
        <v>21</v>
      </c>
      <c r="F8" s="59">
        <v>0</v>
      </c>
      <c r="G8" s="59">
        <v>2.92</v>
      </c>
      <c r="H8" s="58">
        <f>(G8-F8)*120</f>
        <v>350.4</v>
      </c>
      <c r="I8" s="58"/>
      <c r="J8" s="96">
        <f>0.30131-0.01</f>
        <v>0.29131</v>
      </c>
      <c r="K8" s="97">
        <f>H8*J8</f>
        <v>102.075024</v>
      </c>
      <c r="L8" s="58"/>
    </row>
    <row r="9" ht="39" spans="1:12">
      <c r="A9" s="52"/>
      <c r="B9" s="53"/>
      <c r="C9" s="57"/>
      <c r="D9" s="53"/>
      <c r="E9" s="50" t="s">
        <v>22</v>
      </c>
      <c r="F9" s="58"/>
      <c r="G9" s="59"/>
      <c r="H9" s="58"/>
      <c r="I9" s="58"/>
      <c r="J9" s="98">
        <f>(K6+K7+K8)/H5*0.77</f>
        <v>0.588977089869054</v>
      </c>
      <c r="K9" s="58"/>
      <c r="L9" s="99" t="s">
        <v>23</v>
      </c>
    </row>
    <row r="10" spans="1:12">
      <c r="A10" s="52"/>
      <c r="B10" s="53"/>
      <c r="C10" s="57"/>
      <c r="D10" s="53"/>
      <c r="E10" s="55" t="s">
        <v>24</v>
      </c>
      <c r="F10" s="56">
        <v>0</v>
      </c>
      <c r="G10" s="56">
        <v>0.15</v>
      </c>
      <c r="H10" s="55">
        <f>(G10-F10)*120</f>
        <v>18</v>
      </c>
      <c r="I10" s="55"/>
      <c r="J10" s="40">
        <v>0.98</v>
      </c>
      <c r="K10" s="63">
        <f>H10*J10</f>
        <v>17.64</v>
      </c>
      <c r="L10" s="55"/>
    </row>
    <row r="11" spans="1:12">
      <c r="A11" s="52"/>
      <c r="B11" s="53"/>
      <c r="C11" s="57"/>
      <c r="D11" s="53"/>
      <c r="E11" s="58" t="s">
        <v>25</v>
      </c>
      <c r="F11" s="59">
        <v>0</v>
      </c>
      <c r="G11" s="59">
        <v>0.11</v>
      </c>
      <c r="H11" s="58">
        <f>(G11-F11)*120</f>
        <v>13.2</v>
      </c>
      <c r="I11" s="68"/>
      <c r="J11" s="100"/>
      <c r="K11" s="68"/>
      <c r="L11" s="58"/>
    </row>
    <row r="12" spans="1:12">
      <c r="A12" s="52"/>
      <c r="B12" s="53"/>
      <c r="C12" s="57"/>
      <c r="D12" s="53"/>
      <c r="E12" s="58" t="s">
        <v>26</v>
      </c>
      <c r="F12" s="59">
        <v>0</v>
      </c>
      <c r="G12" s="59">
        <v>0.01</v>
      </c>
      <c r="H12" s="58">
        <f>(G12-F12)*120</f>
        <v>1.2</v>
      </c>
      <c r="I12" s="58"/>
      <c r="J12" s="100"/>
      <c r="K12" s="68"/>
      <c r="L12" s="58"/>
    </row>
    <row r="13" spans="1:12">
      <c r="A13" s="52"/>
      <c r="B13" s="53"/>
      <c r="C13" s="60"/>
      <c r="D13" s="53"/>
      <c r="E13" s="58" t="s">
        <v>27</v>
      </c>
      <c r="F13" s="59">
        <v>0</v>
      </c>
      <c r="G13" s="59">
        <v>0.03</v>
      </c>
      <c r="H13" s="58">
        <f>(G13-F13)*120</f>
        <v>3.6</v>
      </c>
      <c r="I13" s="58"/>
      <c r="J13" s="100"/>
      <c r="K13" s="68"/>
      <c r="L13" s="58"/>
    </row>
    <row r="14" spans="1:12">
      <c r="A14" s="52"/>
      <c r="B14" s="53"/>
      <c r="C14" s="61"/>
      <c r="D14" s="62"/>
      <c r="E14" s="55" t="s">
        <v>28</v>
      </c>
      <c r="F14" s="56">
        <v>0</v>
      </c>
      <c r="G14" s="56">
        <v>0</v>
      </c>
      <c r="H14" s="63">
        <f>(G14-F14)*D14</f>
        <v>0</v>
      </c>
      <c r="I14" s="55"/>
      <c r="J14" s="40">
        <v>0.98</v>
      </c>
      <c r="K14" s="63">
        <f>H14*J14</f>
        <v>0</v>
      </c>
      <c r="L14" s="55"/>
    </row>
    <row r="15" spans="1:12">
      <c r="A15" s="64"/>
      <c r="B15" s="65"/>
      <c r="C15" s="54"/>
      <c r="D15" s="44">
        <v>42000</v>
      </c>
      <c r="E15" s="66" t="s">
        <v>29</v>
      </c>
      <c r="F15" s="66">
        <v>0</v>
      </c>
      <c r="G15" s="66">
        <v>0</v>
      </c>
      <c r="H15" s="66">
        <f>(G15-F15)*D15</f>
        <v>0</v>
      </c>
      <c r="I15" s="66"/>
      <c r="J15" s="66"/>
      <c r="K15" s="66"/>
      <c r="L15" s="101" t="s">
        <v>30</v>
      </c>
    </row>
    <row r="16" spans="1:12">
      <c r="A16" s="64"/>
      <c r="B16" s="65"/>
      <c r="C16" s="57"/>
      <c r="D16" s="67"/>
      <c r="E16" s="58" t="s">
        <v>25</v>
      </c>
      <c r="F16" s="58"/>
      <c r="G16" s="58"/>
      <c r="H16" s="68"/>
      <c r="I16" s="68"/>
      <c r="J16" s="68"/>
      <c r="K16" s="68"/>
      <c r="L16" s="102"/>
    </row>
    <row r="17" spans="1:12">
      <c r="A17" s="64"/>
      <c r="B17" s="65"/>
      <c r="C17" s="57"/>
      <c r="D17" s="67"/>
      <c r="E17" s="58" t="s">
        <v>26</v>
      </c>
      <c r="F17" s="58"/>
      <c r="G17" s="58"/>
      <c r="H17" s="68"/>
      <c r="I17" s="103"/>
      <c r="J17" s="68"/>
      <c r="K17" s="68"/>
      <c r="L17" s="102"/>
    </row>
    <row r="18" spans="1:12">
      <c r="A18" s="64"/>
      <c r="B18" s="65"/>
      <c r="C18" s="60"/>
      <c r="D18" s="49"/>
      <c r="E18" s="58" t="s">
        <v>27</v>
      </c>
      <c r="F18" s="58"/>
      <c r="G18" s="58"/>
      <c r="H18" s="68"/>
      <c r="I18" s="68"/>
      <c r="J18" s="68"/>
      <c r="K18" s="68"/>
      <c r="L18" s="102"/>
    </row>
    <row r="19" spans="1:12">
      <c r="A19" s="28" t="s">
        <v>31</v>
      </c>
      <c r="B19" s="29"/>
      <c r="C19" s="29"/>
      <c r="D19" s="29"/>
      <c r="E19" s="30"/>
      <c r="F19" s="69" t="s">
        <v>32</v>
      </c>
      <c r="G19" s="69"/>
      <c r="H19" s="69"/>
      <c r="I19" s="69"/>
      <c r="J19" s="104">
        <f>J5</f>
        <v>0.57</v>
      </c>
      <c r="K19" s="105">
        <f>K5</f>
        <v>24602.796</v>
      </c>
      <c r="L19" s="106"/>
    </row>
    <row r="20" spans="1:12">
      <c r="A20" s="32" t="s">
        <v>33</v>
      </c>
      <c r="B20" s="33"/>
      <c r="C20" s="33"/>
      <c r="D20" s="33"/>
      <c r="E20" s="34"/>
      <c r="F20" s="70" t="s">
        <v>34</v>
      </c>
      <c r="G20" s="70"/>
      <c r="H20" s="70"/>
      <c r="I20" s="70"/>
      <c r="J20" s="40">
        <v>0.98</v>
      </c>
      <c r="K20" s="56">
        <f>(H10+H14)*J20</f>
        <v>17.64</v>
      </c>
      <c r="L20" s="107"/>
    </row>
    <row r="21" spans="1:12">
      <c r="A21" s="71" t="s">
        <v>35</v>
      </c>
      <c r="B21" s="72"/>
      <c r="C21" s="72"/>
      <c r="D21" s="72"/>
      <c r="E21" s="73"/>
      <c r="F21" s="74" t="s">
        <v>36</v>
      </c>
      <c r="G21" s="75"/>
      <c r="H21" s="75"/>
      <c r="I21" s="75"/>
      <c r="J21" s="75"/>
      <c r="K21" s="75"/>
      <c r="L21" s="108"/>
    </row>
    <row r="22" spans="1:12">
      <c r="A22" s="76"/>
      <c r="B22" s="77"/>
      <c r="C22" s="77"/>
      <c r="D22" s="77"/>
      <c r="E22" s="78"/>
      <c r="F22" s="79"/>
      <c r="G22" s="80"/>
      <c r="H22" s="80"/>
      <c r="I22" s="80"/>
      <c r="J22" s="80"/>
      <c r="K22" s="80"/>
      <c r="L22" s="109"/>
    </row>
    <row r="23" spans="1:12">
      <c r="A23" s="76"/>
      <c r="B23" s="77"/>
      <c r="C23" s="77"/>
      <c r="D23" s="77"/>
      <c r="E23" s="78"/>
      <c r="F23" s="79"/>
      <c r="G23" s="80"/>
      <c r="H23" s="80"/>
      <c r="I23" s="80"/>
      <c r="J23" s="80"/>
      <c r="K23" s="80"/>
      <c r="L23" s="109"/>
    </row>
    <row r="24" spans="1:12">
      <c r="A24" s="76"/>
      <c r="B24" s="77"/>
      <c r="C24" s="77"/>
      <c r="D24" s="77"/>
      <c r="E24" s="78"/>
      <c r="F24" s="79"/>
      <c r="G24" s="80"/>
      <c r="H24" s="80"/>
      <c r="I24" s="80"/>
      <c r="J24" s="80"/>
      <c r="K24" s="80"/>
      <c r="L24" s="109"/>
    </row>
    <row r="25" spans="1:12">
      <c r="A25" s="81"/>
      <c r="B25" s="82"/>
      <c r="C25" s="82"/>
      <c r="D25" s="82"/>
      <c r="E25" s="83"/>
      <c r="F25" s="84"/>
      <c r="G25" s="85"/>
      <c r="H25" s="85"/>
      <c r="I25" s="85"/>
      <c r="J25" s="85"/>
      <c r="K25" s="85"/>
      <c r="L25" s="110"/>
    </row>
    <row r="26" spans="1:12">
      <c r="A26" s="86" t="s">
        <v>37</v>
      </c>
      <c r="B26" s="87"/>
      <c r="C26" s="87"/>
      <c r="D26" s="87"/>
      <c r="E26" s="87"/>
      <c r="F26" s="88" t="s">
        <v>38</v>
      </c>
      <c r="G26" s="89"/>
      <c r="H26" s="90"/>
      <c r="I26" s="111" t="s">
        <v>39</v>
      </c>
      <c r="J26" s="88" t="s">
        <v>40</v>
      </c>
      <c r="K26" s="89" t="s">
        <v>41</v>
      </c>
      <c r="L26" s="90"/>
    </row>
    <row r="27" spans="1:12">
      <c r="A27" s="87"/>
      <c r="B27" s="87"/>
      <c r="C27" s="87"/>
      <c r="D27" s="87"/>
      <c r="E27" s="87"/>
      <c r="F27" s="91"/>
      <c r="G27" s="92"/>
      <c r="H27" s="93"/>
      <c r="I27" s="112"/>
      <c r="J27" s="113"/>
      <c r="K27" s="114"/>
      <c r="L27" s="115"/>
    </row>
    <row r="28" spans="1:12">
      <c r="A28" s="87"/>
      <c r="B28" s="87"/>
      <c r="C28" s="87"/>
      <c r="D28" s="87"/>
      <c r="E28" s="87"/>
      <c r="F28" s="88" t="s">
        <v>42</v>
      </c>
      <c r="G28" s="89"/>
      <c r="H28" s="90"/>
      <c r="I28" s="111" t="s">
        <v>39</v>
      </c>
      <c r="J28" s="113"/>
      <c r="K28" s="114"/>
      <c r="L28" s="115"/>
    </row>
    <row r="29" spans="1:12">
      <c r="A29" s="87"/>
      <c r="B29" s="87"/>
      <c r="C29" s="87"/>
      <c r="D29" s="87"/>
      <c r="E29" s="87"/>
      <c r="F29" s="91"/>
      <c r="G29" s="92"/>
      <c r="H29" s="93"/>
      <c r="I29" s="112"/>
      <c r="J29" s="91"/>
      <c r="K29" s="92"/>
      <c r="L29" s="93"/>
    </row>
  </sheetData>
  <mergeCells count="34">
    <mergeCell ref="A1:L1"/>
    <mergeCell ref="A2:L2"/>
    <mergeCell ref="F3:G3"/>
    <mergeCell ref="A19:E19"/>
    <mergeCell ref="F19:I19"/>
    <mergeCell ref="A20:E20"/>
    <mergeCell ref="F20:I20"/>
    <mergeCell ref="A3:A4"/>
    <mergeCell ref="A5:A18"/>
    <mergeCell ref="B3:B4"/>
    <mergeCell ref="B5:B18"/>
    <mergeCell ref="C3:C4"/>
    <mergeCell ref="C5:C13"/>
    <mergeCell ref="C15:C18"/>
    <mergeCell ref="D3:D4"/>
    <mergeCell ref="D5:D13"/>
    <mergeCell ref="D15:D18"/>
    <mergeCell ref="E3:E4"/>
    <mergeCell ref="F26:F27"/>
    <mergeCell ref="F28:F29"/>
    <mergeCell ref="H3:H4"/>
    <mergeCell ref="I3:I4"/>
    <mergeCell ref="I26:I27"/>
    <mergeCell ref="I28:I29"/>
    <mergeCell ref="J3:J4"/>
    <mergeCell ref="J26:J29"/>
    <mergeCell ref="K3:K4"/>
    <mergeCell ref="L3:L4"/>
    <mergeCell ref="A21:E25"/>
    <mergeCell ref="F21:L25"/>
    <mergeCell ref="A26:E29"/>
    <mergeCell ref="G26:H27"/>
    <mergeCell ref="K26:L29"/>
    <mergeCell ref="G28:H29"/>
  </mergeCells>
  <pageMargins left="0.7" right="0.7" top="0.75" bottom="0.75" header="0.3" footer="0.3"/>
  <pageSetup paperSize="9" orientation="landscape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"/>
  <sheetViews>
    <sheetView tabSelected="1" workbookViewId="0">
      <selection activeCell="T3" sqref="T3:U4"/>
    </sheetView>
  </sheetViews>
  <sheetFormatPr defaultColWidth="9" defaultRowHeight="15" outlineLevelRow="3"/>
  <cols>
    <col min="5" max="5" width="4.58333333333333" customWidth="1"/>
    <col min="9" max="9" width="6.08333333333333" customWidth="1"/>
    <col min="10" max="10" width="11.625" style="25" customWidth="1"/>
    <col min="11" max="11" width="11.625" customWidth="1"/>
    <col min="12" max="12" width="11.75" customWidth="1"/>
    <col min="15" max="15" width="17.875" customWidth="1"/>
    <col min="19" max="19" width="10.5" customWidth="1"/>
    <col min="20" max="20" width="13" customWidth="1"/>
    <col min="21" max="21" width="11.625" customWidth="1"/>
  </cols>
  <sheetData>
    <row r="1" ht="46.5" customHeight="1" spans="1:12">
      <c r="A1" s="26" t="s">
        <v>50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ht="20.25" customHeight="1" spans="1:12">
      <c r="A2" s="27" t="s">
        <v>51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ht="46.5" customHeight="1" spans="1:21">
      <c r="A3" s="28" t="s">
        <v>31</v>
      </c>
      <c r="B3" s="29"/>
      <c r="C3" s="29"/>
      <c r="D3" s="29"/>
      <c r="E3" s="30"/>
      <c r="F3" s="31" t="s">
        <v>52</v>
      </c>
      <c r="G3" s="31"/>
      <c r="H3" s="31"/>
      <c r="I3" s="31"/>
      <c r="J3" s="36">
        <f>'三期1#并网柜'!H5+'三期2#并网柜'!H5+'三期3#并网柜'!H5+'三期4#并网柜'!H5+'三期5#并网柜'!H5+'三期6#并网柜'!H5+'三期7#并网柜'!H5+'三期8#并网柜'!H5</f>
        <v>311809.2</v>
      </c>
      <c r="K3" s="37">
        <f>L3/J3</f>
        <v>0.57</v>
      </c>
      <c r="L3" s="38">
        <f>'三期1#并网柜'!K19+'三期2#并网柜'!K19+'三期3#并网柜'!K19+'三期4#并网柜'!K19+'三期5#并网柜'!K19+'三期6#并网柜'!K19+'三期7#并网柜'!K19+'三期8#并网柜'!K19</f>
        <v>177731.244</v>
      </c>
      <c r="T3" s="25"/>
      <c r="U3" s="25"/>
    </row>
    <row r="4" ht="46.5" customHeight="1" spans="1:21">
      <c r="A4" s="32" t="s">
        <v>33</v>
      </c>
      <c r="B4" s="33"/>
      <c r="C4" s="33"/>
      <c r="D4" s="33"/>
      <c r="E4" s="34"/>
      <c r="F4" s="35" t="s">
        <v>34</v>
      </c>
      <c r="G4" s="35"/>
      <c r="H4" s="35"/>
      <c r="I4" s="35"/>
      <c r="J4" s="39">
        <f>'三期1#并网柜'!H10+'三期2#并网柜'!H10+'三期3#并网柜'!H10+'三期4#并网柜'!H10+'三期5#并网柜'!H10+'三期6#并网柜'!H10+'三期7#并网柜'!H10+'三期8#并网柜'!H10</f>
        <v>139.2</v>
      </c>
      <c r="K4" s="40">
        <f>L4/J4</f>
        <v>0.98</v>
      </c>
      <c r="L4" s="41">
        <f>'三期1#并网柜'!K20+'三期2#并网柜'!K20+'三期3#并网柜'!K20+'三期4#并网柜'!K20+'三期5#并网柜'!K20+'三期6#并网柜'!K20+'三期7#并网柜'!K20+'三期8#并网柜'!K20</f>
        <v>136.416</v>
      </c>
      <c r="T4" s="25"/>
      <c r="U4" s="25"/>
    </row>
  </sheetData>
  <mergeCells count="6">
    <mergeCell ref="A1:L1"/>
    <mergeCell ref="A2:L2"/>
    <mergeCell ref="A3:E3"/>
    <mergeCell ref="F3:I3"/>
    <mergeCell ref="A4:E4"/>
    <mergeCell ref="F4:I4"/>
  </mergeCells>
  <pageMargins left="0.7" right="0.7" top="0.75" bottom="0.75" header="0.3" footer="0.3"/>
  <pageSetup paperSize="9" orientation="landscape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workbookViewId="0">
      <selection activeCell="G4" sqref="G4"/>
    </sheetView>
  </sheetViews>
  <sheetFormatPr defaultColWidth="9" defaultRowHeight="15"/>
  <cols>
    <col min="1" max="1" width="11.875" customWidth="1"/>
    <col min="2" max="2" width="16.25" customWidth="1"/>
    <col min="3" max="3" width="15.625" customWidth="1"/>
    <col min="4" max="4" width="15.125" style="2" customWidth="1"/>
    <col min="5" max="7" width="15.625" customWidth="1"/>
    <col min="8" max="8" width="16.625" customWidth="1"/>
    <col min="9" max="10" width="15" customWidth="1"/>
    <col min="249" max="249" width="10" customWidth="1"/>
    <col min="250" max="250" width="15.875" customWidth="1"/>
    <col min="251" max="251" width="10.75" customWidth="1"/>
    <col min="252" max="252" width="18.25" customWidth="1"/>
    <col min="253" max="253" width="18.625" customWidth="1"/>
    <col min="254" max="254" width="14.375" customWidth="1"/>
    <col min="255" max="255" width="17.5" customWidth="1"/>
    <col min="256" max="256" width="17.625" customWidth="1"/>
    <col min="505" max="505" width="10" customWidth="1"/>
    <col min="506" max="506" width="15.875" customWidth="1"/>
    <col min="507" max="507" width="10.75" customWidth="1"/>
    <col min="508" max="508" width="18.25" customWidth="1"/>
    <col min="509" max="509" width="18.625" customWidth="1"/>
    <col min="510" max="510" width="14.375" customWidth="1"/>
    <col min="511" max="511" width="17.5" customWidth="1"/>
    <col min="512" max="512" width="17.625" customWidth="1"/>
    <col min="761" max="761" width="10" customWidth="1"/>
    <col min="762" max="762" width="15.875" customWidth="1"/>
    <col min="763" max="763" width="10.75" customWidth="1"/>
    <col min="764" max="764" width="18.25" customWidth="1"/>
    <col min="765" max="765" width="18.625" customWidth="1"/>
    <col min="766" max="766" width="14.375" customWidth="1"/>
    <col min="767" max="767" width="17.5" customWidth="1"/>
    <col min="768" max="768" width="17.625" customWidth="1"/>
    <col min="1017" max="1017" width="10" customWidth="1"/>
    <col min="1018" max="1018" width="15.875" customWidth="1"/>
    <col min="1019" max="1019" width="10.75" customWidth="1"/>
    <col min="1020" max="1020" width="18.25" customWidth="1"/>
    <col min="1021" max="1021" width="18.625" customWidth="1"/>
    <col min="1022" max="1022" width="14.375" customWidth="1"/>
    <col min="1023" max="1023" width="17.5" customWidth="1"/>
    <col min="1024" max="1024" width="17.625" customWidth="1"/>
    <col min="1273" max="1273" width="10" customWidth="1"/>
    <col min="1274" max="1274" width="15.875" customWidth="1"/>
    <col min="1275" max="1275" width="10.75" customWidth="1"/>
    <col min="1276" max="1276" width="18.25" customWidth="1"/>
    <col min="1277" max="1277" width="18.625" customWidth="1"/>
    <col min="1278" max="1278" width="14.375" customWidth="1"/>
    <col min="1279" max="1279" width="17.5" customWidth="1"/>
    <col min="1280" max="1280" width="17.625" customWidth="1"/>
    <col min="1529" max="1529" width="10" customWidth="1"/>
    <col min="1530" max="1530" width="15.875" customWidth="1"/>
    <col min="1531" max="1531" width="10.75" customWidth="1"/>
    <col min="1532" max="1532" width="18.25" customWidth="1"/>
    <col min="1533" max="1533" width="18.625" customWidth="1"/>
    <col min="1534" max="1534" width="14.375" customWidth="1"/>
    <col min="1535" max="1535" width="17.5" customWidth="1"/>
    <col min="1536" max="1536" width="17.625" customWidth="1"/>
    <col min="1785" max="1785" width="10" customWidth="1"/>
    <col min="1786" max="1786" width="15.875" customWidth="1"/>
    <col min="1787" max="1787" width="10.75" customWidth="1"/>
    <col min="1788" max="1788" width="18.25" customWidth="1"/>
    <col min="1789" max="1789" width="18.625" customWidth="1"/>
    <col min="1790" max="1790" width="14.375" customWidth="1"/>
    <col min="1791" max="1791" width="17.5" customWidth="1"/>
    <col min="1792" max="1792" width="17.625" customWidth="1"/>
    <col min="2041" max="2041" width="10" customWidth="1"/>
    <col min="2042" max="2042" width="15.875" customWidth="1"/>
    <col min="2043" max="2043" width="10.75" customWidth="1"/>
    <col min="2044" max="2044" width="18.25" customWidth="1"/>
    <col min="2045" max="2045" width="18.625" customWidth="1"/>
    <col min="2046" max="2046" width="14.375" customWidth="1"/>
    <col min="2047" max="2047" width="17.5" customWidth="1"/>
    <col min="2048" max="2048" width="17.625" customWidth="1"/>
    <col min="2297" max="2297" width="10" customWidth="1"/>
    <col min="2298" max="2298" width="15.875" customWidth="1"/>
    <col min="2299" max="2299" width="10.75" customWidth="1"/>
    <col min="2300" max="2300" width="18.25" customWidth="1"/>
    <col min="2301" max="2301" width="18.625" customWidth="1"/>
    <col min="2302" max="2302" width="14.375" customWidth="1"/>
    <col min="2303" max="2303" width="17.5" customWidth="1"/>
    <col min="2304" max="2304" width="17.625" customWidth="1"/>
    <col min="2553" max="2553" width="10" customWidth="1"/>
    <col min="2554" max="2554" width="15.875" customWidth="1"/>
    <col min="2555" max="2555" width="10.75" customWidth="1"/>
    <col min="2556" max="2556" width="18.25" customWidth="1"/>
    <col min="2557" max="2557" width="18.625" customWidth="1"/>
    <col min="2558" max="2558" width="14.375" customWidth="1"/>
    <col min="2559" max="2559" width="17.5" customWidth="1"/>
    <col min="2560" max="2560" width="17.625" customWidth="1"/>
    <col min="2809" max="2809" width="10" customWidth="1"/>
    <col min="2810" max="2810" width="15.875" customWidth="1"/>
    <col min="2811" max="2811" width="10.75" customWidth="1"/>
    <col min="2812" max="2812" width="18.25" customWidth="1"/>
    <col min="2813" max="2813" width="18.625" customWidth="1"/>
    <col min="2814" max="2814" width="14.375" customWidth="1"/>
    <col min="2815" max="2815" width="17.5" customWidth="1"/>
    <col min="2816" max="2816" width="17.625" customWidth="1"/>
    <col min="3065" max="3065" width="10" customWidth="1"/>
    <col min="3066" max="3066" width="15.875" customWidth="1"/>
    <col min="3067" max="3067" width="10.75" customWidth="1"/>
    <col min="3068" max="3068" width="18.25" customWidth="1"/>
    <col min="3069" max="3069" width="18.625" customWidth="1"/>
    <col min="3070" max="3070" width="14.375" customWidth="1"/>
    <col min="3071" max="3071" width="17.5" customWidth="1"/>
    <col min="3072" max="3072" width="17.625" customWidth="1"/>
    <col min="3321" max="3321" width="10" customWidth="1"/>
    <col min="3322" max="3322" width="15.875" customWidth="1"/>
    <col min="3323" max="3323" width="10.75" customWidth="1"/>
    <col min="3324" max="3324" width="18.25" customWidth="1"/>
    <col min="3325" max="3325" width="18.625" customWidth="1"/>
    <col min="3326" max="3326" width="14.375" customWidth="1"/>
    <col min="3327" max="3327" width="17.5" customWidth="1"/>
    <col min="3328" max="3328" width="17.625" customWidth="1"/>
    <col min="3577" max="3577" width="10" customWidth="1"/>
    <col min="3578" max="3578" width="15.875" customWidth="1"/>
    <col min="3579" max="3579" width="10.75" customWidth="1"/>
    <col min="3580" max="3580" width="18.25" customWidth="1"/>
    <col min="3581" max="3581" width="18.625" customWidth="1"/>
    <col min="3582" max="3582" width="14.375" customWidth="1"/>
    <col min="3583" max="3583" width="17.5" customWidth="1"/>
    <col min="3584" max="3584" width="17.625" customWidth="1"/>
    <col min="3833" max="3833" width="10" customWidth="1"/>
    <col min="3834" max="3834" width="15.875" customWidth="1"/>
    <col min="3835" max="3835" width="10.75" customWidth="1"/>
    <col min="3836" max="3836" width="18.25" customWidth="1"/>
    <col min="3837" max="3837" width="18.625" customWidth="1"/>
    <col min="3838" max="3838" width="14.375" customWidth="1"/>
    <col min="3839" max="3839" width="17.5" customWidth="1"/>
    <col min="3840" max="3840" width="17.625" customWidth="1"/>
    <col min="4089" max="4089" width="10" customWidth="1"/>
    <col min="4090" max="4090" width="15.875" customWidth="1"/>
    <col min="4091" max="4091" width="10.75" customWidth="1"/>
    <col min="4092" max="4092" width="18.25" customWidth="1"/>
    <col min="4093" max="4093" width="18.625" customWidth="1"/>
    <col min="4094" max="4094" width="14.375" customWidth="1"/>
    <col min="4095" max="4095" width="17.5" customWidth="1"/>
    <col min="4096" max="4096" width="17.625" customWidth="1"/>
    <col min="4345" max="4345" width="10" customWidth="1"/>
    <col min="4346" max="4346" width="15.875" customWidth="1"/>
    <col min="4347" max="4347" width="10.75" customWidth="1"/>
    <col min="4348" max="4348" width="18.25" customWidth="1"/>
    <col min="4349" max="4349" width="18.625" customWidth="1"/>
    <col min="4350" max="4350" width="14.375" customWidth="1"/>
    <col min="4351" max="4351" width="17.5" customWidth="1"/>
    <col min="4352" max="4352" width="17.625" customWidth="1"/>
    <col min="4601" max="4601" width="10" customWidth="1"/>
    <col min="4602" max="4602" width="15.875" customWidth="1"/>
    <col min="4603" max="4603" width="10.75" customWidth="1"/>
    <col min="4604" max="4604" width="18.25" customWidth="1"/>
    <col min="4605" max="4605" width="18.625" customWidth="1"/>
    <col min="4606" max="4606" width="14.375" customWidth="1"/>
    <col min="4607" max="4607" width="17.5" customWidth="1"/>
    <col min="4608" max="4608" width="17.625" customWidth="1"/>
    <col min="4857" max="4857" width="10" customWidth="1"/>
    <col min="4858" max="4858" width="15.875" customWidth="1"/>
    <col min="4859" max="4859" width="10.75" customWidth="1"/>
    <col min="4860" max="4860" width="18.25" customWidth="1"/>
    <col min="4861" max="4861" width="18.625" customWidth="1"/>
    <col min="4862" max="4862" width="14.375" customWidth="1"/>
    <col min="4863" max="4863" width="17.5" customWidth="1"/>
    <col min="4864" max="4864" width="17.625" customWidth="1"/>
    <col min="5113" max="5113" width="10" customWidth="1"/>
    <col min="5114" max="5114" width="15.875" customWidth="1"/>
    <col min="5115" max="5115" width="10.75" customWidth="1"/>
    <col min="5116" max="5116" width="18.25" customWidth="1"/>
    <col min="5117" max="5117" width="18.625" customWidth="1"/>
    <col min="5118" max="5118" width="14.375" customWidth="1"/>
    <col min="5119" max="5119" width="17.5" customWidth="1"/>
    <col min="5120" max="5120" width="17.625" customWidth="1"/>
    <col min="5369" max="5369" width="10" customWidth="1"/>
    <col min="5370" max="5370" width="15.875" customWidth="1"/>
    <col min="5371" max="5371" width="10.75" customWidth="1"/>
    <col min="5372" max="5372" width="18.25" customWidth="1"/>
    <col min="5373" max="5373" width="18.625" customWidth="1"/>
    <col min="5374" max="5374" width="14.375" customWidth="1"/>
    <col min="5375" max="5375" width="17.5" customWidth="1"/>
    <col min="5376" max="5376" width="17.625" customWidth="1"/>
    <col min="5625" max="5625" width="10" customWidth="1"/>
    <col min="5626" max="5626" width="15.875" customWidth="1"/>
    <col min="5627" max="5627" width="10.75" customWidth="1"/>
    <col min="5628" max="5628" width="18.25" customWidth="1"/>
    <col min="5629" max="5629" width="18.625" customWidth="1"/>
    <col min="5630" max="5630" width="14.375" customWidth="1"/>
    <col min="5631" max="5631" width="17.5" customWidth="1"/>
    <col min="5632" max="5632" width="17.625" customWidth="1"/>
    <col min="5881" max="5881" width="10" customWidth="1"/>
    <col min="5882" max="5882" width="15.875" customWidth="1"/>
    <col min="5883" max="5883" width="10.75" customWidth="1"/>
    <col min="5884" max="5884" width="18.25" customWidth="1"/>
    <col min="5885" max="5885" width="18.625" customWidth="1"/>
    <col min="5886" max="5886" width="14.375" customWidth="1"/>
    <col min="5887" max="5887" width="17.5" customWidth="1"/>
    <col min="5888" max="5888" width="17.625" customWidth="1"/>
    <col min="6137" max="6137" width="10" customWidth="1"/>
    <col min="6138" max="6138" width="15.875" customWidth="1"/>
    <col min="6139" max="6139" width="10.75" customWidth="1"/>
    <col min="6140" max="6140" width="18.25" customWidth="1"/>
    <col min="6141" max="6141" width="18.625" customWidth="1"/>
    <col min="6142" max="6142" width="14.375" customWidth="1"/>
    <col min="6143" max="6143" width="17.5" customWidth="1"/>
    <col min="6144" max="6144" width="17.625" customWidth="1"/>
    <col min="6393" max="6393" width="10" customWidth="1"/>
    <col min="6394" max="6394" width="15.875" customWidth="1"/>
    <col min="6395" max="6395" width="10.75" customWidth="1"/>
    <col min="6396" max="6396" width="18.25" customWidth="1"/>
    <col min="6397" max="6397" width="18.625" customWidth="1"/>
    <col min="6398" max="6398" width="14.375" customWidth="1"/>
    <col min="6399" max="6399" width="17.5" customWidth="1"/>
    <col min="6400" max="6400" width="17.625" customWidth="1"/>
    <col min="6649" max="6649" width="10" customWidth="1"/>
    <col min="6650" max="6650" width="15.875" customWidth="1"/>
    <col min="6651" max="6651" width="10.75" customWidth="1"/>
    <col min="6652" max="6652" width="18.25" customWidth="1"/>
    <col min="6653" max="6653" width="18.625" customWidth="1"/>
    <col min="6654" max="6654" width="14.375" customWidth="1"/>
    <col min="6655" max="6655" width="17.5" customWidth="1"/>
    <col min="6656" max="6656" width="17.625" customWidth="1"/>
    <col min="6905" max="6905" width="10" customWidth="1"/>
    <col min="6906" max="6906" width="15.875" customWidth="1"/>
    <col min="6907" max="6907" width="10.75" customWidth="1"/>
    <col min="6908" max="6908" width="18.25" customWidth="1"/>
    <col min="6909" max="6909" width="18.625" customWidth="1"/>
    <col min="6910" max="6910" width="14.375" customWidth="1"/>
    <col min="6911" max="6911" width="17.5" customWidth="1"/>
    <col min="6912" max="6912" width="17.625" customWidth="1"/>
    <col min="7161" max="7161" width="10" customWidth="1"/>
    <col min="7162" max="7162" width="15.875" customWidth="1"/>
    <col min="7163" max="7163" width="10.75" customWidth="1"/>
    <col min="7164" max="7164" width="18.25" customWidth="1"/>
    <col min="7165" max="7165" width="18.625" customWidth="1"/>
    <col min="7166" max="7166" width="14.375" customWidth="1"/>
    <col min="7167" max="7167" width="17.5" customWidth="1"/>
    <col min="7168" max="7168" width="17.625" customWidth="1"/>
    <col min="7417" max="7417" width="10" customWidth="1"/>
    <col min="7418" max="7418" width="15.875" customWidth="1"/>
    <col min="7419" max="7419" width="10.75" customWidth="1"/>
    <col min="7420" max="7420" width="18.25" customWidth="1"/>
    <col min="7421" max="7421" width="18.625" customWidth="1"/>
    <col min="7422" max="7422" width="14.375" customWidth="1"/>
    <col min="7423" max="7423" width="17.5" customWidth="1"/>
    <col min="7424" max="7424" width="17.625" customWidth="1"/>
    <col min="7673" max="7673" width="10" customWidth="1"/>
    <col min="7674" max="7674" width="15.875" customWidth="1"/>
    <col min="7675" max="7675" width="10.75" customWidth="1"/>
    <col min="7676" max="7676" width="18.25" customWidth="1"/>
    <col min="7677" max="7677" width="18.625" customWidth="1"/>
    <col min="7678" max="7678" width="14.375" customWidth="1"/>
    <col min="7679" max="7679" width="17.5" customWidth="1"/>
    <col min="7680" max="7680" width="17.625" customWidth="1"/>
    <col min="7929" max="7929" width="10" customWidth="1"/>
    <col min="7930" max="7930" width="15.875" customWidth="1"/>
    <col min="7931" max="7931" width="10.75" customWidth="1"/>
    <col min="7932" max="7932" width="18.25" customWidth="1"/>
    <col min="7933" max="7933" width="18.625" customWidth="1"/>
    <col min="7934" max="7934" width="14.375" customWidth="1"/>
    <col min="7935" max="7935" width="17.5" customWidth="1"/>
    <col min="7936" max="7936" width="17.625" customWidth="1"/>
    <col min="8185" max="8185" width="10" customWidth="1"/>
    <col min="8186" max="8186" width="15.875" customWidth="1"/>
    <col min="8187" max="8187" width="10.75" customWidth="1"/>
    <col min="8188" max="8188" width="18.25" customWidth="1"/>
    <col min="8189" max="8189" width="18.625" customWidth="1"/>
    <col min="8190" max="8190" width="14.375" customWidth="1"/>
    <col min="8191" max="8191" width="17.5" customWidth="1"/>
    <col min="8192" max="8192" width="17.625" customWidth="1"/>
    <col min="8441" max="8441" width="10" customWidth="1"/>
    <col min="8442" max="8442" width="15.875" customWidth="1"/>
    <col min="8443" max="8443" width="10.75" customWidth="1"/>
    <col min="8444" max="8444" width="18.25" customWidth="1"/>
    <col min="8445" max="8445" width="18.625" customWidth="1"/>
    <col min="8446" max="8446" width="14.375" customWidth="1"/>
    <col min="8447" max="8447" width="17.5" customWidth="1"/>
    <col min="8448" max="8448" width="17.625" customWidth="1"/>
    <col min="8697" max="8697" width="10" customWidth="1"/>
    <col min="8698" max="8698" width="15.875" customWidth="1"/>
    <col min="8699" max="8699" width="10.75" customWidth="1"/>
    <col min="8700" max="8700" width="18.25" customWidth="1"/>
    <col min="8701" max="8701" width="18.625" customWidth="1"/>
    <col min="8702" max="8702" width="14.375" customWidth="1"/>
    <col min="8703" max="8703" width="17.5" customWidth="1"/>
    <col min="8704" max="8704" width="17.625" customWidth="1"/>
    <col min="8953" max="8953" width="10" customWidth="1"/>
    <col min="8954" max="8954" width="15.875" customWidth="1"/>
    <col min="8955" max="8955" width="10.75" customWidth="1"/>
    <col min="8956" max="8956" width="18.25" customWidth="1"/>
    <col min="8957" max="8957" width="18.625" customWidth="1"/>
    <col min="8958" max="8958" width="14.375" customWidth="1"/>
    <col min="8959" max="8959" width="17.5" customWidth="1"/>
    <col min="8960" max="8960" width="17.625" customWidth="1"/>
    <col min="9209" max="9209" width="10" customWidth="1"/>
    <col min="9210" max="9210" width="15.875" customWidth="1"/>
    <col min="9211" max="9211" width="10.75" customWidth="1"/>
    <col min="9212" max="9212" width="18.25" customWidth="1"/>
    <col min="9213" max="9213" width="18.625" customWidth="1"/>
    <col min="9214" max="9214" width="14.375" customWidth="1"/>
    <col min="9215" max="9215" width="17.5" customWidth="1"/>
    <col min="9216" max="9216" width="17.625" customWidth="1"/>
    <col min="9465" max="9465" width="10" customWidth="1"/>
    <col min="9466" max="9466" width="15.875" customWidth="1"/>
    <col min="9467" max="9467" width="10.75" customWidth="1"/>
    <col min="9468" max="9468" width="18.25" customWidth="1"/>
    <col min="9469" max="9469" width="18.625" customWidth="1"/>
    <col min="9470" max="9470" width="14.375" customWidth="1"/>
    <col min="9471" max="9471" width="17.5" customWidth="1"/>
    <col min="9472" max="9472" width="17.625" customWidth="1"/>
    <col min="9721" max="9721" width="10" customWidth="1"/>
    <col min="9722" max="9722" width="15.875" customWidth="1"/>
    <col min="9723" max="9723" width="10.75" customWidth="1"/>
    <col min="9724" max="9724" width="18.25" customWidth="1"/>
    <col min="9725" max="9725" width="18.625" customWidth="1"/>
    <col min="9726" max="9726" width="14.375" customWidth="1"/>
    <col min="9727" max="9727" width="17.5" customWidth="1"/>
    <col min="9728" max="9728" width="17.625" customWidth="1"/>
    <col min="9977" max="9977" width="10" customWidth="1"/>
    <col min="9978" max="9978" width="15.875" customWidth="1"/>
    <col min="9979" max="9979" width="10.75" customWidth="1"/>
    <col min="9980" max="9980" width="18.25" customWidth="1"/>
    <col min="9981" max="9981" width="18.625" customWidth="1"/>
    <col min="9982" max="9982" width="14.375" customWidth="1"/>
    <col min="9983" max="9983" width="17.5" customWidth="1"/>
    <col min="9984" max="9984" width="17.625" customWidth="1"/>
    <col min="10233" max="10233" width="10" customWidth="1"/>
    <col min="10234" max="10234" width="15.875" customWidth="1"/>
    <col min="10235" max="10235" width="10.75" customWidth="1"/>
    <col min="10236" max="10236" width="18.25" customWidth="1"/>
    <col min="10237" max="10237" width="18.625" customWidth="1"/>
    <col min="10238" max="10238" width="14.375" customWidth="1"/>
    <col min="10239" max="10239" width="17.5" customWidth="1"/>
    <col min="10240" max="10240" width="17.625" customWidth="1"/>
    <col min="10489" max="10489" width="10" customWidth="1"/>
    <col min="10490" max="10490" width="15.875" customWidth="1"/>
    <col min="10491" max="10491" width="10.75" customWidth="1"/>
    <col min="10492" max="10492" width="18.25" customWidth="1"/>
    <col min="10493" max="10493" width="18.625" customWidth="1"/>
    <col min="10494" max="10494" width="14.375" customWidth="1"/>
    <col min="10495" max="10495" width="17.5" customWidth="1"/>
    <col min="10496" max="10496" width="17.625" customWidth="1"/>
    <col min="10745" max="10745" width="10" customWidth="1"/>
    <col min="10746" max="10746" width="15.875" customWidth="1"/>
    <col min="10747" max="10747" width="10.75" customWidth="1"/>
    <col min="10748" max="10748" width="18.25" customWidth="1"/>
    <col min="10749" max="10749" width="18.625" customWidth="1"/>
    <col min="10750" max="10750" width="14.375" customWidth="1"/>
    <col min="10751" max="10751" width="17.5" customWidth="1"/>
    <col min="10752" max="10752" width="17.625" customWidth="1"/>
    <col min="11001" max="11001" width="10" customWidth="1"/>
    <col min="11002" max="11002" width="15.875" customWidth="1"/>
    <col min="11003" max="11003" width="10.75" customWidth="1"/>
    <col min="11004" max="11004" width="18.25" customWidth="1"/>
    <col min="11005" max="11005" width="18.625" customWidth="1"/>
    <col min="11006" max="11006" width="14.375" customWidth="1"/>
    <col min="11007" max="11007" width="17.5" customWidth="1"/>
    <col min="11008" max="11008" width="17.625" customWidth="1"/>
    <col min="11257" max="11257" width="10" customWidth="1"/>
    <col min="11258" max="11258" width="15.875" customWidth="1"/>
    <col min="11259" max="11259" width="10.75" customWidth="1"/>
    <col min="11260" max="11260" width="18.25" customWidth="1"/>
    <col min="11261" max="11261" width="18.625" customWidth="1"/>
    <col min="11262" max="11262" width="14.375" customWidth="1"/>
    <col min="11263" max="11263" width="17.5" customWidth="1"/>
    <col min="11264" max="11264" width="17.625" customWidth="1"/>
    <col min="11513" max="11513" width="10" customWidth="1"/>
    <col min="11514" max="11514" width="15.875" customWidth="1"/>
    <col min="11515" max="11515" width="10.75" customWidth="1"/>
    <col min="11516" max="11516" width="18.25" customWidth="1"/>
    <col min="11517" max="11517" width="18.625" customWidth="1"/>
    <col min="11518" max="11518" width="14.375" customWidth="1"/>
    <col min="11519" max="11519" width="17.5" customWidth="1"/>
    <col min="11520" max="11520" width="17.625" customWidth="1"/>
    <col min="11769" max="11769" width="10" customWidth="1"/>
    <col min="11770" max="11770" width="15.875" customWidth="1"/>
    <col min="11771" max="11771" width="10.75" customWidth="1"/>
    <col min="11772" max="11772" width="18.25" customWidth="1"/>
    <col min="11773" max="11773" width="18.625" customWidth="1"/>
    <col min="11774" max="11774" width="14.375" customWidth="1"/>
    <col min="11775" max="11775" width="17.5" customWidth="1"/>
    <col min="11776" max="11776" width="17.625" customWidth="1"/>
    <col min="12025" max="12025" width="10" customWidth="1"/>
    <col min="12026" max="12026" width="15.875" customWidth="1"/>
    <col min="12027" max="12027" width="10.75" customWidth="1"/>
    <col min="12028" max="12028" width="18.25" customWidth="1"/>
    <col min="12029" max="12029" width="18.625" customWidth="1"/>
    <col min="12030" max="12030" width="14.375" customWidth="1"/>
    <col min="12031" max="12031" width="17.5" customWidth="1"/>
    <col min="12032" max="12032" width="17.625" customWidth="1"/>
    <col min="12281" max="12281" width="10" customWidth="1"/>
    <col min="12282" max="12282" width="15.875" customWidth="1"/>
    <col min="12283" max="12283" width="10.75" customWidth="1"/>
    <col min="12284" max="12284" width="18.25" customWidth="1"/>
    <col min="12285" max="12285" width="18.625" customWidth="1"/>
    <col min="12286" max="12286" width="14.375" customWidth="1"/>
    <col min="12287" max="12287" width="17.5" customWidth="1"/>
    <col min="12288" max="12288" width="17.625" customWidth="1"/>
    <col min="12537" max="12537" width="10" customWidth="1"/>
    <col min="12538" max="12538" width="15.875" customWidth="1"/>
    <col min="12539" max="12539" width="10.75" customWidth="1"/>
    <col min="12540" max="12540" width="18.25" customWidth="1"/>
    <col min="12541" max="12541" width="18.625" customWidth="1"/>
    <col min="12542" max="12542" width="14.375" customWidth="1"/>
    <col min="12543" max="12543" width="17.5" customWidth="1"/>
    <col min="12544" max="12544" width="17.625" customWidth="1"/>
    <col min="12793" max="12793" width="10" customWidth="1"/>
    <col min="12794" max="12794" width="15.875" customWidth="1"/>
    <col min="12795" max="12795" width="10.75" customWidth="1"/>
    <col min="12796" max="12796" width="18.25" customWidth="1"/>
    <col min="12797" max="12797" width="18.625" customWidth="1"/>
    <col min="12798" max="12798" width="14.375" customWidth="1"/>
    <col min="12799" max="12799" width="17.5" customWidth="1"/>
    <col min="12800" max="12800" width="17.625" customWidth="1"/>
    <col min="13049" max="13049" width="10" customWidth="1"/>
    <col min="13050" max="13050" width="15.875" customWidth="1"/>
    <col min="13051" max="13051" width="10.75" customWidth="1"/>
    <col min="13052" max="13052" width="18.25" customWidth="1"/>
    <col min="13053" max="13053" width="18.625" customWidth="1"/>
    <col min="13054" max="13054" width="14.375" customWidth="1"/>
    <col min="13055" max="13055" width="17.5" customWidth="1"/>
    <col min="13056" max="13056" width="17.625" customWidth="1"/>
    <col min="13305" max="13305" width="10" customWidth="1"/>
    <col min="13306" max="13306" width="15.875" customWidth="1"/>
    <col min="13307" max="13307" width="10.75" customWidth="1"/>
    <col min="13308" max="13308" width="18.25" customWidth="1"/>
    <col min="13309" max="13309" width="18.625" customWidth="1"/>
    <col min="13310" max="13310" width="14.375" customWidth="1"/>
    <col min="13311" max="13311" width="17.5" customWidth="1"/>
    <col min="13312" max="13312" width="17.625" customWidth="1"/>
    <col min="13561" max="13561" width="10" customWidth="1"/>
    <col min="13562" max="13562" width="15.875" customWidth="1"/>
    <col min="13563" max="13563" width="10.75" customWidth="1"/>
    <col min="13564" max="13564" width="18.25" customWidth="1"/>
    <col min="13565" max="13565" width="18.625" customWidth="1"/>
    <col min="13566" max="13566" width="14.375" customWidth="1"/>
    <col min="13567" max="13567" width="17.5" customWidth="1"/>
    <col min="13568" max="13568" width="17.625" customWidth="1"/>
    <col min="13817" max="13817" width="10" customWidth="1"/>
    <col min="13818" max="13818" width="15.875" customWidth="1"/>
    <col min="13819" max="13819" width="10.75" customWidth="1"/>
    <col min="13820" max="13820" width="18.25" customWidth="1"/>
    <col min="13821" max="13821" width="18.625" customWidth="1"/>
    <col min="13822" max="13822" width="14.375" customWidth="1"/>
    <col min="13823" max="13823" width="17.5" customWidth="1"/>
    <col min="13824" max="13824" width="17.625" customWidth="1"/>
    <col min="14073" max="14073" width="10" customWidth="1"/>
    <col min="14074" max="14074" width="15.875" customWidth="1"/>
    <col min="14075" max="14075" width="10.75" customWidth="1"/>
    <col min="14076" max="14076" width="18.25" customWidth="1"/>
    <col min="14077" max="14077" width="18.625" customWidth="1"/>
    <col min="14078" max="14078" width="14.375" customWidth="1"/>
    <col min="14079" max="14079" width="17.5" customWidth="1"/>
    <col min="14080" max="14080" width="17.625" customWidth="1"/>
    <col min="14329" max="14329" width="10" customWidth="1"/>
    <col min="14330" max="14330" width="15.875" customWidth="1"/>
    <col min="14331" max="14331" width="10.75" customWidth="1"/>
    <col min="14332" max="14332" width="18.25" customWidth="1"/>
    <col min="14333" max="14333" width="18.625" customWidth="1"/>
    <col min="14334" max="14334" width="14.375" customWidth="1"/>
    <col min="14335" max="14335" width="17.5" customWidth="1"/>
    <col min="14336" max="14336" width="17.625" customWidth="1"/>
    <col min="14585" max="14585" width="10" customWidth="1"/>
    <col min="14586" max="14586" width="15.875" customWidth="1"/>
    <col min="14587" max="14587" width="10.75" customWidth="1"/>
    <col min="14588" max="14588" width="18.25" customWidth="1"/>
    <col min="14589" max="14589" width="18.625" customWidth="1"/>
    <col min="14590" max="14590" width="14.375" customWidth="1"/>
    <col min="14591" max="14591" width="17.5" customWidth="1"/>
    <col min="14592" max="14592" width="17.625" customWidth="1"/>
    <col min="14841" max="14841" width="10" customWidth="1"/>
    <col min="14842" max="14842" width="15.875" customWidth="1"/>
    <col min="14843" max="14843" width="10.75" customWidth="1"/>
    <col min="14844" max="14844" width="18.25" customWidth="1"/>
    <col min="14845" max="14845" width="18.625" customWidth="1"/>
    <col min="14846" max="14846" width="14.375" customWidth="1"/>
    <col min="14847" max="14847" width="17.5" customWidth="1"/>
    <col min="14848" max="14848" width="17.625" customWidth="1"/>
    <col min="15097" max="15097" width="10" customWidth="1"/>
    <col min="15098" max="15098" width="15.875" customWidth="1"/>
    <col min="15099" max="15099" width="10.75" customWidth="1"/>
    <col min="15100" max="15100" width="18.25" customWidth="1"/>
    <col min="15101" max="15101" width="18.625" customWidth="1"/>
    <col min="15102" max="15102" width="14.375" customWidth="1"/>
    <col min="15103" max="15103" width="17.5" customWidth="1"/>
    <col min="15104" max="15104" width="17.625" customWidth="1"/>
    <col min="15353" max="15353" width="10" customWidth="1"/>
    <col min="15354" max="15354" width="15.875" customWidth="1"/>
    <col min="15355" max="15355" width="10.75" customWidth="1"/>
    <col min="15356" max="15356" width="18.25" customWidth="1"/>
    <col min="15357" max="15357" width="18.625" customWidth="1"/>
    <col min="15358" max="15358" width="14.375" customWidth="1"/>
    <col min="15359" max="15359" width="17.5" customWidth="1"/>
    <col min="15360" max="15360" width="17.625" customWidth="1"/>
    <col min="15609" max="15609" width="10" customWidth="1"/>
    <col min="15610" max="15610" width="15.875" customWidth="1"/>
    <col min="15611" max="15611" width="10.75" customWidth="1"/>
    <col min="15612" max="15612" width="18.25" customWidth="1"/>
    <col min="15613" max="15613" width="18.625" customWidth="1"/>
    <col min="15614" max="15614" width="14.375" customWidth="1"/>
    <col min="15615" max="15615" width="17.5" customWidth="1"/>
    <col min="15616" max="15616" width="17.625" customWidth="1"/>
    <col min="15865" max="15865" width="10" customWidth="1"/>
    <col min="15866" max="15866" width="15.875" customWidth="1"/>
    <col min="15867" max="15867" width="10.75" customWidth="1"/>
    <col min="15868" max="15868" width="18.25" customWidth="1"/>
    <col min="15869" max="15869" width="18.625" customWidth="1"/>
    <col min="15870" max="15870" width="14.375" customWidth="1"/>
    <col min="15871" max="15871" width="17.5" customWidth="1"/>
    <col min="15872" max="15872" width="17.625" customWidth="1"/>
    <col min="16121" max="16121" width="10" customWidth="1"/>
    <col min="16122" max="16122" width="15.875" customWidth="1"/>
    <col min="16123" max="16123" width="10.75" customWidth="1"/>
    <col min="16124" max="16124" width="18.25" customWidth="1"/>
    <col min="16125" max="16125" width="18.625" customWidth="1"/>
    <col min="16126" max="16126" width="14.375" customWidth="1"/>
    <col min="16127" max="16127" width="17.5" customWidth="1"/>
    <col min="16128" max="16128" width="17.625" customWidth="1"/>
  </cols>
  <sheetData>
    <row r="1" ht="37.5" customHeight="1" spans="1:8">
      <c r="A1" s="3" t="s">
        <v>53</v>
      </c>
      <c r="B1" s="3"/>
      <c r="C1" s="3"/>
      <c r="D1" s="3"/>
      <c r="E1" s="3"/>
      <c r="F1" s="3"/>
      <c r="G1" s="3"/>
      <c r="H1" s="3"/>
    </row>
    <row r="2" ht="37.5" customHeight="1" spans="1:8">
      <c r="A2" s="4" t="s">
        <v>54</v>
      </c>
      <c r="B2" s="5" t="s">
        <v>55</v>
      </c>
      <c r="C2" s="5" t="s">
        <v>56</v>
      </c>
      <c r="D2" s="6" t="s">
        <v>57</v>
      </c>
      <c r="E2" s="7" t="s">
        <v>58</v>
      </c>
      <c r="F2" s="7" t="s">
        <v>59</v>
      </c>
      <c r="G2" s="7" t="s">
        <v>60</v>
      </c>
      <c r="H2" s="8" t="s">
        <v>61</v>
      </c>
    </row>
    <row r="3" ht="37.5" customHeight="1" spans="1:8">
      <c r="A3" s="9">
        <v>45323</v>
      </c>
      <c r="B3" s="10" t="s">
        <v>62</v>
      </c>
      <c r="C3" s="11" t="s">
        <v>63</v>
      </c>
      <c r="D3" s="12">
        <f>'三期1#并网柜'!H5</f>
        <v>43206</v>
      </c>
      <c r="E3" s="13">
        <v>0</v>
      </c>
      <c r="F3" s="12">
        <f>D3-E3</f>
        <v>43206</v>
      </c>
      <c r="G3" s="13">
        <f>'三期1#并网柜'!J5</f>
        <v>0.57</v>
      </c>
      <c r="H3" s="14">
        <f>'三期1#并网柜'!K19</f>
        <v>24627.42</v>
      </c>
    </row>
    <row r="4" ht="37.5" customHeight="1" spans="1:8">
      <c r="A4" s="15"/>
      <c r="B4" s="16"/>
      <c r="C4" s="11" t="s">
        <v>64</v>
      </c>
      <c r="D4" s="12">
        <f>'三期2#并网柜'!H5</f>
        <v>48321.6</v>
      </c>
      <c r="E4" s="13">
        <v>0</v>
      </c>
      <c r="F4" s="12">
        <f t="shared" ref="F4:F10" si="0">D4-E4</f>
        <v>48321.6</v>
      </c>
      <c r="G4" s="13">
        <f>'三期2#并网柜'!J5</f>
        <v>0.57</v>
      </c>
      <c r="H4" s="14">
        <f>'三期2#并网柜'!K19</f>
        <v>27543.312</v>
      </c>
    </row>
    <row r="5" ht="37.5" customHeight="1" spans="1:8">
      <c r="A5" s="15"/>
      <c r="B5" s="16"/>
      <c r="C5" s="11" t="s">
        <v>65</v>
      </c>
      <c r="D5" s="12">
        <f>'三期3#并网柜'!H5</f>
        <v>44791.2</v>
      </c>
      <c r="E5" s="13">
        <v>0</v>
      </c>
      <c r="F5" s="12">
        <f t="shared" si="0"/>
        <v>44791.2</v>
      </c>
      <c r="G5" s="13">
        <f>'三期3#并网柜'!J5</f>
        <v>0.57</v>
      </c>
      <c r="H5" s="14">
        <f>'三期3#并网柜'!K19</f>
        <v>25530.984</v>
      </c>
    </row>
    <row r="6" ht="37.5" customHeight="1" spans="1:8">
      <c r="A6" s="15"/>
      <c r="B6" s="16"/>
      <c r="C6" s="11" t="s">
        <v>66</v>
      </c>
      <c r="D6" s="12">
        <f>'三期4#并网柜'!H5</f>
        <v>42058.8</v>
      </c>
      <c r="E6" s="13">
        <v>0</v>
      </c>
      <c r="F6" s="12">
        <f t="shared" si="0"/>
        <v>42058.8</v>
      </c>
      <c r="G6" s="13">
        <f>'三期4#并网柜'!J5</f>
        <v>0.57</v>
      </c>
      <c r="H6" s="14">
        <f>'三期4#并网柜'!K19</f>
        <v>23973.516</v>
      </c>
    </row>
    <row r="7" ht="37.5" customHeight="1" spans="1:8">
      <c r="A7" s="15"/>
      <c r="B7" s="16"/>
      <c r="C7" s="11" t="s">
        <v>67</v>
      </c>
      <c r="D7" s="12">
        <f>'三期5#并网柜'!H5</f>
        <v>24144</v>
      </c>
      <c r="E7" s="13">
        <v>0</v>
      </c>
      <c r="F7" s="12">
        <f t="shared" si="0"/>
        <v>24144</v>
      </c>
      <c r="G7" s="13">
        <f>'三期5#并网柜'!J5</f>
        <v>0.57</v>
      </c>
      <c r="H7" s="14">
        <f>'三期5#并网柜'!K19</f>
        <v>13762.08</v>
      </c>
    </row>
    <row r="8" ht="37.5" customHeight="1" spans="1:8">
      <c r="A8" s="15"/>
      <c r="B8" s="16"/>
      <c r="C8" s="11" t="s">
        <v>68</v>
      </c>
      <c r="D8" s="12">
        <f>'三期6#并网柜'!H5</f>
        <v>34795.2</v>
      </c>
      <c r="E8" s="13">
        <v>0</v>
      </c>
      <c r="F8" s="12">
        <f t="shared" si="0"/>
        <v>34795.2</v>
      </c>
      <c r="G8" s="13">
        <f>'三期6#并网柜'!J5</f>
        <v>0.57</v>
      </c>
      <c r="H8" s="14">
        <f>'三期6#并网柜'!K19</f>
        <v>19833.264</v>
      </c>
    </row>
    <row r="9" ht="37.5" customHeight="1" spans="1:10">
      <c r="A9" s="15"/>
      <c r="B9" s="16"/>
      <c r="C9" s="11" t="s">
        <v>69</v>
      </c>
      <c r="D9" s="12">
        <f>'三期7#并网柜'!H5</f>
        <v>31329.6</v>
      </c>
      <c r="E9" s="13">
        <v>0</v>
      </c>
      <c r="F9" s="12">
        <f t="shared" si="0"/>
        <v>31329.6</v>
      </c>
      <c r="G9" s="13">
        <f>'三期7#并网柜'!J5</f>
        <v>0.57</v>
      </c>
      <c r="H9" s="14">
        <f>'三期7#并网柜'!K19</f>
        <v>17857.872</v>
      </c>
      <c r="J9" s="24"/>
    </row>
    <row r="10" ht="37.5" customHeight="1" spans="1:8">
      <c r="A10" s="15"/>
      <c r="B10" s="16"/>
      <c r="C10" s="11" t="s">
        <v>70</v>
      </c>
      <c r="D10" s="12">
        <f>'三期8#并网柜'!H5</f>
        <v>43162.8</v>
      </c>
      <c r="E10" s="13">
        <v>0</v>
      </c>
      <c r="F10" s="12">
        <f t="shared" si="0"/>
        <v>43162.8</v>
      </c>
      <c r="G10" s="12">
        <f>'三期8#并网柜'!J5</f>
        <v>0.57</v>
      </c>
      <c r="H10" s="14">
        <f>'三期8#并网柜'!K19</f>
        <v>24602.796</v>
      </c>
    </row>
    <row r="11" ht="37.5" customHeight="1" spans="1:8">
      <c r="A11" s="17"/>
      <c r="B11" s="18"/>
      <c r="C11" s="19" t="s">
        <v>71</v>
      </c>
      <c r="D11" s="19">
        <f>SUM(D3:D10)</f>
        <v>311809.2</v>
      </c>
      <c r="E11" s="20">
        <f>SUM(E10:E10)</f>
        <v>0</v>
      </c>
      <c r="F11" s="19">
        <f t="shared" ref="F3:F11" si="1">D11</f>
        <v>311809.2</v>
      </c>
      <c r="G11" s="19">
        <f>合计!K3</f>
        <v>0.57</v>
      </c>
      <c r="H11" s="21">
        <f>SUM(H3:H10)</f>
        <v>177731.244</v>
      </c>
    </row>
    <row r="12" s="1" customFormat="1" ht="27" customHeight="1" spans="1:10">
      <c r="A12" s="1" t="s">
        <v>72</v>
      </c>
      <c r="C12" s="1" t="s">
        <v>73</v>
      </c>
      <c r="D12" s="22"/>
      <c r="E12" s="1" t="s">
        <v>74</v>
      </c>
      <c r="G12" s="1" t="s">
        <v>75</v>
      </c>
      <c r="I12"/>
      <c r="J12"/>
    </row>
    <row r="13" spans="1:8">
      <c r="A13" s="23"/>
      <c r="B13" s="23"/>
      <c r="C13" s="1"/>
      <c r="D13" s="22"/>
      <c r="E13" s="23"/>
      <c r="F13" s="23"/>
      <c r="G13" s="23"/>
      <c r="H13" s="23"/>
    </row>
    <row r="16" spans="5:8">
      <c r="E16" s="23"/>
      <c r="F16" s="23"/>
      <c r="G16" s="23"/>
      <c r="H16" s="23"/>
    </row>
    <row r="19" spans="5:8">
      <c r="E19" s="23"/>
      <c r="F19" s="23"/>
      <c r="G19" s="23"/>
      <c r="H19" s="23"/>
    </row>
    <row r="22" spans="5:8">
      <c r="E22" s="23"/>
      <c r="F22" s="23"/>
      <c r="G22" s="23"/>
      <c r="H22" s="23"/>
    </row>
  </sheetData>
  <mergeCells count="12">
    <mergeCell ref="A1:H1"/>
    <mergeCell ref="A13:B13"/>
    <mergeCell ref="E13:F13"/>
    <mergeCell ref="G13:H13"/>
    <mergeCell ref="E16:F16"/>
    <mergeCell ref="G16:H16"/>
    <mergeCell ref="E19:F19"/>
    <mergeCell ref="G19:H19"/>
    <mergeCell ref="E22:F22"/>
    <mergeCell ref="G22:H22"/>
    <mergeCell ref="A3:A11"/>
    <mergeCell ref="B3:B11"/>
  </mergeCells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三期1#并网柜</vt:lpstr>
      <vt:lpstr>三期2#并网柜</vt:lpstr>
      <vt:lpstr>三期3#并网柜</vt:lpstr>
      <vt:lpstr>三期4#并网柜</vt:lpstr>
      <vt:lpstr>三期5#并网柜</vt:lpstr>
      <vt:lpstr>三期6#并网柜</vt:lpstr>
      <vt:lpstr>三期7#并网柜</vt:lpstr>
      <vt:lpstr>三期8#并网柜</vt:lpstr>
      <vt:lpstr>合计</vt:lpstr>
      <vt:lpstr>电费汇总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%F0%9F%8E%89%F0%9F%8E%89%E6%B0%B8%E5%AE%</cp:lastModifiedBy>
  <cp:revision>1</cp:revision>
  <dcterms:created xsi:type="dcterms:W3CDTF">1996-12-17T01:32:00Z</dcterms:created>
  <cp:lastPrinted>2023-12-11T07:35:00Z</cp:lastPrinted>
  <dcterms:modified xsi:type="dcterms:W3CDTF">2024-03-15T02:23:48Z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KSORubyTemplateID" linkTarget="0">
    <vt:lpwstr>14</vt:lpwstr>
  </property>
  <property fmtid="{D5CDD505-2E9C-101B-9397-08002B2CF9AE}" pid="4" name="ICV">
    <vt:lpwstr>685DA43574774BCC8215F78B533F4D7D_12</vt:lpwstr>
  </property>
</Properties>
</file>