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0910b938b680d72/Programming/Python/django_web/biru/excel/"/>
    </mc:Choice>
  </mc:AlternateContent>
  <xr:revisionPtr revIDLastSave="53" documentId="11_7BE3185B0EF9871923A379C65F7DFAD5399B4511" xr6:coauthVersionLast="47" xr6:coauthVersionMax="47" xr10:uidLastSave="{6E5697E8-6E33-495A-AEC7-874BF33E7553}"/>
  <bookViews>
    <workbookView xWindow="-120" yWindow="-120" windowWidth="20730" windowHeight="11160" xr2:uid="{00000000-000D-0000-FFFF-FFFF00000000}"/>
  </bookViews>
  <sheets>
    <sheet name="MDR" sheetId="11" r:id="rId1"/>
  </sheets>
  <externalReferences>
    <externalReference r:id="rId2"/>
    <externalReference r:id="rId3"/>
  </externalReferences>
  <definedNames>
    <definedName name="__123Graph_A" localSheetId="0" hidden="1">'[1]page 6'!#REF!</definedName>
    <definedName name="__123Graph_A" hidden="1">'[1]page 6'!#REF!</definedName>
    <definedName name="__123Graph_B" hidden="1">[2]AFE!$N$5:$N$83</definedName>
    <definedName name="__123Graph_C" hidden="1">[2]AFE!$O$5:$O$83</definedName>
    <definedName name="__123Graph_X" localSheetId="0" hidden="1">'[1]page 6'!#REF!</definedName>
    <definedName name="__123Graph_X" hidden="1">'[1]page 6'!#REF!</definedName>
    <definedName name="_Fill" localSheetId="0" hidden="1">#REF!</definedName>
    <definedName name="_Fill" hidden="1">#REF!</definedName>
    <definedName name="_xlnm._FilterDatabase" localSheetId="0" hidden="1">MDR!$A$1:$AA$154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atInverse_In" localSheetId="0" hidden="1">#REF!</definedName>
    <definedName name="_MatInverse_In" hidden="1">#REF!</definedName>
    <definedName name="_Order1" hidden="1">255</definedName>
    <definedName name="_Order2" hidden="1">255</definedName>
    <definedName name="_Table1_In1" localSheetId="0" hidden="1">#REF!</definedName>
    <definedName name="_Table1_In1" hidden="1">#REF!</definedName>
    <definedName name="_Table2_In1" localSheetId="0" hidden="1">#REF!</definedName>
    <definedName name="_Table2_In1" hidden="1">#REF!</definedName>
    <definedName name="anscount" hidden="1">2</definedName>
    <definedName name="CBWorkbookPriority" hidden="1">-853388667</definedName>
    <definedName name="limcount" hidden="1">3</definedName>
    <definedName name="_xlnm.Print_Area" localSheetId="0">MDR!$A$1:$AA$152</definedName>
    <definedName name="_xlnm.Print_Titles" localSheetId="0">MDR!$1:$8</definedName>
    <definedName name="RTE" localSheetId="0">#REF!</definedName>
    <definedName name="RTE">#REF!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R122" i="11" l="1"/>
  <c r="R116" i="11"/>
  <c r="R115" i="11"/>
  <c r="R27" i="11"/>
  <c r="R26" i="11"/>
  <c r="V124" i="11" l="1"/>
  <c r="V119" i="11"/>
  <c r="V118" i="11"/>
  <c r="V107" i="11"/>
  <c r="V106" i="11"/>
  <c r="V105" i="11"/>
  <c r="V103" i="11"/>
  <c r="V98" i="11"/>
  <c r="V97" i="11"/>
  <c r="V122" i="11" l="1"/>
  <c r="V116" i="11"/>
  <c r="V115" i="11"/>
  <c r="N107" i="11" l="1"/>
  <c r="N106" i="11"/>
  <c r="N105" i="11"/>
  <c r="V13" i="11"/>
  <c r="V19" i="11"/>
  <c r="V18" i="11"/>
  <c r="V17" i="11"/>
  <c r="V16" i="11"/>
  <c r="N98" i="11"/>
  <c r="N97" i="11"/>
  <c r="V26" i="11"/>
  <c r="V22" i="11" l="1"/>
  <c r="V138" i="11"/>
  <c r="V136" i="11"/>
  <c r="V135" i="11"/>
  <c r="V134" i="11"/>
  <c r="V133" i="11"/>
  <c r="V132" i="11"/>
  <c r="V128" i="11"/>
  <c r="V127" i="11"/>
  <c r="V151" i="11"/>
  <c r="V149" i="11"/>
  <c r="V148" i="11"/>
  <c r="V145" i="11"/>
  <c r="V143" i="11"/>
  <c r="V142" i="11"/>
  <c r="V141" i="11"/>
  <c r="R147" i="11"/>
  <c r="V147" i="11" s="1"/>
  <c r="R146" i="11"/>
  <c r="V146" i="11" s="1"/>
  <c r="N124" i="11"/>
  <c r="N121" i="11"/>
  <c r="N120" i="11"/>
  <c r="N119" i="11"/>
  <c r="N118" i="11"/>
  <c r="V121" i="11"/>
  <c r="V120" i="11"/>
  <c r="V117" i="11"/>
  <c r="V113" i="11"/>
  <c r="V112" i="11"/>
  <c r="V111" i="11"/>
  <c r="N113" i="11"/>
  <c r="N112" i="11"/>
  <c r="N111" i="11"/>
  <c r="V109" i="11"/>
  <c r="V108" i="11"/>
  <c r="V104" i="11"/>
  <c r="V102" i="11"/>
  <c r="V101" i="11"/>
  <c r="N109" i="11"/>
  <c r="N108" i="11"/>
  <c r="N104" i="11"/>
  <c r="N102" i="11"/>
  <c r="N101" i="11"/>
  <c r="N103" i="11"/>
  <c r="R100" i="11"/>
  <c r="V94" i="11"/>
  <c r="V93" i="11"/>
  <c r="V90" i="11"/>
  <c r="V89" i="11"/>
  <c r="V88" i="11"/>
  <c r="V86" i="11"/>
  <c r="V85" i="11"/>
  <c r="V82" i="11"/>
  <c r="V81" i="11"/>
  <c r="V75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72" i="11"/>
  <c r="N71" i="11"/>
  <c r="N70" i="11"/>
  <c r="V29" i="11"/>
  <c r="V28" i="11"/>
  <c r="V27" i="11"/>
  <c r="V25" i="11"/>
  <c r="N22" i="11"/>
  <c r="V32" i="11"/>
  <c r="V31" i="11"/>
  <c r="E151" i="11" l="1"/>
  <c r="G149" i="11"/>
  <c r="G148" i="11"/>
  <c r="E143" i="11"/>
  <c r="E142" i="11"/>
  <c r="E141" i="11"/>
  <c r="I139" i="11"/>
  <c r="D139" i="11"/>
  <c r="E132" i="11"/>
  <c r="E125" i="11" s="1"/>
  <c r="G127" i="11"/>
  <c r="G125" i="11" s="1"/>
  <c r="I125" i="11"/>
  <c r="D125" i="11"/>
  <c r="E122" i="11"/>
  <c r="G122" i="11" s="1"/>
  <c r="G116" i="11"/>
  <c r="G115" i="11"/>
  <c r="I95" i="11"/>
  <c r="D95" i="11"/>
  <c r="G94" i="11"/>
  <c r="G91" i="11"/>
  <c r="E90" i="11"/>
  <c r="E89" i="11"/>
  <c r="G88" i="11"/>
  <c r="G86" i="11"/>
  <c r="G85" i="11"/>
  <c r="I83" i="11"/>
  <c r="D83" i="11"/>
  <c r="G82" i="11"/>
  <c r="G81" i="11"/>
  <c r="G80" i="11"/>
  <c r="I78" i="11"/>
  <c r="E78" i="11"/>
  <c r="D78" i="11"/>
  <c r="I73" i="11"/>
  <c r="G73" i="11"/>
  <c r="E73" i="11"/>
  <c r="D73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G32" i="11"/>
  <c r="G31" i="11"/>
  <c r="E28" i="11"/>
  <c r="G28" i="11" s="1"/>
  <c r="E27" i="11"/>
  <c r="G27" i="11" s="1"/>
  <c r="G26" i="11"/>
  <c r="E25" i="11"/>
  <c r="G25" i="11" s="1"/>
  <c r="E24" i="11"/>
  <c r="I20" i="11"/>
  <c r="D20" i="11"/>
  <c r="I14" i="11"/>
  <c r="G14" i="11"/>
  <c r="E14" i="11"/>
  <c r="D14" i="11"/>
  <c r="G13" i="11"/>
  <c r="G11" i="11"/>
  <c r="I9" i="11"/>
  <c r="E9" i="11"/>
  <c r="D9" i="11"/>
  <c r="G139" i="11" l="1"/>
  <c r="E83" i="11"/>
  <c r="G9" i="11"/>
  <c r="E139" i="11"/>
  <c r="E95" i="11"/>
  <c r="D152" i="11"/>
  <c r="G95" i="11"/>
  <c r="G83" i="11"/>
  <c r="E20" i="11"/>
  <c r="G78" i="11"/>
  <c r="G20" i="11"/>
  <c r="N100" i="11"/>
  <c r="I152" i="11"/>
  <c r="E152" i="11" l="1"/>
  <c r="G152" i="11"/>
  <c r="H141" i="11" s="1"/>
  <c r="J100" i="11"/>
  <c r="H35" i="11" l="1"/>
  <c r="H119" i="11"/>
  <c r="H70" i="11"/>
  <c r="H128" i="11"/>
  <c r="H72" i="11"/>
  <c r="H117" i="11"/>
  <c r="H81" i="11"/>
  <c r="H85" i="11"/>
  <c r="H25" i="11"/>
  <c r="H97" i="11"/>
  <c r="H143" i="11"/>
  <c r="H148" i="11"/>
  <c r="H108" i="11"/>
  <c r="H136" i="11"/>
  <c r="H16" i="11"/>
  <c r="H107" i="11"/>
  <c r="H32" i="11"/>
  <c r="H116" i="11"/>
  <c r="H101" i="11"/>
  <c r="H146" i="11"/>
  <c r="H24" i="11"/>
  <c r="H112" i="11"/>
  <c r="H89" i="11"/>
  <c r="H17" i="11"/>
  <c r="H86" i="11"/>
  <c r="H115" i="11"/>
  <c r="H29" i="11"/>
  <c r="H98" i="11"/>
  <c r="H121" i="11"/>
  <c r="H80" i="11"/>
  <c r="H26" i="11"/>
  <c r="H31" i="11"/>
  <c r="H93" i="11"/>
  <c r="H75" i="11"/>
  <c r="H130" i="11"/>
  <c r="H132" i="11"/>
  <c r="H120" i="11"/>
  <c r="H145" i="11"/>
  <c r="H147" i="11"/>
  <c r="H91" i="11"/>
  <c r="H28" i="11"/>
  <c r="H76" i="11"/>
  <c r="H100" i="11"/>
  <c r="H104" i="11"/>
  <c r="H134" i="11"/>
  <c r="H133" i="11"/>
  <c r="H138" i="11"/>
  <c r="H142" i="11"/>
  <c r="H149" i="11"/>
  <c r="H13" i="11"/>
  <c r="H34" i="11"/>
  <c r="H127" i="11"/>
  <c r="H111" i="11"/>
  <c r="H106" i="11"/>
  <c r="H113" i="11"/>
  <c r="H118" i="11"/>
  <c r="H151" i="11"/>
  <c r="H82" i="11"/>
  <c r="H18" i="11"/>
  <c r="H11" i="11"/>
  <c r="H77" i="11"/>
  <c r="H88" i="11"/>
  <c r="H94" i="11"/>
  <c r="H90" i="11"/>
  <c r="H122" i="11"/>
  <c r="H124" i="11"/>
  <c r="G153" i="11"/>
  <c r="H27" i="11"/>
  <c r="H22" i="11"/>
  <c r="H19" i="11"/>
  <c r="H71" i="11"/>
  <c r="H103" i="11"/>
  <c r="H102" i="11"/>
  <c r="H109" i="11"/>
  <c r="H105" i="11"/>
  <c r="H135" i="11"/>
  <c r="H73" i="11" l="1"/>
  <c r="H9" i="11"/>
  <c r="H14" i="11"/>
  <c r="H78" i="11"/>
  <c r="H83" i="11"/>
  <c r="H139" i="11"/>
  <c r="H125" i="11"/>
  <c r="H95" i="11"/>
  <c r="H20" i="11"/>
  <c r="H152" i="11" l="1"/>
  <c r="V3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Achmad el Fayed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Achmad el Fayed:</t>
        </r>
        <r>
          <rPr>
            <sz val="9"/>
            <color indexed="81"/>
            <rFont val="Tahoma"/>
            <family val="2"/>
          </rPr>
          <t xml:space="preserve">
First Re-IFR review  9 Mar 21 TRM 114</t>
        </r>
      </text>
    </comment>
    <comment ref="N3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Achmad el Fayed:</t>
        </r>
        <r>
          <rPr>
            <sz val="9"/>
            <color indexed="81"/>
            <rFont val="Tahoma"/>
            <family val="2"/>
          </rPr>
          <t xml:space="preserve">
First Re-IFR review  9 Mar 21 TRM 114</t>
        </r>
      </text>
    </comment>
    <comment ref="J7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Achmad el Fayed:</t>
        </r>
        <r>
          <rPr>
            <sz val="9"/>
            <color indexed="81"/>
            <rFont val="Tahoma"/>
            <family val="2"/>
          </rPr>
          <t xml:space="preserve">
First Re-IFR 17 Feb 21
TRM 020</t>
        </r>
      </text>
    </comment>
    <comment ref="N7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Achmad el Fayed:</t>
        </r>
        <r>
          <rPr>
            <sz val="9"/>
            <color indexed="81"/>
            <rFont val="Tahoma"/>
            <family val="2"/>
          </rPr>
          <t xml:space="preserve">
First Re-IFR review  9 Mar 21 TRM 114</t>
        </r>
      </text>
    </comment>
    <comment ref="B8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Achmad el Fayed:</t>
        </r>
        <r>
          <rPr>
            <sz val="9"/>
            <color indexed="81"/>
            <rFont val="Tahoma"/>
            <family val="2"/>
          </rPr>
          <t xml:space="preserve">
dulunya RBT-P-PP-002</t>
        </r>
      </text>
    </comment>
  </commentList>
</comments>
</file>

<file path=xl/sharedStrings.xml><?xml version="1.0" encoding="utf-8"?>
<sst xmlns="http://schemas.openxmlformats.org/spreadsheetml/2006/main" count="770" uniqueCount="337">
  <si>
    <t>No</t>
  </si>
  <si>
    <t>Actual</t>
  </si>
  <si>
    <t>A</t>
  </si>
  <si>
    <t>B</t>
  </si>
  <si>
    <t>C</t>
  </si>
  <si>
    <t>D</t>
  </si>
  <si>
    <t xml:space="preserve"> </t>
  </si>
  <si>
    <t>Weight Factor</t>
  </si>
  <si>
    <t>DOC.QTY</t>
  </si>
  <si>
    <t>Remark</t>
  </si>
  <si>
    <t>Doc.Number</t>
  </si>
  <si>
    <t>Document Title</t>
  </si>
  <si>
    <t>Status</t>
  </si>
  <si>
    <t>Return</t>
  </si>
  <si>
    <t>Actual Date</t>
  </si>
  <si>
    <t>Transmittal</t>
  </si>
  <si>
    <t>Total</t>
  </si>
  <si>
    <t>Remaining Life Assessment</t>
  </si>
  <si>
    <t>Drawing</t>
  </si>
  <si>
    <t>E</t>
  </si>
  <si>
    <t>F</t>
  </si>
  <si>
    <t>G</t>
  </si>
  <si>
    <t>Issued for Approval (IFA)</t>
  </si>
  <si>
    <t>SITE VISIT</t>
  </si>
  <si>
    <t>Site Visit</t>
  </si>
  <si>
    <t>Site Visit Report</t>
  </si>
  <si>
    <t>Site Visit Verification</t>
  </si>
  <si>
    <t>GENERAL</t>
  </si>
  <si>
    <t>PROJECT MANAGEMENT</t>
  </si>
  <si>
    <t>Weekly Report</t>
  </si>
  <si>
    <t>PROCESS</t>
  </si>
  <si>
    <t>Design Basis and Philosophy</t>
  </si>
  <si>
    <t>Project Design Basis</t>
  </si>
  <si>
    <t>Study and Calculation</t>
  </si>
  <si>
    <t>Process Simulation Report</t>
  </si>
  <si>
    <t>Flare System Line Study</t>
  </si>
  <si>
    <t>Relief and Blowdown Study Report</t>
  </si>
  <si>
    <t>Utility (IA, Fuel Gas, Purge Gas) Consumption Study</t>
  </si>
  <si>
    <t>List</t>
  </si>
  <si>
    <t>Line List</t>
  </si>
  <si>
    <t>Tie-In Point List</t>
  </si>
  <si>
    <t>Heat and Material Balance</t>
  </si>
  <si>
    <t>P&amp;ID MP Suction Scrubber</t>
  </si>
  <si>
    <t>P&amp;ID HP Discharge Scrubber</t>
  </si>
  <si>
    <t>UHD for Fuel Gas Distribution</t>
  </si>
  <si>
    <t>UHD for IA/UA Distribution</t>
  </si>
  <si>
    <t>UHD for Flare and Vent Distribution</t>
  </si>
  <si>
    <t>Study for Flare Radiation and Dispersion</t>
  </si>
  <si>
    <t>Calculation for Fire Water Demand</t>
  </si>
  <si>
    <t>HAZOP and HAZID Close-Out Report</t>
  </si>
  <si>
    <t>Datasheet</t>
  </si>
  <si>
    <t>Datasheet for Manual Valve</t>
  </si>
  <si>
    <t>Isometric Drawing for Flare System</t>
  </si>
  <si>
    <t>Pipe Support Drawing for Flare System</t>
  </si>
  <si>
    <t>MTO for Piping Bulk</t>
  </si>
  <si>
    <t>MTO for Piping Manual Valve</t>
  </si>
  <si>
    <t>INSTRUMENT</t>
  </si>
  <si>
    <t>Calculation</t>
  </si>
  <si>
    <t>Calculation for Control Valve</t>
  </si>
  <si>
    <t>Calculation for Restriction Orifice Plate</t>
  </si>
  <si>
    <t>Datasheet for Pressure Gauge</t>
  </si>
  <si>
    <t>Datasheet for RO (Restriction Orifice)</t>
  </si>
  <si>
    <t>Datasheet for BDV (Blowdown Valve)</t>
  </si>
  <si>
    <t>Datasheet for SDV (Shutdown Valve)</t>
  </si>
  <si>
    <t>Instrument Index</t>
  </si>
  <si>
    <t>I/O List</t>
  </si>
  <si>
    <t>Tubing/Cable Schedule</t>
  </si>
  <si>
    <t>Drawing for Shutdown Hierarchy Diagram</t>
  </si>
  <si>
    <t>Cause and Effect Diagram</t>
  </si>
  <si>
    <t>Drawing for Instrument Location Plan (Updated)</t>
  </si>
  <si>
    <t>Drawing for Instrument Tubing/Cable &amp; Tray Routing (Updated)</t>
  </si>
  <si>
    <t>Drawing for Instrument Hook-Up</t>
  </si>
  <si>
    <t>Drawing for Instrument Installation Detail</t>
  </si>
  <si>
    <t>Drawing for Wiring and Termination Diagram (Updated)</t>
  </si>
  <si>
    <t>Material Take Off</t>
  </si>
  <si>
    <t xml:space="preserve">MTO for Instrument </t>
  </si>
  <si>
    <t>ELECTRICAL</t>
  </si>
  <si>
    <t xml:space="preserve">Calculation for Flare KO Drum Foundation and Shelter </t>
  </si>
  <si>
    <t xml:space="preserve">Calculation for Flare KO Drum Pump Foundation </t>
  </si>
  <si>
    <t xml:space="preserve">Calculation for Flare Foundation </t>
  </si>
  <si>
    <t>Drawing for Flare KO Drum Foundation and Shelter</t>
  </si>
  <si>
    <t xml:space="preserve">Drawing for Flare KO Drum Pump Foundation </t>
  </si>
  <si>
    <t xml:space="preserve">Drawing for Flare Foundation </t>
  </si>
  <si>
    <t>Drawing for Pipe Trench at Flare Header</t>
  </si>
  <si>
    <t>Drawing for Flare System Pipe Support Foundation</t>
  </si>
  <si>
    <t>MTO for Civil</t>
  </si>
  <si>
    <t>MTO for Electrical</t>
  </si>
  <si>
    <t>Drawing for Single Line Diagram</t>
  </si>
  <si>
    <t>Drawing for Lighting Layout</t>
  </si>
  <si>
    <t>Drawing for Grounding Layout</t>
  </si>
  <si>
    <t>Drawing for Cable Routing and Cable Tray Layout</t>
  </si>
  <si>
    <t>CIVIL</t>
  </si>
  <si>
    <t>activity</t>
  </si>
  <si>
    <t>PIPING</t>
  </si>
  <si>
    <t>MECHANICAL</t>
  </si>
  <si>
    <t>Datasheet for Flare KO Drum</t>
  </si>
  <si>
    <t>Datasheet for Flare KO Drum Pump and Pit Sum Pump and Pit Sum Pump</t>
  </si>
  <si>
    <t>Datasheet for Flare Tip and Ignition System Package</t>
  </si>
  <si>
    <t>Cable Sizing Calculation</t>
  </si>
  <si>
    <t>Cable Schedule</t>
  </si>
  <si>
    <t>I</t>
  </si>
  <si>
    <t>J</t>
  </si>
  <si>
    <t>PROCESS SAFETY</t>
  </si>
  <si>
    <t>Issued for Review (IFR)</t>
  </si>
  <si>
    <t>x</t>
  </si>
  <si>
    <t>001</t>
  </si>
  <si>
    <t>started</t>
  </si>
  <si>
    <t>finished</t>
  </si>
  <si>
    <t>002</t>
  </si>
  <si>
    <t>003</t>
  </si>
  <si>
    <t>MH Hasil Hitungan</t>
  </si>
  <si>
    <t>Master Deliverable Register</t>
  </si>
  <si>
    <t>Overall Schedule</t>
  </si>
  <si>
    <t>S-Curve</t>
  </si>
  <si>
    <t>MH CTR</t>
  </si>
  <si>
    <t>MH Distribusi</t>
  </si>
  <si>
    <t>MH yg Dikirim</t>
  </si>
  <si>
    <t>`</t>
  </si>
  <si>
    <t>004</t>
  </si>
  <si>
    <r>
      <t xml:space="preserve">Plot Plan </t>
    </r>
    <r>
      <rPr>
        <strike/>
        <sz val="12"/>
        <color rgb="FF0000FF"/>
        <rFont val="Calibri"/>
        <family val="2"/>
        <scheme val="minor"/>
      </rPr>
      <t>Equipment Layout</t>
    </r>
  </si>
  <si>
    <t>005</t>
  </si>
  <si>
    <t>008</t>
  </si>
  <si>
    <t>007</t>
  </si>
  <si>
    <r>
      <t>Architecture Diagram</t>
    </r>
    <r>
      <rPr>
        <sz val="12"/>
        <color theme="1"/>
        <rFont val="Calibri"/>
        <family val="2"/>
        <scheme val="minor"/>
      </rPr>
      <t xml:space="preserve"> </t>
    </r>
    <r>
      <rPr>
        <strike/>
        <sz val="12"/>
        <color theme="1"/>
        <rFont val="Calibri"/>
        <family val="2"/>
        <scheme val="minor"/>
      </rPr>
      <t>Drawing for Instrument &amp; Control Block Diagram (Updated)</t>
    </r>
  </si>
  <si>
    <t>009</t>
  </si>
  <si>
    <r>
      <t xml:space="preserve">Datasheet </t>
    </r>
    <r>
      <rPr>
        <strike/>
        <sz val="12"/>
        <rFont val="Calibri"/>
        <family val="2"/>
        <scheme val="minor"/>
      </rPr>
      <t>and List of</t>
    </r>
    <r>
      <rPr>
        <sz val="12"/>
        <rFont val="Calibri"/>
        <family val="2"/>
        <scheme val="minor"/>
      </rPr>
      <t xml:space="preserve"> Piping Specialty Item</t>
    </r>
  </si>
  <si>
    <t>010</t>
  </si>
  <si>
    <t>011</t>
  </si>
  <si>
    <t>012</t>
  </si>
  <si>
    <t>013</t>
  </si>
  <si>
    <t>006</t>
  </si>
  <si>
    <t>027</t>
  </si>
  <si>
    <t>AWC</t>
  </si>
  <si>
    <t>NA</t>
  </si>
  <si>
    <t>-</t>
  </si>
  <si>
    <t>035</t>
  </si>
  <si>
    <t>TBA</t>
  </si>
  <si>
    <t>041</t>
  </si>
  <si>
    <t>New Plan</t>
  </si>
  <si>
    <t>015</t>
  </si>
  <si>
    <t>049</t>
  </si>
  <si>
    <t>052</t>
  </si>
  <si>
    <t>056</t>
  </si>
  <si>
    <t>061</t>
  </si>
  <si>
    <t>016</t>
  </si>
  <si>
    <r>
      <t xml:space="preserve">Piping General Arrangement </t>
    </r>
    <r>
      <rPr>
        <strike/>
        <sz val="12"/>
        <color rgb="FF0000FF"/>
        <rFont val="Calibri"/>
        <family val="2"/>
        <scheme val="minor"/>
      </rPr>
      <t>Layout</t>
    </r>
    <r>
      <rPr>
        <sz val="12"/>
        <color rgb="FF0000FF"/>
        <rFont val="Calibri"/>
        <family val="2"/>
        <scheme val="minor"/>
      </rPr>
      <t xml:space="preserve"> for Flare System</t>
    </r>
  </si>
  <si>
    <t>017</t>
  </si>
  <si>
    <t>019</t>
  </si>
  <si>
    <t>018</t>
  </si>
  <si>
    <t>080</t>
  </si>
  <si>
    <t>021</t>
  </si>
  <si>
    <t>Vessel and Separator Sizing and Study Report (directly to IFA)</t>
  </si>
  <si>
    <t>Submit</t>
  </si>
  <si>
    <t>028</t>
  </si>
  <si>
    <t>100</t>
  </si>
  <si>
    <t>104</t>
  </si>
  <si>
    <t>022</t>
  </si>
  <si>
    <r>
      <t xml:space="preserve">Calculation for </t>
    </r>
    <r>
      <rPr>
        <strike/>
        <sz val="12"/>
        <rFont val="Calibri"/>
        <family val="2"/>
        <scheme val="minor"/>
      </rPr>
      <t>Flare KO Drum</t>
    </r>
    <r>
      <rPr>
        <sz val="12"/>
        <rFont val="Calibri"/>
        <family val="2"/>
        <scheme val="minor"/>
      </rPr>
      <t xml:space="preserve"> Pump Sizing</t>
    </r>
  </si>
  <si>
    <t>029</t>
  </si>
  <si>
    <r>
      <t xml:space="preserve">Area Classification Layout </t>
    </r>
    <r>
      <rPr>
        <strike/>
        <sz val="12"/>
        <rFont val="Calibri"/>
        <family val="2"/>
        <scheme val="minor"/>
      </rPr>
      <t>Drawing for Hazardous Area Classification</t>
    </r>
  </si>
  <si>
    <t>164</t>
  </si>
  <si>
    <t>171</t>
  </si>
  <si>
    <t>30</t>
  </si>
  <si>
    <t>P&amp;ID Test or Production Manifold</t>
  </si>
  <si>
    <t>P&amp;ID Test or Production Manifold (Demolition)</t>
  </si>
  <si>
    <t>P&amp;ID Pig Launcher &amp; Pig Receiver</t>
  </si>
  <si>
    <t>P&amp;ID Pig Launcher &amp; Pig Receiver (Demolition)</t>
  </si>
  <si>
    <t>P&amp;ID LP Production Separator</t>
  </si>
  <si>
    <t>P&amp;ID LP Production Separator (Demolition)</t>
  </si>
  <si>
    <t>P&amp;ID Piping System</t>
  </si>
  <si>
    <t>P&amp;ID Slug Catcher</t>
  </si>
  <si>
    <t>P&amp;ID Slug Catcher (Demolition)</t>
  </si>
  <si>
    <t>P&amp;ID Piping System (Demolition)</t>
  </si>
  <si>
    <t>P&amp;ID LP Suction Scrubber</t>
  </si>
  <si>
    <t>P&amp;ID LP Suction Scrubber (Demolition)</t>
  </si>
  <si>
    <t>P&amp;ID MP Suction Scrubber (Demolition)</t>
  </si>
  <si>
    <t>P&amp;ID HP Discharge Scrubber (Demolition)</t>
  </si>
  <si>
    <t>P&amp;ID Flaring System (Demolition)</t>
  </si>
  <si>
    <t>P&amp;ID Flaring System, Flare KO Drum and Pump, Flare Stack</t>
  </si>
  <si>
    <t>P&amp;ID Fuel Gas Scrubber</t>
  </si>
  <si>
    <t>P&amp;ID Fuel Gas Scrubber (Demolition)</t>
  </si>
  <si>
    <t>P&amp;ID Liquid Line Header</t>
  </si>
  <si>
    <t>P&amp;ID Liquid Line Header (Demolition)</t>
  </si>
  <si>
    <t>P&amp;ID Line Header MP Compressor</t>
  </si>
  <si>
    <t>P&amp;ID Line Header MP Compressor (Demolition)</t>
  </si>
  <si>
    <t>P&amp;ID Fire Water System</t>
  </si>
  <si>
    <t>P&amp;ID Fire Water System (Demolition)</t>
  </si>
  <si>
    <t>P&amp;ID Instrument Air System</t>
  </si>
  <si>
    <t>P&amp;ID Instrument Air System (Demolition)</t>
  </si>
  <si>
    <t>P&amp;ID Header LP Compressor</t>
  </si>
  <si>
    <t>P&amp;ID Header LP Compressor (Demolition)</t>
  </si>
  <si>
    <t>P&amp;ID Glycol Contractor MAFT-111</t>
  </si>
  <si>
    <t>P&amp;ID Glycol Contractor MAFT-111 (Demolition)</t>
  </si>
  <si>
    <t>031</t>
  </si>
  <si>
    <t>to Re-IFR</t>
  </si>
  <si>
    <t>to IFA</t>
  </si>
  <si>
    <t>to IFR</t>
  </si>
  <si>
    <t>IFA</t>
  </si>
  <si>
    <t>032</t>
  </si>
  <si>
    <t>033</t>
  </si>
  <si>
    <t>034</t>
  </si>
  <si>
    <r>
      <t xml:space="preserve">Datasheet for </t>
    </r>
    <r>
      <rPr>
        <strike/>
        <sz val="12"/>
        <color rgb="FFFF0000"/>
        <rFont val="Calibri"/>
        <family val="2"/>
        <scheme val="minor"/>
      </rPr>
      <t>PSV and BDV (if any)</t>
    </r>
    <r>
      <rPr>
        <sz val="12"/>
        <rFont val="Calibri"/>
        <family val="2"/>
        <scheme val="minor"/>
      </rPr>
      <t xml:space="preserve"> On-off Valve</t>
    </r>
  </si>
  <si>
    <r>
      <t xml:space="preserve">Datasheet for Level </t>
    </r>
    <r>
      <rPr>
        <strike/>
        <sz val="12"/>
        <rFont val="Calibri"/>
        <family val="2"/>
        <scheme val="minor"/>
      </rPr>
      <t xml:space="preserve">and Pressure </t>
    </r>
    <r>
      <rPr>
        <sz val="12"/>
        <rFont val="Calibri"/>
        <family val="2"/>
        <scheme val="minor"/>
      </rPr>
      <t>Transmitter</t>
    </r>
    <r>
      <rPr>
        <strike/>
        <sz val="12"/>
        <rFont val="Calibri"/>
        <family val="2"/>
        <scheme val="minor"/>
      </rPr>
      <t>/Switch/Controller</t>
    </r>
  </si>
  <si>
    <r>
      <t xml:space="preserve">Datasheet for Level Gauge </t>
    </r>
    <r>
      <rPr>
        <strike/>
        <sz val="12"/>
        <rFont val="Calibri"/>
        <family val="2"/>
        <scheme val="minor"/>
      </rPr>
      <t>(if any)</t>
    </r>
  </si>
  <si>
    <r>
      <t>Datasheet for</t>
    </r>
    <r>
      <rPr>
        <strike/>
        <sz val="12"/>
        <rFont val="Calibri"/>
        <family val="2"/>
        <scheme val="minor"/>
      </rPr>
      <t xml:space="preserve"> Gas Flow Transmitter (Non-intrusive)/Ultrasonic </t>
    </r>
    <r>
      <rPr>
        <sz val="12"/>
        <rFont val="Calibri"/>
        <family val="2"/>
        <scheme val="minor"/>
      </rPr>
      <t>Flowmeter</t>
    </r>
  </si>
  <si>
    <r>
      <t xml:space="preserve">Datasheet for </t>
    </r>
    <r>
      <rPr>
        <sz val="12"/>
        <color rgb="FF0000FF"/>
        <rFont val="Calibri"/>
        <family val="2"/>
        <scheme val="minor"/>
      </rPr>
      <t>Pressure</t>
    </r>
    <r>
      <rPr>
        <sz val="12"/>
        <rFont val="Calibri"/>
        <family val="2"/>
        <scheme val="minor"/>
      </rPr>
      <t xml:space="preserve"> Control </t>
    </r>
    <r>
      <rPr>
        <sz val="12"/>
        <color rgb="FF0000FF"/>
        <rFont val="Calibri"/>
        <family val="2"/>
        <scheme val="minor"/>
      </rPr>
      <t>&amp; Regulator</t>
    </r>
    <r>
      <rPr>
        <sz val="12"/>
        <rFont val="Calibri"/>
        <family val="2"/>
        <scheme val="minor"/>
      </rPr>
      <t xml:space="preserve"> Valve</t>
    </r>
  </si>
  <si>
    <r>
      <rPr>
        <strike/>
        <sz val="12"/>
        <rFont val="Calibri"/>
        <family val="2"/>
        <scheme val="minor"/>
      </rPr>
      <t>Datasheet for PLC/DCS Safety Instrument System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(Deleted)</t>
    </r>
  </si>
  <si>
    <r>
      <t xml:space="preserve">Datasheet for Electrical Motor </t>
    </r>
    <r>
      <rPr>
        <b/>
        <sz val="12"/>
        <color rgb="FFFF0000"/>
        <rFont val="Calibri"/>
        <family val="2"/>
        <scheme val="minor"/>
      </rPr>
      <t>(Deleted)</t>
    </r>
  </si>
  <si>
    <t>APP</t>
  </si>
  <si>
    <t>044</t>
  </si>
  <si>
    <t>246</t>
  </si>
  <si>
    <t>230</t>
  </si>
  <si>
    <t>215</t>
  </si>
  <si>
    <t>048</t>
  </si>
  <si>
    <t>PROJECT 3</t>
  </si>
  <si>
    <t>Discipline</t>
  </si>
  <si>
    <t>PFD Semangka Gas Station (directly to IFA)</t>
  </si>
  <si>
    <t>SMK-G-RE-001</t>
  </si>
  <si>
    <t>SMK-G-WR-X</t>
  </si>
  <si>
    <t>SMK-G-MDR-001</t>
  </si>
  <si>
    <t>SMK-G-SC-001</t>
  </si>
  <si>
    <t>SMK-G-SC-002</t>
  </si>
  <si>
    <t>SMK-R-DB-001</t>
  </si>
  <si>
    <t>SMK-R-CC-001</t>
  </si>
  <si>
    <t>SMK-R-CC-002</t>
  </si>
  <si>
    <t>SMK-R-SY-001</t>
  </si>
  <si>
    <t>SMK-R-SY-002</t>
  </si>
  <si>
    <t>SMK-R-CC-003</t>
  </si>
  <si>
    <t>SMK-R-SY-003</t>
  </si>
  <si>
    <t>SMK-R-LI-001</t>
  </si>
  <si>
    <t>SMK-R-TI-002</t>
  </si>
  <si>
    <t>SMK-R-PF-001</t>
  </si>
  <si>
    <t>SMK-R-HMB-001</t>
  </si>
  <si>
    <t>SMK-R-PI-001</t>
  </si>
  <si>
    <t>SMK-R-PI-001_D</t>
  </si>
  <si>
    <t>SMK-R-PI-004</t>
  </si>
  <si>
    <t>SMK-R-PI-004_D</t>
  </si>
  <si>
    <t>SMK-R-PI-006</t>
  </si>
  <si>
    <t>SMK-R-PI-006_D</t>
  </si>
  <si>
    <t>SMK-R-PI-007</t>
  </si>
  <si>
    <t>SMK-R-PI-007_D</t>
  </si>
  <si>
    <t>SMK-R-PI-008</t>
  </si>
  <si>
    <t>SMK-R-PI-008_D</t>
  </si>
  <si>
    <t>SMK-R-PI-009</t>
  </si>
  <si>
    <t>SMK-R-PI-009_D</t>
  </si>
  <si>
    <t>SMK-R-PI-011</t>
  </si>
  <si>
    <t>SMK-R-PI-011_D</t>
  </si>
  <si>
    <t>SMK-R-PI-013</t>
  </si>
  <si>
    <t>SMK-R-PI-013_D</t>
  </si>
  <si>
    <t>SMK-R-PI-015</t>
  </si>
  <si>
    <t>SMK-R-PI-015_D</t>
  </si>
  <si>
    <t>SMK-R-PI-016</t>
  </si>
  <si>
    <t>SMK-R-PI-016_D</t>
  </si>
  <si>
    <t>SMK-R-PI-017</t>
  </si>
  <si>
    <t>SMK-R-PI-017_D</t>
  </si>
  <si>
    <t>SMK-R-PI-018</t>
  </si>
  <si>
    <t>SMK-R-PI-018_D</t>
  </si>
  <si>
    <t>SMK-R-PI-022</t>
  </si>
  <si>
    <t>SMK-R-PI-022_D</t>
  </si>
  <si>
    <t>SMK-R-PI-023</t>
  </si>
  <si>
    <t>SMK-R-PI-023_D</t>
  </si>
  <si>
    <t>SMK-R-PI-025</t>
  </si>
  <si>
    <t>SMK-R-PI-025_D</t>
  </si>
  <si>
    <t>SMK-R-PI-030</t>
  </si>
  <si>
    <t>SMK-R-PI-030_D</t>
  </si>
  <si>
    <t>SMK-R-PI-034</t>
  </si>
  <si>
    <t>P&amp;ID Gas Metering SMK-ZAU-105</t>
  </si>
  <si>
    <t>SMK-R-PI-034_D</t>
  </si>
  <si>
    <t>P&amp;ID Gas Metering SMK-ZAU-105 (Demolition)</t>
  </si>
  <si>
    <t>SMK-R-UF-001</t>
  </si>
  <si>
    <t>SMK-R-UF-002</t>
  </si>
  <si>
    <t>SMK-R-UF-003</t>
  </si>
  <si>
    <t>SMK-F-SY-001</t>
  </si>
  <si>
    <t>SMK-F-CC-001</t>
  </si>
  <si>
    <t>SMK-F-RE-001</t>
  </si>
  <si>
    <t>SMK-M-DS-001</t>
  </si>
  <si>
    <t>SMK-M-DS-002</t>
  </si>
  <si>
    <t>SMK-M-DS-003</t>
  </si>
  <si>
    <t>SMK-P-DS-001</t>
  </si>
  <si>
    <t>SMK-P-DS-002</t>
  </si>
  <si>
    <t>SMK-P-PL-001</t>
  </si>
  <si>
    <t>SMK-P-GA-002</t>
  </si>
  <si>
    <t>SMK-P-IS-001</t>
  </si>
  <si>
    <t>SMK-P-PS-001</t>
  </si>
  <si>
    <t>SMK-P-MT-001</t>
  </si>
  <si>
    <t>SMK-P-MT-002</t>
  </si>
  <si>
    <t>SMK-I-CC-001</t>
  </si>
  <si>
    <t>SMK-I-CC-002</t>
  </si>
  <si>
    <t>SMK-I-DS-001</t>
  </si>
  <si>
    <t>SMK-I-DS-002</t>
  </si>
  <si>
    <t>SMK-I-DS-003</t>
  </si>
  <si>
    <t>SMK-I-DS-004</t>
  </si>
  <si>
    <t>SMK-I-DS-005</t>
  </si>
  <si>
    <t>SMK-I-DS-006</t>
  </si>
  <si>
    <t>SMK-I-DS-007</t>
  </si>
  <si>
    <t>SMK-I-DS-008</t>
  </si>
  <si>
    <t>SMK-I-DS-009</t>
  </si>
  <si>
    <t>SMK-I-DS-010</t>
  </si>
  <si>
    <t>SMK-I-IN-001</t>
  </si>
  <si>
    <t>SMK-I-LI-001</t>
  </si>
  <si>
    <t>SMK-I-SC-001</t>
  </si>
  <si>
    <t>SMK-I-CA-001</t>
  </si>
  <si>
    <t>SMK-I-MC-001</t>
  </si>
  <si>
    <t>SMK-I-CE-001</t>
  </si>
  <si>
    <t>SMK-I-IL-001</t>
  </si>
  <si>
    <t>SMK-I-IR-001</t>
  </si>
  <si>
    <t>SMK-I-IH-001</t>
  </si>
  <si>
    <t>SMK-I-MC-002</t>
  </si>
  <si>
    <t>SMK-I-WI-001</t>
  </si>
  <si>
    <t>SMK-I-MT-001</t>
  </si>
  <si>
    <t>SMK-E-CC-001</t>
  </si>
  <si>
    <t>SMK-E-SC-001</t>
  </si>
  <si>
    <t>SMK-E-DS-001</t>
  </si>
  <si>
    <t>SMK-E-OD-001</t>
  </si>
  <si>
    <t>SMK-E-LL-001</t>
  </si>
  <si>
    <t>SMK-E-GL-001</t>
  </si>
  <si>
    <t>SMK-E-ER-001</t>
  </si>
  <si>
    <t>SMK-E-AC-001</t>
  </si>
  <si>
    <t>SMK-E-MT-001</t>
  </si>
  <si>
    <t>SMK-C-CC-001</t>
  </si>
  <si>
    <t>SMK-C-CC-002</t>
  </si>
  <si>
    <t>SMK-C-CC-003</t>
  </si>
  <si>
    <t>SMK-C-EF-001</t>
  </si>
  <si>
    <t>SMK-C-MC-001</t>
  </si>
  <si>
    <t>SMK-C-EF-002</t>
  </si>
  <si>
    <t>SMK-C-EF-003</t>
  </si>
  <si>
    <t>SMK-C-MC-002</t>
  </si>
  <si>
    <t>SMK-C-MT-001</t>
  </si>
  <si>
    <t>General</t>
  </si>
  <si>
    <t>PMT</t>
  </si>
  <si>
    <t>Process</t>
  </si>
  <si>
    <t>ProSaf</t>
  </si>
  <si>
    <t>Mechanical</t>
  </si>
  <si>
    <t>Piping</t>
  </si>
  <si>
    <t>Instrument</t>
  </si>
  <si>
    <t>Electrical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</si>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</sst>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[$-409]d\-mmm\-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i/>
      <sz val="10"/>
      <color rgb="FF0066FF"/>
      <name val="Arial"/>
      <family val="2"/>
    </font>
    <font>
      <b/>
      <sz val="20"/>
      <name val="Arial"/>
      <family val="2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rgb="FF0033CC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trike/>
      <sz val="12"/>
      <color rgb="FF0000FF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2" fillId="0" borderId="0"/>
    <xf numFmtId="0" fontId="23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7" applyNumberFormat="0" applyFill="0" applyAlignment="0" applyProtection="0"/>
    <xf numFmtId="0" fontId="27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20" applyNumberFormat="0" applyAlignment="0" applyProtection="0"/>
    <xf numFmtId="0" fontId="33" fillId="11" borderId="21" applyNumberFormat="0" applyAlignment="0" applyProtection="0"/>
    <xf numFmtId="0" fontId="34" fillId="11" borderId="20" applyNumberFormat="0" applyAlignment="0" applyProtection="0"/>
    <xf numFmtId="0" fontId="35" fillId="0" borderId="22" applyNumberFormat="0" applyFill="0" applyAlignment="0" applyProtection="0"/>
    <xf numFmtId="0" fontId="36" fillId="12" borderId="23" applyNumberFormat="0" applyAlignment="0" applyProtection="0"/>
    <xf numFmtId="0" fontId="37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38" fillId="0" borderId="0" applyNumberFormat="0" applyFill="0" applyBorder="0" applyAlignment="0" applyProtection="0"/>
    <xf numFmtId="0" fontId="24" fillId="0" borderId="25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1" applyNumberFormat="1" applyFont="1" applyAlignment="1">
      <alignment horizontal="center" vertical="center"/>
    </xf>
    <xf numFmtId="10" fontId="11" fillId="0" borderId="0" xfId="2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2" fillId="3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10" fontId="2" fillId="0" borderId="0" xfId="2" applyNumberFormat="1" applyFont="1" applyAlignment="1">
      <alignment horizontal="center" vertical="center"/>
    </xf>
    <xf numFmtId="15" fontId="2" fillId="0" borderId="0" xfId="0" applyNumberFormat="1" applyFont="1"/>
    <xf numFmtId="15" fontId="12" fillId="0" borderId="0" xfId="0" applyNumberFormat="1" applyFont="1"/>
    <xf numFmtId="10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vertical="center"/>
    </xf>
    <xf numFmtId="0" fontId="15" fillId="4" borderId="9" xfId="0" applyFont="1" applyFill="1" applyBorder="1" applyAlignment="1">
      <alignment vertical="center"/>
    </xf>
    <xf numFmtId="0" fontId="16" fillId="3" borderId="0" xfId="0" applyFont="1" applyFill="1"/>
    <xf numFmtId="0" fontId="18" fillId="4" borderId="11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20" fillId="5" borderId="13" xfId="0" applyNumberFormat="1" applyFont="1" applyFill="1" applyBorder="1" applyAlignment="1">
      <alignment horizontal="left" vertical="center"/>
    </xf>
    <xf numFmtId="10" fontId="20" fillId="5" borderId="13" xfId="2" applyNumberFormat="1" applyFont="1" applyFill="1" applyBorder="1" applyAlignment="1">
      <alignment horizontal="center" vertical="center"/>
    </xf>
    <xf numFmtId="0" fontId="7" fillId="6" borderId="14" xfId="0" applyNumberFormat="1" applyFont="1" applyFill="1" applyBorder="1" applyAlignment="1">
      <alignment horizontal="center" vertical="center"/>
    </xf>
    <xf numFmtId="0" fontId="21" fillId="6" borderId="13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7" fillId="6" borderId="7" xfId="0" applyNumberFormat="1" applyFont="1" applyFill="1" applyBorder="1" applyAlignment="1">
      <alignment horizontal="center" vertical="center"/>
    </xf>
    <xf numFmtId="0" fontId="10" fillId="3" borderId="16" xfId="0" applyNumberFormat="1" applyFont="1" applyFill="1" applyBorder="1" applyAlignment="1">
      <alignment vertical="center"/>
    </xf>
    <xf numFmtId="0" fontId="10" fillId="3" borderId="1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center" wrapText="1"/>
    </xf>
    <xf numFmtId="10" fontId="4" fillId="3" borderId="6" xfId="2" applyNumberFormat="1" applyFont="1" applyFill="1" applyBorder="1" applyAlignment="1">
      <alignment horizontal="center" vertical="center"/>
    </xf>
    <xf numFmtId="0" fontId="9" fillId="3" borderId="0" xfId="0" applyFont="1" applyFill="1"/>
    <xf numFmtId="0" fontId="2" fillId="0" borderId="0" xfId="0" applyFont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3" fillId="3" borderId="0" xfId="0" applyFont="1" applyFill="1"/>
    <xf numFmtId="0" fontId="4" fillId="0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20" fillId="5" borderId="13" xfId="0" applyNumberFormat="1" applyFont="1" applyFill="1" applyBorder="1" applyAlignment="1">
      <alignment horizontal="center" vertical="center"/>
    </xf>
    <xf numFmtId="0" fontId="21" fillId="6" borderId="13" xfId="0" applyNumberFormat="1" applyFont="1" applyFill="1" applyBorder="1" applyAlignment="1">
      <alignment horizontal="center" vertical="center"/>
    </xf>
    <xf numFmtId="10" fontId="21" fillId="6" borderId="13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6" borderId="13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0" fillId="3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38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5" fontId="4" fillId="3" borderId="6" xfId="0" applyNumberFormat="1" applyFont="1" applyFill="1" applyBorder="1" applyAlignment="1">
      <alignment horizontal="center" vertical="center"/>
    </xf>
    <xf numFmtId="0" fontId="41" fillId="3" borderId="6" xfId="0" applyNumberFormat="1" applyFont="1" applyFill="1" applyBorder="1" applyAlignment="1">
      <alignment vertical="center" wrapText="1"/>
    </xf>
    <xf numFmtId="0" fontId="41" fillId="3" borderId="6" xfId="0" applyNumberFormat="1" applyFont="1" applyFill="1" applyBorder="1" applyAlignment="1">
      <alignment horizontal="center" vertical="center"/>
    </xf>
    <xf numFmtId="0" fontId="43" fillId="6" borderId="13" xfId="0" applyNumberFormat="1" applyFont="1" applyFill="1" applyBorder="1" applyAlignment="1">
      <alignment horizontal="center" vertical="center"/>
    </xf>
    <xf numFmtId="15" fontId="41" fillId="3" borderId="6" xfId="0" applyNumberFormat="1" applyFont="1" applyFill="1" applyBorder="1" applyAlignment="1">
      <alignment horizontal="center" vertical="center"/>
    </xf>
    <xf numFmtId="0" fontId="43" fillId="5" borderId="13" xfId="0" applyNumberFormat="1" applyFont="1" applyFill="1" applyBorder="1" applyAlignment="1">
      <alignment horizontal="center" vertical="center"/>
    </xf>
    <xf numFmtId="0" fontId="41" fillId="3" borderId="27" xfId="0" applyNumberFormat="1" applyFont="1" applyFill="1" applyBorder="1" applyAlignment="1">
      <alignment horizontal="center" vertical="center"/>
    </xf>
    <xf numFmtId="10" fontId="41" fillId="3" borderId="6" xfId="2" applyNumberFormat="1" applyFont="1" applyFill="1" applyBorder="1" applyAlignment="1">
      <alignment horizontal="center" vertical="center"/>
    </xf>
    <xf numFmtId="165" fontId="42" fillId="3" borderId="6" xfId="0" applyNumberFormat="1" applyFont="1" applyFill="1" applyBorder="1" applyAlignment="1">
      <alignment horizontal="center" vertical="center"/>
    </xf>
    <xf numFmtId="165" fontId="44" fillId="6" borderId="13" xfId="0" applyNumberFormat="1" applyFont="1" applyFill="1" applyBorder="1" applyAlignment="1">
      <alignment horizontal="center" vertical="center"/>
    </xf>
    <xf numFmtId="165" fontId="44" fillId="5" borderId="13" xfId="0" applyNumberFormat="1" applyFont="1" applyFill="1" applyBorder="1" applyAlignment="1">
      <alignment horizontal="center" vertical="center"/>
    </xf>
    <xf numFmtId="165" fontId="42" fillId="3" borderId="27" xfId="0" applyNumberFormat="1" applyFont="1" applyFill="1" applyBorder="1" applyAlignment="1">
      <alignment horizontal="center" vertical="center"/>
    </xf>
    <xf numFmtId="165" fontId="42" fillId="3" borderId="6" xfId="2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center"/>
    </xf>
    <xf numFmtId="165" fontId="42" fillId="39" borderId="6" xfId="0" applyNumberFormat="1" applyFont="1" applyFill="1" applyBorder="1" applyAlignment="1">
      <alignment horizontal="center" vertical="center"/>
    </xf>
    <xf numFmtId="14" fontId="41" fillId="39" borderId="6" xfId="0" quotePrefix="1" applyNumberFormat="1" applyFont="1" applyFill="1" applyBorder="1" applyAlignment="1">
      <alignment horizontal="center" vertical="center"/>
    </xf>
    <xf numFmtId="0" fontId="4" fillId="39" borderId="6" xfId="0" applyNumberFormat="1" applyFont="1" applyFill="1" applyBorder="1" applyAlignment="1">
      <alignment horizontal="center" vertical="center"/>
    </xf>
    <xf numFmtId="15" fontId="42" fillId="39" borderId="6" xfId="0" applyNumberFormat="1" applyFont="1" applyFill="1" applyBorder="1" applyAlignment="1">
      <alignment horizontal="center" vertical="center"/>
    </xf>
    <xf numFmtId="0" fontId="41" fillId="39" borderId="6" xfId="0" applyFont="1" applyFill="1" applyBorder="1" applyAlignment="1">
      <alignment horizontal="center" vertical="center"/>
    </xf>
    <xf numFmtId="0" fontId="42" fillId="39" borderId="6" xfId="0" applyFont="1" applyFill="1" applyBorder="1" applyAlignment="1">
      <alignment horizontal="center" vertical="center"/>
    </xf>
    <xf numFmtId="0" fontId="41" fillId="3" borderId="6" xfId="0" applyNumberFormat="1" applyFont="1" applyFill="1" applyBorder="1" applyAlignment="1">
      <alignment horizontal="center" vertical="center" wrapText="1"/>
    </xf>
    <xf numFmtId="10" fontId="4" fillId="3" borderId="27" xfId="2" applyNumberFormat="1" applyFont="1" applyFill="1" applyBorder="1" applyAlignment="1">
      <alignment horizontal="center" vertical="center"/>
    </xf>
    <xf numFmtId="0" fontId="41" fillId="3" borderId="6" xfId="0" applyNumberFormat="1" applyFont="1" applyFill="1" applyBorder="1" applyAlignment="1">
      <alignment vertical="center"/>
    </xf>
    <xf numFmtId="0" fontId="41" fillId="39" borderId="6" xfId="0" quotePrefix="1" applyNumberFormat="1" applyFont="1" applyFill="1" applyBorder="1" applyAlignment="1">
      <alignment horizontal="center" vertical="center"/>
    </xf>
    <xf numFmtId="165" fontId="42" fillId="39" borderId="6" xfId="0" quotePrefix="1" applyNumberFormat="1" applyFont="1" applyFill="1" applyBorder="1" applyAlignment="1">
      <alignment horizontal="center" vertical="center"/>
    </xf>
    <xf numFmtId="165" fontId="17" fillId="4" borderId="4" xfId="0" applyNumberFormat="1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20" fillId="5" borderId="14" xfId="0" applyNumberFormat="1" applyFont="1" applyFill="1" applyBorder="1" applyAlignment="1">
      <alignment horizontal="left" vertical="center"/>
    </xf>
    <xf numFmtId="0" fontId="21" fillId="6" borderId="14" xfId="0" applyNumberFormat="1" applyFont="1" applyFill="1" applyBorder="1" applyAlignment="1">
      <alignment horizontal="left" vertical="center"/>
    </xf>
    <xf numFmtId="0" fontId="42" fillId="39" borderId="7" xfId="0" applyFont="1" applyFill="1" applyBorder="1" applyAlignment="1">
      <alignment horizontal="center" vertical="center"/>
    </xf>
    <xf numFmtId="0" fontId="21" fillId="6" borderId="14" xfId="0" applyNumberFormat="1" applyFont="1" applyFill="1" applyBorder="1" applyAlignment="1">
      <alignment horizontal="center" vertical="center"/>
    </xf>
    <xf numFmtId="0" fontId="4" fillId="39" borderId="7" xfId="0" applyNumberFormat="1" applyFont="1" applyFill="1" applyBorder="1" applyAlignment="1">
      <alignment horizontal="center" vertical="center"/>
    </xf>
    <xf numFmtId="0" fontId="20" fillId="5" borderId="14" xfId="0" applyNumberFormat="1" applyFont="1" applyFill="1" applyBorder="1" applyAlignment="1">
      <alignment horizontal="center" vertical="center"/>
    </xf>
    <xf numFmtId="15" fontId="4" fillId="3" borderId="7" xfId="0" applyNumberFormat="1" applyFont="1" applyFill="1" applyBorder="1" applyAlignment="1">
      <alignment horizontal="center" vertical="center"/>
    </xf>
    <xf numFmtId="10" fontId="4" fillId="3" borderId="7" xfId="2" applyNumberFormat="1" applyFont="1" applyFill="1" applyBorder="1" applyAlignment="1">
      <alignment horizontal="center" vertical="center"/>
    </xf>
    <xf numFmtId="0" fontId="10" fillId="3" borderId="15" xfId="0" applyNumberFormat="1" applyFont="1" applyFill="1" applyBorder="1" applyAlignment="1">
      <alignment vertical="center"/>
    </xf>
    <xf numFmtId="165" fontId="42" fillId="39" borderId="28" xfId="0" applyNumberFormat="1" applyFont="1" applyFill="1" applyBorder="1" applyAlignment="1">
      <alignment horizontal="center" vertical="center"/>
    </xf>
    <xf numFmtId="0" fontId="41" fillId="3" borderId="7" xfId="0" applyNumberFormat="1" applyFont="1" applyFill="1" applyBorder="1" applyAlignment="1">
      <alignment horizontal="center" vertical="center"/>
    </xf>
    <xf numFmtId="9" fontId="10" fillId="3" borderId="16" xfId="2" applyFont="1" applyFill="1" applyBorder="1" applyAlignment="1">
      <alignment horizontal="center" vertical="center"/>
    </xf>
    <xf numFmtId="15" fontId="4" fillId="2" borderId="6" xfId="0" applyNumberFormat="1" applyFont="1" applyFill="1" applyBorder="1" applyAlignment="1">
      <alignment horizontal="center" vertical="center"/>
    </xf>
    <xf numFmtId="10" fontId="41" fillId="39" borderId="6" xfId="2" quotePrefix="1" applyNumberFormat="1" applyFont="1" applyFill="1" applyBorder="1" applyAlignment="1">
      <alignment horizontal="center" vertical="center"/>
    </xf>
    <xf numFmtId="10" fontId="4" fillId="39" borderId="6" xfId="2" applyNumberFormat="1" applyFont="1" applyFill="1" applyBorder="1" applyAlignment="1">
      <alignment horizontal="center" vertical="center"/>
    </xf>
    <xf numFmtId="15" fontId="4" fillId="40" borderId="6" xfId="0" applyNumberFormat="1" applyFont="1" applyFill="1" applyBorder="1" applyAlignment="1">
      <alignment horizontal="center" vertical="center"/>
    </xf>
    <xf numFmtId="15" fontId="4" fillId="39" borderId="6" xfId="0" applyNumberFormat="1" applyFont="1" applyFill="1" applyBorder="1" applyAlignment="1">
      <alignment horizontal="center" vertical="center"/>
    </xf>
    <xf numFmtId="10" fontId="41" fillId="39" borderId="6" xfId="2" applyNumberFormat="1" applyFont="1" applyFill="1" applyBorder="1" applyAlignment="1">
      <alignment horizontal="center" vertical="center"/>
    </xf>
    <xf numFmtId="15" fontId="4" fillId="2" borderId="7" xfId="0" applyNumberFormat="1" applyFont="1" applyFill="1" applyBorder="1" applyAlignment="1">
      <alignment horizontal="center" vertical="center"/>
    </xf>
    <xf numFmtId="165" fontId="42" fillId="39" borderId="29" xfId="0" applyNumberFormat="1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64" fontId="15" fillId="4" borderId="9" xfId="1" applyNumberFormat="1" applyFont="1" applyFill="1" applyBorder="1" applyAlignment="1">
      <alignment horizontal="center" vertical="center" wrapText="1"/>
    </xf>
    <xf numFmtId="164" fontId="15" fillId="4" borderId="11" xfId="1" applyNumberFormat="1" applyFont="1" applyFill="1" applyBorder="1" applyAlignment="1">
      <alignment horizontal="center" vertical="center" wrapText="1"/>
    </xf>
    <xf numFmtId="164" fontId="15" fillId="4" borderId="12" xfId="1" applyNumberFormat="1" applyFont="1" applyFill="1" applyBorder="1" applyAlignment="1">
      <alignment horizontal="center" vertical="center" wrapText="1"/>
    </xf>
    <xf numFmtId="10" fontId="15" fillId="4" borderId="9" xfId="2" applyNumberFormat="1" applyFont="1" applyFill="1" applyBorder="1" applyAlignment="1">
      <alignment horizontal="center" vertical="center" wrapText="1"/>
    </xf>
    <xf numFmtId="10" fontId="15" fillId="4" borderId="11" xfId="2" applyNumberFormat="1" applyFont="1" applyFill="1" applyBorder="1" applyAlignment="1">
      <alignment horizontal="center" vertical="center" wrapText="1"/>
    </xf>
    <xf numFmtId="10" fontId="15" fillId="4" borderId="12" xfId="2" applyNumberFormat="1" applyFont="1" applyFill="1" applyBorder="1" applyAlignment="1">
      <alignment horizontal="center" vertical="center" wrapText="1"/>
    </xf>
  </cellXfs>
  <cellStyles count="58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[0]" xfId="1" builtinId="6"/>
    <cellStyle name="Comma [0] 2" xfId="9" xr:uid="{00000000-0005-0000-0000-00001C000000}"/>
    <cellStyle name="Comma [0] 2 2" xfId="10" xr:uid="{00000000-0005-0000-0000-00001D000000}"/>
    <cellStyle name="Comma [0] 2 2 2" xfId="53" xr:uid="{00000000-0005-0000-0000-00001E000000}"/>
    <cellStyle name="Comma [0] 2 2 2 2" xfId="57" xr:uid="{00000000-0005-0000-0000-00001F000000}"/>
    <cellStyle name="Comma [0] 2 2 3" xfId="55" xr:uid="{00000000-0005-0000-0000-000020000000}"/>
    <cellStyle name="Comma [0] 2 3" xfId="52" xr:uid="{00000000-0005-0000-0000-000021000000}"/>
    <cellStyle name="Comma [0] 2 3 2" xfId="56" xr:uid="{00000000-0005-0000-0000-000022000000}"/>
    <cellStyle name="Comma [0] 2 4" xfId="54" xr:uid="{00000000-0005-0000-0000-000023000000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3" xr:uid="{00000000-0005-0000-0000-00002E000000}"/>
    <cellStyle name="Normal 2 2" xfId="5" xr:uid="{00000000-0005-0000-0000-00002F000000}"/>
    <cellStyle name="Normal 3" xfId="6" xr:uid="{00000000-0005-0000-0000-000030000000}"/>
    <cellStyle name="Normal 6 5" xfId="8" xr:uid="{00000000-0005-0000-0000-000031000000}"/>
    <cellStyle name="Normal 8" xfId="7" xr:uid="{00000000-0005-0000-0000-000032000000}"/>
    <cellStyle name="Note" xfId="25" builtinId="10" customBuiltin="1"/>
    <cellStyle name="Output" xfId="20" builtinId="21" customBuiltin="1"/>
    <cellStyle name="Percent" xfId="2" builtinId="5"/>
    <cellStyle name="Percent 2" xfId="4" xr:uid="{00000000-0005-0000-0000-000036000000}"/>
    <cellStyle name="Title" xfId="11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colors>
    <mruColors>
      <color rgb="FF14FC0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zis\amerada%20hess\P%20R%20O%20J%20E%20C%20T\KoDeCo\KoDeCo%20KE%2040\KE%2040%20Detail%20Engineering\MECH\D%20S\Rev%20A\Chemical%20Injection%20Pump%20(P-408%20A-B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mina-ep.net\New%20Gute%20File\My%20Documents\Well%20Program\Tiaka\Tiaka%236\Tiaka6%20AFE%20Rev.3-2003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6"/>
      <sheetName val="page 5"/>
      <sheetName val="Vw insulation pipe"/>
      <sheetName val="예가표"/>
      <sheetName val="Breakdown"/>
      <sheetName val="N.B Forecast"/>
      <sheetName val="Validation Lists"/>
      <sheetName val="예산M12A"/>
      <sheetName val="RFP002"/>
      <sheetName val="GiaVL"/>
      <sheetName val="OWNER ESTIMATE"/>
      <sheetName val="REKAP "/>
      <sheetName val="RINCIAN FIRE PROTECTION SYSTEM"/>
      <sheetName val="RATE BUNYU"/>
      <sheetName val="UPAH &amp; BAHAN"/>
      <sheetName val="MASTER ASP"/>
      <sheetName val="MASTER ASP CIVIL"/>
      <sheetName val=" AN.UPAH INST"/>
      <sheetName val=" AN.UPAH ELECT"/>
      <sheetName val=" AN.UPAH CIVIL"/>
      <sheetName val=" AN.UPAH PIPING"/>
      <sheetName val="SURVEY"/>
      <sheetName val="ENGINEERING"/>
      <sheetName val="APD"/>
      <sheetName val="SKG NIBUNG"/>
      <sheetName val="POWER PLANT"/>
      <sheetName val="Smart Pig for LTR "/>
      <sheetName val="HSM"/>
      <sheetName val="AS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time"/>
      <sheetName val="AFE"/>
      <sheetName val="COSTCHART"/>
      <sheetName val="DepthVsCost"/>
      <sheetName val="Sch19"/>
      <sheetName val="Sch20"/>
    </sheetNames>
    <sheetDataSet>
      <sheetData sheetId="0"/>
      <sheetData sheetId="1">
        <row r="5">
          <cell r="L5" t="str">
            <v>Est. RIG DAYS :</v>
          </cell>
          <cell r="N5" t="str">
            <v>days</v>
          </cell>
        </row>
        <row r="6">
          <cell r="N6" t="str">
            <v>days</v>
          </cell>
        </row>
        <row r="7">
          <cell r="N7" t="str">
            <v>days</v>
          </cell>
        </row>
        <row r="13">
          <cell r="N13" t="str">
            <v xml:space="preserve">U/PRICE </v>
          </cell>
          <cell r="O13" t="str">
            <v>TOTAL</v>
          </cell>
        </row>
        <row r="14">
          <cell r="N14">
            <v>0</v>
          </cell>
        </row>
        <row r="17">
          <cell r="N17">
            <v>80</v>
          </cell>
          <cell r="O17">
            <v>16000</v>
          </cell>
        </row>
        <row r="18">
          <cell r="N18">
            <v>32</v>
          </cell>
          <cell r="O18">
            <v>83200</v>
          </cell>
        </row>
        <row r="19">
          <cell r="N19">
            <v>33</v>
          </cell>
          <cell r="O19">
            <v>181500</v>
          </cell>
        </row>
        <row r="20">
          <cell r="N20">
            <v>19</v>
          </cell>
          <cell r="O20">
            <v>113050</v>
          </cell>
        </row>
        <row r="21">
          <cell r="N21">
            <v>10</v>
          </cell>
          <cell r="O21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1000</v>
          </cell>
          <cell r="O24">
            <v>0</v>
          </cell>
        </row>
        <row r="25">
          <cell r="N25">
            <v>500</v>
          </cell>
          <cell r="O25">
            <v>500</v>
          </cell>
        </row>
        <row r="26">
          <cell r="N26">
            <v>700</v>
          </cell>
          <cell r="O26">
            <v>700</v>
          </cell>
        </row>
        <row r="27">
          <cell r="N27">
            <v>500</v>
          </cell>
          <cell r="O27">
            <v>500</v>
          </cell>
        </row>
        <row r="28">
          <cell r="N28">
            <v>500</v>
          </cell>
          <cell r="O28">
            <v>500</v>
          </cell>
        </row>
        <row r="29">
          <cell r="N29">
            <v>9000</v>
          </cell>
          <cell r="O29">
            <v>9000</v>
          </cell>
        </row>
        <row r="30">
          <cell r="N30">
            <v>20000</v>
          </cell>
          <cell r="O30">
            <v>20000</v>
          </cell>
        </row>
        <row r="31">
          <cell r="N31">
            <v>35000</v>
          </cell>
          <cell r="O31">
            <v>35000</v>
          </cell>
        </row>
        <row r="32">
          <cell r="N32">
            <v>7000</v>
          </cell>
          <cell r="O32">
            <v>7000</v>
          </cell>
        </row>
        <row r="33">
          <cell r="N33">
            <v>1500</v>
          </cell>
          <cell r="O33">
            <v>3000</v>
          </cell>
        </row>
        <row r="36">
          <cell r="N36">
            <v>5.07</v>
          </cell>
          <cell r="O36">
            <v>57038</v>
          </cell>
        </row>
        <row r="38">
          <cell r="N38">
            <v>0</v>
          </cell>
          <cell r="O38">
            <v>0</v>
          </cell>
        </row>
        <row r="39">
          <cell r="N39">
            <v>10000</v>
          </cell>
          <cell r="O39">
            <v>10000</v>
          </cell>
        </row>
        <row r="40">
          <cell r="N40">
            <v>20000</v>
          </cell>
          <cell r="O40">
            <v>20000</v>
          </cell>
        </row>
        <row r="41">
          <cell r="N41">
            <v>50000</v>
          </cell>
          <cell r="O41">
            <v>50000</v>
          </cell>
        </row>
        <row r="43">
          <cell r="O43">
            <v>0</v>
          </cell>
        </row>
        <row r="44">
          <cell r="N44">
            <v>100000</v>
          </cell>
          <cell r="O44">
            <v>100000</v>
          </cell>
        </row>
        <row r="45">
          <cell r="N45">
            <v>1360</v>
          </cell>
          <cell r="O45">
            <v>1360</v>
          </cell>
        </row>
        <row r="46">
          <cell r="N46">
            <v>2000</v>
          </cell>
          <cell r="O46">
            <v>4000</v>
          </cell>
        </row>
        <row r="47">
          <cell r="N47">
            <v>5300</v>
          </cell>
          <cell r="O47">
            <v>5300</v>
          </cell>
        </row>
        <row r="48">
          <cell r="N48">
            <v>1000</v>
          </cell>
          <cell r="O48">
            <v>2000</v>
          </cell>
        </row>
        <row r="49">
          <cell r="N49">
            <v>700</v>
          </cell>
          <cell r="O49">
            <v>1400</v>
          </cell>
        </row>
        <row r="50">
          <cell r="N50">
            <v>600</v>
          </cell>
          <cell r="O50">
            <v>1200</v>
          </cell>
        </row>
        <row r="51">
          <cell r="N51">
            <v>7000</v>
          </cell>
          <cell r="O51">
            <v>7000</v>
          </cell>
        </row>
        <row r="52">
          <cell r="N52">
            <v>3000</v>
          </cell>
          <cell r="O52">
            <v>3000</v>
          </cell>
        </row>
        <row r="54">
          <cell r="N54">
            <v>0</v>
          </cell>
          <cell r="O54">
            <v>0</v>
          </cell>
        </row>
        <row r="58">
          <cell r="O58">
            <v>0</v>
          </cell>
        </row>
        <row r="59">
          <cell r="O59">
            <v>0</v>
          </cell>
        </row>
        <row r="62">
          <cell r="N62">
            <v>0</v>
          </cell>
          <cell r="O62">
            <v>0</v>
          </cell>
        </row>
        <row r="63">
          <cell r="N63">
            <v>10000</v>
          </cell>
          <cell r="O63">
            <v>10000</v>
          </cell>
        </row>
        <row r="65">
          <cell r="N65">
            <v>0</v>
          </cell>
          <cell r="O65">
            <v>0</v>
          </cell>
        </row>
        <row r="66">
          <cell r="N66">
            <v>280000</v>
          </cell>
          <cell r="O66">
            <v>0</v>
          </cell>
        </row>
        <row r="67">
          <cell r="N67">
            <v>20000</v>
          </cell>
          <cell r="O67">
            <v>0</v>
          </cell>
        </row>
        <row r="69">
          <cell r="N69">
            <v>35</v>
          </cell>
          <cell r="O69">
            <v>0</v>
          </cell>
        </row>
        <row r="70">
          <cell r="N70">
            <v>35</v>
          </cell>
          <cell r="O70">
            <v>0</v>
          </cell>
        </row>
        <row r="71">
          <cell r="N71">
            <v>10000</v>
          </cell>
          <cell r="O71">
            <v>0</v>
          </cell>
        </row>
        <row r="72">
          <cell r="N72">
            <v>4000</v>
          </cell>
          <cell r="O72">
            <v>0</v>
          </cell>
        </row>
        <row r="73">
          <cell r="N73">
            <v>20000</v>
          </cell>
          <cell r="O73">
            <v>0</v>
          </cell>
        </row>
        <row r="75">
          <cell r="N75">
            <v>0</v>
          </cell>
          <cell r="O75">
            <v>0</v>
          </cell>
        </row>
        <row r="76">
          <cell r="N76">
            <v>4000</v>
          </cell>
          <cell r="O76">
            <v>12000</v>
          </cell>
        </row>
        <row r="77">
          <cell r="N77">
            <v>2000</v>
          </cell>
          <cell r="O77">
            <v>4000</v>
          </cell>
        </row>
        <row r="79">
          <cell r="N79">
            <v>0</v>
          </cell>
          <cell r="O79">
            <v>0</v>
          </cell>
        </row>
        <row r="80">
          <cell r="N80">
            <v>3500</v>
          </cell>
          <cell r="O80">
            <v>3500</v>
          </cell>
        </row>
        <row r="81">
          <cell r="N81">
            <v>1500</v>
          </cell>
          <cell r="O81">
            <v>1500</v>
          </cell>
        </row>
        <row r="83">
          <cell r="N83">
            <v>0</v>
          </cell>
          <cell r="O83">
            <v>0</v>
          </cell>
        </row>
      </sheetData>
      <sheetData sheetId="2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AY263"/>
  <sheetViews>
    <sheetView showGridLines="0" tabSelected="1" view="pageBreakPreview" zoomScale="55" zoomScaleNormal="40" zoomScaleSheetLayoutView="5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25.42578125" defaultRowHeight="12.75" x14ac:dyDescent="0.2"/>
  <cols>
    <col min="1" max="1" width="5.5703125" style="1" bestFit="1" customWidth="1"/>
    <col min="2" max="2" width="28.7109375" style="32" bestFit="1" customWidth="1"/>
    <col min="3" max="3" width="62.28515625" style="2" customWidth="1"/>
    <col min="4" max="4" width="11.140625" style="2" customWidth="1"/>
    <col min="5" max="6" width="11.42578125" style="3" customWidth="1"/>
    <col min="7" max="7" width="11.28515625" style="3" customWidth="1"/>
    <col min="8" max="8" width="13.140625" style="4" customWidth="1"/>
    <col min="9" max="9" width="9.85546875" style="42" customWidth="1"/>
    <col min="10" max="10" width="13.5703125" style="1" customWidth="1"/>
    <col min="11" max="11" width="13.140625" style="1" customWidth="1"/>
    <col min="12" max="12" width="11.5703125" style="2" customWidth="1"/>
    <col min="13" max="13" width="8.5703125" style="5" customWidth="1"/>
    <col min="14" max="14" width="13.5703125" style="1" customWidth="1"/>
    <col min="15" max="15" width="12.85546875" style="1" customWidth="1"/>
    <col min="16" max="16" width="12.28515625" style="1" customWidth="1"/>
    <col min="17" max="17" width="8.5703125" style="5" bestFit="1" customWidth="1"/>
    <col min="18" max="18" width="13.5703125" style="1" customWidth="1"/>
    <col min="19" max="19" width="12.7109375" style="2" customWidth="1"/>
    <col min="20" max="20" width="12.140625" style="2" bestFit="1" customWidth="1"/>
    <col min="21" max="21" width="9.7109375" style="6" customWidth="1"/>
    <col min="22" max="22" width="13.5703125" style="1" customWidth="1"/>
    <col min="23" max="23" width="14.140625" style="2" customWidth="1"/>
    <col min="24" max="24" width="11.5703125" style="2" customWidth="1"/>
    <col min="25" max="25" width="15.140625" style="2" customWidth="1"/>
    <col min="26" max="27" width="20.5703125" style="1" customWidth="1"/>
    <col min="28" max="28" width="11.140625" style="7" customWidth="1"/>
    <col min="29" max="29" width="10.7109375" style="7" customWidth="1"/>
    <col min="30" max="30" width="11.140625" style="7" customWidth="1"/>
    <col min="31" max="31" width="10.7109375" style="7" customWidth="1"/>
    <col min="32" max="32" width="11.140625" style="7" customWidth="1"/>
    <col min="33" max="33" width="10.7109375" style="7" customWidth="1"/>
    <col min="34" max="34" width="11.140625" style="7" customWidth="1"/>
    <col min="35" max="35" width="10.7109375" style="7" customWidth="1"/>
    <col min="36" max="36" width="11.140625" style="7" customWidth="1"/>
    <col min="37" max="37" width="10.7109375" style="7" customWidth="1"/>
    <col min="38" max="38" width="11.140625" style="7" customWidth="1"/>
    <col min="39" max="39" width="10.7109375" style="7" customWidth="1"/>
    <col min="40" max="40" width="11.140625" style="7" customWidth="1"/>
    <col min="41" max="41" width="10.7109375" style="7" customWidth="1"/>
    <col min="42" max="42" width="11.140625" style="7" customWidth="1"/>
    <col min="43" max="43" width="10.7109375" style="7" customWidth="1"/>
    <col min="44" max="44" width="11.140625" style="7" customWidth="1"/>
    <col min="45" max="45" width="10.7109375" style="7" customWidth="1"/>
    <col min="46" max="46" width="11.140625" style="7" customWidth="1"/>
    <col min="47" max="47" width="10.7109375" style="7" customWidth="1"/>
    <col min="48" max="48" width="11.140625" style="7" customWidth="1"/>
    <col min="49" max="49" width="10.7109375" style="7" customWidth="1"/>
    <col min="50" max="50" width="11.140625" style="7" customWidth="1"/>
    <col min="51" max="51" width="14.28515625" style="8" customWidth="1"/>
    <col min="52" max="52" width="16.7109375" style="2" customWidth="1"/>
    <col min="53" max="81" width="10.7109375" style="2" customWidth="1"/>
    <col min="82" max="259" width="25.42578125" style="2"/>
    <col min="260" max="260" width="9" style="2" customWidth="1"/>
    <col min="261" max="261" width="25.42578125" style="2" customWidth="1"/>
    <col min="262" max="262" width="47.42578125" style="2" customWidth="1"/>
    <col min="263" max="263" width="10.42578125" style="2" customWidth="1"/>
    <col min="264" max="264" width="14" style="2" customWidth="1"/>
    <col min="265" max="265" width="11.42578125" style="2" customWidth="1"/>
    <col min="266" max="282" width="10.7109375" style="2" customWidth="1"/>
    <col min="283" max="283" width="13.28515625" style="2" customWidth="1"/>
    <col min="284" max="337" width="10.7109375" style="2" customWidth="1"/>
    <col min="338" max="515" width="25.42578125" style="2"/>
    <col min="516" max="516" width="9" style="2" customWidth="1"/>
    <col min="517" max="517" width="25.42578125" style="2" customWidth="1"/>
    <col min="518" max="518" width="47.42578125" style="2" customWidth="1"/>
    <col min="519" max="519" width="10.42578125" style="2" customWidth="1"/>
    <col min="520" max="520" width="14" style="2" customWidth="1"/>
    <col min="521" max="521" width="11.42578125" style="2" customWidth="1"/>
    <col min="522" max="538" width="10.7109375" style="2" customWidth="1"/>
    <col min="539" max="539" width="13.28515625" style="2" customWidth="1"/>
    <col min="540" max="593" width="10.7109375" style="2" customWidth="1"/>
    <col min="594" max="771" width="25.42578125" style="2"/>
    <col min="772" max="772" width="9" style="2" customWidth="1"/>
    <col min="773" max="773" width="25.42578125" style="2" customWidth="1"/>
    <col min="774" max="774" width="47.42578125" style="2" customWidth="1"/>
    <col min="775" max="775" width="10.42578125" style="2" customWidth="1"/>
    <col min="776" max="776" width="14" style="2" customWidth="1"/>
    <col min="777" max="777" width="11.42578125" style="2" customWidth="1"/>
    <col min="778" max="794" width="10.7109375" style="2" customWidth="1"/>
    <col min="795" max="795" width="13.28515625" style="2" customWidth="1"/>
    <col min="796" max="849" width="10.7109375" style="2" customWidth="1"/>
    <col min="850" max="1027" width="25.42578125" style="2"/>
    <col min="1028" max="1028" width="9" style="2" customWidth="1"/>
    <col min="1029" max="1029" width="25.42578125" style="2" customWidth="1"/>
    <col min="1030" max="1030" width="47.42578125" style="2" customWidth="1"/>
    <col min="1031" max="1031" width="10.42578125" style="2" customWidth="1"/>
    <col min="1032" max="1032" width="14" style="2" customWidth="1"/>
    <col min="1033" max="1033" width="11.42578125" style="2" customWidth="1"/>
    <col min="1034" max="1050" width="10.7109375" style="2" customWidth="1"/>
    <col min="1051" max="1051" width="13.28515625" style="2" customWidth="1"/>
    <col min="1052" max="1105" width="10.7109375" style="2" customWidth="1"/>
    <col min="1106" max="1283" width="25.42578125" style="2"/>
    <col min="1284" max="1284" width="9" style="2" customWidth="1"/>
    <col min="1285" max="1285" width="25.42578125" style="2" customWidth="1"/>
    <col min="1286" max="1286" width="47.42578125" style="2" customWidth="1"/>
    <col min="1287" max="1287" width="10.42578125" style="2" customWidth="1"/>
    <col min="1288" max="1288" width="14" style="2" customWidth="1"/>
    <col min="1289" max="1289" width="11.42578125" style="2" customWidth="1"/>
    <col min="1290" max="1306" width="10.7109375" style="2" customWidth="1"/>
    <col min="1307" max="1307" width="13.28515625" style="2" customWidth="1"/>
    <col min="1308" max="1361" width="10.7109375" style="2" customWidth="1"/>
    <col min="1362" max="1539" width="25.42578125" style="2"/>
    <col min="1540" max="1540" width="9" style="2" customWidth="1"/>
    <col min="1541" max="1541" width="25.42578125" style="2" customWidth="1"/>
    <col min="1542" max="1542" width="47.42578125" style="2" customWidth="1"/>
    <col min="1543" max="1543" width="10.42578125" style="2" customWidth="1"/>
    <col min="1544" max="1544" width="14" style="2" customWidth="1"/>
    <col min="1545" max="1545" width="11.42578125" style="2" customWidth="1"/>
    <col min="1546" max="1562" width="10.7109375" style="2" customWidth="1"/>
    <col min="1563" max="1563" width="13.28515625" style="2" customWidth="1"/>
    <col min="1564" max="1617" width="10.7109375" style="2" customWidth="1"/>
    <col min="1618" max="1795" width="25.42578125" style="2"/>
    <col min="1796" max="1796" width="9" style="2" customWidth="1"/>
    <col min="1797" max="1797" width="25.42578125" style="2" customWidth="1"/>
    <col min="1798" max="1798" width="47.42578125" style="2" customWidth="1"/>
    <col min="1799" max="1799" width="10.42578125" style="2" customWidth="1"/>
    <col min="1800" max="1800" width="14" style="2" customWidth="1"/>
    <col min="1801" max="1801" width="11.42578125" style="2" customWidth="1"/>
    <col min="1802" max="1818" width="10.7109375" style="2" customWidth="1"/>
    <col min="1819" max="1819" width="13.28515625" style="2" customWidth="1"/>
    <col min="1820" max="1873" width="10.7109375" style="2" customWidth="1"/>
    <col min="1874" max="2051" width="25.42578125" style="2"/>
    <col min="2052" max="2052" width="9" style="2" customWidth="1"/>
    <col min="2053" max="2053" width="25.42578125" style="2" customWidth="1"/>
    <col min="2054" max="2054" width="47.42578125" style="2" customWidth="1"/>
    <col min="2055" max="2055" width="10.42578125" style="2" customWidth="1"/>
    <col min="2056" max="2056" width="14" style="2" customWidth="1"/>
    <col min="2057" max="2057" width="11.42578125" style="2" customWidth="1"/>
    <col min="2058" max="2074" width="10.7109375" style="2" customWidth="1"/>
    <col min="2075" max="2075" width="13.28515625" style="2" customWidth="1"/>
    <col min="2076" max="2129" width="10.7109375" style="2" customWidth="1"/>
    <col min="2130" max="2307" width="25.42578125" style="2"/>
    <col min="2308" max="2308" width="9" style="2" customWidth="1"/>
    <col min="2309" max="2309" width="25.42578125" style="2" customWidth="1"/>
    <col min="2310" max="2310" width="47.42578125" style="2" customWidth="1"/>
    <col min="2311" max="2311" width="10.42578125" style="2" customWidth="1"/>
    <col min="2312" max="2312" width="14" style="2" customWidth="1"/>
    <col min="2313" max="2313" width="11.42578125" style="2" customWidth="1"/>
    <col min="2314" max="2330" width="10.7109375" style="2" customWidth="1"/>
    <col min="2331" max="2331" width="13.28515625" style="2" customWidth="1"/>
    <col min="2332" max="2385" width="10.7109375" style="2" customWidth="1"/>
    <col min="2386" max="2563" width="25.42578125" style="2"/>
    <col min="2564" max="2564" width="9" style="2" customWidth="1"/>
    <col min="2565" max="2565" width="25.42578125" style="2" customWidth="1"/>
    <col min="2566" max="2566" width="47.42578125" style="2" customWidth="1"/>
    <col min="2567" max="2567" width="10.42578125" style="2" customWidth="1"/>
    <col min="2568" max="2568" width="14" style="2" customWidth="1"/>
    <col min="2569" max="2569" width="11.42578125" style="2" customWidth="1"/>
    <col min="2570" max="2586" width="10.7109375" style="2" customWidth="1"/>
    <col min="2587" max="2587" width="13.28515625" style="2" customWidth="1"/>
    <col min="2588" max="2641" width="10.7109375" style="2" customWidth="1"/>
    <col min="2642" max="2819" width="25.42578125" style="2"/>
    <col min="2820" max="2820" width="9" style="2" customWidth="1"/>
    <col min="2821" max="2821" width="25.42578125" style="2" customWidth="1"/>
    <col min="2822" max="2822" width="47.42578125" style="2" customWidth="1"/>
    <col min="2823" max="2823" width="10.42578125" style="2" customWidth="1"/>
    <col min="2824" max="2824" width="14" style="2" customWidth="1"/>
    <col min="2825" max="2825" width="11.42578125" style="2" customWidth="1"/>
    <col min="2826" max="2842" width="10.7109375" style="2" customWidth="1"/>
    <col min="2843" max="2843" width="13.28515625" style="2" customWidth="1"/>
    <col min="2844" max="2897" width="10.7109375" style="2" customWidth="1"/>
    <col min="2898" max="3075" width="25.42578125" style="2"/>
    <col min="3076" max="3076" width="9" style="2" customWidth="1"/>
    <col min="3077" max="3077" width="25.42578125" style="2" customWidth="1"/>
    <col min="3078" max="3078" width="47.42578125" style="2" customWidth="1"/>
    <col min="3079" max="3079" width="10.42578125" style="2" customWidth="1"/>
    <col min="3080" max="3080" width="14" style="2" customWidth="1"/>
    <col min="3081" max="3081" width="11.42578125" style="2" customWidth="1"/>
    <col min="3082" max="3098" width="10.7109375" style="2" customWidth="1"/>
    <col min="3099" max="3099" width="13.28515625" style="2" customWidth="1"/>
    <col min="3100" max="3153" width="10.7109375" style="2" customWidth="1"/>
    <col min="3154" max="3331" width="25.42578125" style="2"/>
    <col min="3332" max="3332" width="9" style="2" customWidth="1"/>
    <col min="3333" max="3333" width="25.42578125" style="2" customWidth="1"/>
    <col min="3334" max="3334" width="47.42578125" style="2" customWidth="1"/>
    <col min="3335" max="3335" width="10.42578125" style="2" customWidth="1"/>
    <col min="3336" max="3336" width="14" style="2" customWidth="1"/>
    <col min="3337" max="3337" width="11.42578125" style="2" customWidth="1"/>
    <col min="3338" max="3354" width="10.7109375" style="2" customWidth="1"/>
    <col min="3355" max="3355" width="13.28515625" style="2" customWidth="1"/>
    <col min="3356" max="3409" width="10.7109375" style="2" customWidth="1"/>
    <col min="3410" max="3587" width="25.42578125" style="2"/>
    <col min="3588" max="3588" width="9" style="2" customWidth="1"/>
    <col min="3589" max="3589" width="25.42578125" style="2" customWidth="1"/>
    <col min="3590" max="3590" width="47.42578125" style="2" customWidth="1"/>
    <col min="3591" max="3591" width="10.42578125" style="2" customWidth="1"/>
    <col min="3592" max="3592" width="14" style="2" customWidth="1"/>
    <col min="3593" max="3593" width="11.42578125" style="2" customWidth="1"/>
    <col min="3594" max="3610" width="10.7109375" style="2" customWidth="1"/>
    <col min="3611" max="3611" width="13.28515625" style="2" customWidth="1"/>
    <col min="3612" max="3665" width="10.7109375" style="2" customWidth="1"/>
    <col min="3666" max="3843" width="25.42578125" style="2"/>
    <col min="3844" max="3844" width="9" style="2" customWidth="1"/>
    <col min="3845" max="3845" width="25.42578125" style="2" customWidth="1"/>
    <col min="3846" max="3846" width="47.42578125" style="2" customWidth="1"/>
    <col min="3847" max="3847" width="10.42578125" style="2" customWidth="1"/>
    <col min="3848" max="3848" width="14" style="2" customWidth="1"/>
    <col min="3849" max="3849" width="11.42578125" style="2" customWidth="1"/>
    <col min="3850" max="3866" width="10.7109375" style="2" customWidth="1"/>
    <col min="3867" max="3867" width="13.28515625" style="2" customWidth="1"/>
    <col min="3868" max="3921" width="10.7109375" style="2" customWidth="1"/>
    <col min="3922" max="4099" width="25.42578125" style="2"/>
    <col min="4100" max="4100" width="9" style="2" customWidth="1"/>
    <col min="4101" max="4101" width="25.42578125" style="2" customWidth="1"/>
    <col min="4102" max="4102" width="47.42578125" style="2" customWidth="1"/>
    <col min="4103" max="4103" width="10.42578125" style="2" customWidth="1"/>
    <col min="4104" max="4104" width="14" style="2" customWidth="1"/>
    <col min="4105" max="4105" width="11.42578125" style="2" customWidth="1"/>
    <col min="4106" max="4122" width="10.7109375" style="2" customWidth="1"/>
    <col min="4123" max="4123" width="13.28515625" style="2" customWidth="1"/>
    <col min="4124" max="4177" width="10.7109375" style="2" customWidth="1"/>
    <col min="4178" max="4355" width="25.42578125" style="2"/>
    <col min="4356" max="4356" width="9" style="2" customWidth="1"/>
    <col min="4357" max="4357" width="25.42578125" style="2" customWidth="1"/>
    <col min="4358" max="4358" width="47.42578125" style="2" customWidth="1"/>
    <col min="4359" max="4359" width="10.42578125" style="2" customWidth="1"/>
    <col min="4360" max="4360" width="14" style="2" customWidth="1"/>
    <col min="4361" max="4361" width="11.42578125" style="2" customWidth="1"/>
    <col min="4362" max="4378" width="10.7109375" style="2" customWidth="1"/>
    <col min="4379" max="4379" width="13.28515625" style="2" customWidth="1"/>
    <col min="4380" max="4433" width="10.7109375" style="2" customWidth="1"/>
    <col min="4434" max="4611" width="25.42578125" style="2"/>
    <col min="4612" max="4612" width="9" style="2" customWidth="1"/>
    <col min="4613" max="4613" width="25.42578125" style="2" customWidth="1"/>
    <col min="4614" max="4614" width="47.42578125" style="2" customWidth="1"/>
    <col min="4615" max="4615" width="10.42578125" style="2" customWidth="1"/>
    <col min="4616" max="4616" width="14" style="2" customWidth="1"/>
    <col min="4617" max="4617" width="11.42578125" style="2" customWidth="1"/>
    <col min="4618" max="4634" width="10.7109375" style="2" customWidth="1"/>
    <col min="4635" max="4635" width="13.28515625" style="2" customWidth="1"/>
    <col min="4636" max="4689" width="10.7109375" style="2" customWidth="1"/>
    <col min="4690" max="4867" width="25.42578125" style="2"/>
    <col min="4868" max="4868" width="9" style="2" customWidth="1"/>
    <col min="4869" max="4869" width="25.42578125" style="2" customWidth="1"/>
    <col min="4870" max="4870" width="47.42578125" style="2" customWidth="1"/>
    <col min="4871" max="4871" width="10.42578125" style="2" customWidth="1"/>
    <col min="4872" max="4872" width="14" style="2" customWidth="1"/>
    <col min="4873" max="4873" width="11.42578125" style="2" customWidth="1"/>
    <col min="4874" max="4890" width="10.7109375" style="2" customWidth="1"/>
    <col min="4891" max="4891" width="13.28515625" style="2" customWidth="1"/>
    <col min="4892" max="4945" width="10.7109375" style="2" customWidth="1"/>
    <col min="4946" max="5123" width="25.42578125" style="2"/>
    <col min="5124" max="5124" width="9" style="2" customWidth="1"/>
    <col min="5125" max="5125" width="25.42578125" style="2" customWidth="1"/>
    <col min="5126" max="5126" width="47.42578125" style="2" customWidth="1"/>
    <col min="5127" max="5127" width="10.42578125" style="2" customWidth="1"/>
    <col min="5128" max="5128" width="14" style="2" customWidth="1"/>
    <col min="5129" max="5129" width="11.42578125" style="2" customWidth="1"/>
    <col min="5130" max="5146" width="10.7109375" style="2" customWidth="1"/>
    <col min="5147" max="5147" width="13.28515625" style="2" customWidth="1"/>
    <col min="5148" max="5201" width="10.7109375" style="2" customWidth="1"/>
    <col min="5202" max="5379" width="25.42578125" style="2"/>
    <col min="5380" max="5380" width="9" style="2" customWidth="1"/>
    <col min="5381" max="5381" width="25.42578125" style="2" customWidth="1"/>
    <col min="5382" max="5382" width="47.42578125" style="2" customWidth="1"/>
    <col min="5383" max="5383" width="10.42578125" style="2" customWidth="1"/>
    <col min="5384" max="5384" width="14" style="2" customWidth="1"/>
    <col min="5385" max="5385" width="11.42578125" style="2" customWidth="1"/>
    <col min="5386" max="5402" width="10.7109375" style="2" customWidth="1"/>
    <col min="5403" max="5403" width="13.28515625" style="2" customWidth="1"/>
    <col min="5404" max="5457" width="10.7109375" style="2" customWidth="1"/>
    <col min="5458" max="5635" width="25.42578125" style="2"/>
    <col min="5636" max="5636" width="9" style="2" customWidth="1"/>
    <col min="5637" max="5637" width="25.42578125" style="2" customWidth="1"/>
    <col min="5638" max="5638" width="47.42578125" style="2" customWidth="1"/>
    <col min="5639" max="5639" width="10.42578125" style="2" customWidth="1"/>
    <col min="5640" max="5640" width="14" style="2" customWidth="1"/>
    <col min="5641" max="5641" width="11.42578125" style="2" customWidth="1"/>
    <col min="5642" max="5658" width="10.7109375" style="2" customWidth="1"/>
    <col min="5659" max="5659" width="13.28515625" style="2" customWidth="1"/>
    <col min="5660" max="5713" width="10.7109375" style="2" customWidth="1"/>
    <col min="5714" max="5891" width="25.42578125" style="2"/>
    <col min="5892" max="5892" width="9" style="2" customWidth="1"/>
    <col min="5893" max="5893" width="25.42578125" style="2" customWidth="1"/>
    <col min="5894" max="5894" width="47.42578125" style="2" customWidth="1"/>
    <col min="5895" max="5895" width="10.42578125" style="2" customWidth="1"/>
    <col min="5896" max="5896" width="14" style="2" customWidth="1"/>
    <col min="5897" max="5897" width="11.42578125" style="2" customWidth="1"/>
    <col min="5898" max="5914" width="10.7109375" style="2" customWidth="1"/>
    <col min="5915" max="5915" width="13.28515625" style="2" customWidth="1"/>
    <col min="5916" max="5969" width="10.7109375" style="2" customWidth="1"/>
    <col min="5970" max="6147" width="25.42578125" style="2"/>
    <col min="6148" max="6148" width="9" style="2" customWidth="1"/>
    <col min="6149" max="6149" width="25.42578125" style="2" customWidth="1"/>
    <col min="6150" max="6150" width="47.42578125" style="2" customWidth="1"/>
    <col min="6151" max="6151" width="10.42578125" style="2" customWidth="1"/>
    <col min="6152" max="6152" width="14" style="2" customWidth="1"/>
    <col min="6153" max="6153" width="11.42578125" style="2" customWidth="1"/>
    <col min="6154" max="6170" width="10.7109375" style="2" customWidth="1"/>
    <col min="6171" max="6171" width="13.28515625" style="2" customWidth="1"/>
    <col min="6172" max="6225" width="10.7109375" style="2" customWidth="1"/>
    <col min="6226" max="6403" width="25.42578125" style="2"/>
    <col min="6404" max="6404" width="9" style="2" customWidth="1"/>
    <col min="6405" max="6405" width="25.42578125" style="2" customWidth="1"/>
    <col min="6406" max="6406" width="47.42578125" style="2" customWidth="1"/>
    <col min="6407" max="6407" width="10.42578125" style="2" customWidth="1"/>
    <col min="6408" max="6408" width="14" style="2" customWidth="1"/>
    <col min="6409" max="6409" width="11.42578125" style="2" customWidth="1"/>
    <col min="6410" max="6426" width="10.7109375" style="2" customWidth="1"/>
    <col min="6427" max="6427" width="13.28515625" style="2" customWidth="1"/>
    <col min="6428" max="6481" width="10.7109375" style="2" customWidth="1"/>
    <col min="6482" max="6659" width="25.42578125" style="2"/>
    <col min="6660" max="6660" width="9" style="2" customWidth="1"/>
    <col min="6661" max="6661" width="25.42578125" style="2" customWidth="1"/>
    <col min="6662" max="6662" width="47.42578125" style="2" customWidth="1"/>
    <col min="6663" max="6663" width="10.42578125" style="2" customWidth="1"/>
    <col min="6664" max="6664" width="14" style="2" customWidth="1"/>
    <col min="6665" max="6665" width="11.42578125" style="2" customWidth="1"/>
    <col min="6666" max="6682" width="10.7109375" style="2" customWidth="1"/>
    <col min="6683" max="6683" width="13.28515625" style="2" customWidth="1"/>
    <col min="6684" max="6737" width="10.7109375" style="2" customWidth="1"/>
    <col min="6738" max="6915" width="25.42578125" style="2"/>
    <col min="6916" max="6916" width="9" style="2" customWidth="1"/>
    <col min="6917" max="6917" width="25.42578125" style="2" customWidth="1"/>
    <col min="6918" max="6918" width="47.42578125" style="2" customWidth="1"/>
    <col min="6919" max="6919" width="10.42578125" style="2" customWidth="1"/>
    <col min="6920" max="6920" width="14" style="2" customWidth="1"/>
    <col min="6921" max="6921" width="11.42578125" style="2" customWidth="1"/>
    <col min="6922" max="6938" width="10.7109375" style="2" customWidth="1"/>
    <col min="6939" max="6939" width="13.28515625" style="2" customWidth="1"/>
    <col min="6940" max="6993" width="10.7109375" style="2" customWidth="1"/>
    <col min="6994" max="7171" width="25.42578125" style="2"/>
    <col min="7172" max="7172" width="9" style="2" customWidth="1"/>
    <col min="7173" max="7173" width="25.42578125" style="2" customWidth="1"/>
    <col min="7174" max="7174" width="47.42578125" style="2" customWidth="1"/>
    <col min="7175" max="7175" width="10.42578125" style="2" customWidth="1"/>
    <col min="7176" max="7176" width="14" style="2" customWidth="1"/>
    <col min="7177" max="7177" width="11.42578125" style="2" customWidth="1"/>
    <col min="7178" max="7194" width="10.7109375" style="2" customWidth="1"/>
    <col min="7195" max="7195" width="13.28515625" style="2" customWidth="1"/>
    <col min="7196" max="7249" width="10.7109375" style="2" customWidth="1"/>
    <col min="7250" max="7427" width="25.42578125" style="2"/>
    <col min="7428" max="7428" width="9" style="2" customWidth="1"/>
    <col min="7429" max="7429" width="25.42578125" style="2" customWidth="1"/>
    <col min="7430" max="7430" width="47.42578125" style="2" customWidth="1"/>
    <col min="7431" max="7431" width="10.42578125" style="2" customWidth="1"/>
    <col min="7432" max="7432" width="14" style="2" customWidth="1"/>
    <col min="7433" max="7433" width="11.42578125" style="2" customWidth="1"/>
    <col min="7434" max="7450" width="10.7109375" style="2" customWidth="1"/>
    <col min="7451" max="7451" width="13.28515625" style="2" customWidth="1"/>
    <col min="7452" max="7505" width="10.7109375" style="2" customWidth="1"/>
    <col min="7506" max="7683" width="25.42578125" style="2"/>
    <col min="7684" max="7684" width="9" style="2" customWidth="1"/>
    <col min="7685" max="7685" width="25.42578125" style="2" customWidth="1"/>
    <col min="7686" max="7686" width="47.42578125" style="2" customWidth="1"/>
    <col min="7687" max="7687" width="10.42578125" style="2" customWidth="1"/>
    <col min="7688" max="7688" width="14" style="2" customWidth="1"/>
    <col min="7689" max="7689" width="11.42578125" style="2" customWidth="1"/>
    <col min="7690" max="7706" width="10.7109375" style="2" customWidth="1"/>
    <col min="7707" max="7707" width="13.28515625" style="2" customWidth="1"/>
    <col min="7708" max="7761" width="10.7109375" style="2" customWidth="1"/>
    <col min="7762" max="7939" width="25.42578125" style="2"/>
    <col min="7940" max="7940" width="9" style="2" customWidth="1"/>
    <col min="7941" max="7941" width="25.42578125" style="2" customWidth="1"/>
    <col min="7942" max="7942" width="47.42578125" style="2" customWidth="1"/>
    <col min="7943" max="7943" width="10.42578125" style="2" customWidth="1"/>
    <col min="7944" max="7944" width="14" style="2" customWidth="1"/>
    <col min="7945" max="7945" width="11.42578125" style="2" customWidth="1"/>
    <col min="7946" max="7962" width="10.7109375" style="2" customWidth="1"/>
    <col min="7963" max="7963" width="13.28515625" style="2" customWidth="1"/>
    <col min="7964" max="8017" width="10.7109375" style="2" customWidth="1"/>
    <col min="8018" max="8195" width="25.42578125" style="2"/>
    <col min="8196" max="8196" width="9" style="2" customWidth="1"/>
    <col min="8197" max="8197" width="25.42578125" style="2" customWidth="1"/>
    <col min="8198" max="8198" width="47.42578125" style="2" customWidth="1"/>
    <col min="8199" max="8199" width="10.42578125" style="2" customWidth="1"/>
    <col min="8200" max="8200" width="14" style="2" customWidth="1"/>
    <col min="8201" max="8201" width="11.42578125" style="2" customWidth="1"/>
    <col min="8202" max="8218" width="10.7109375" style="2" customWidth="1"/>
    <col min="8219" max="8219" width="13.28515625" style="2" customWidth="1"/>
    <col min="8220" max="8273" width="10.7109375" style="2" customWidth="1"/>
    <col min="8274" max="8451" width="25.42578125" style="2"/>
    <col min="8452" max="8452" width="9" style="2" customWidth="1"/>
    <col min="8453" max="8453" width="25.42578125" style="2" customWidth="1"/>
    <col min="8454" max="8454" width="47.42578125" style="2" customWidth="1"/>
    <col min="8455" max="8455" width="10.42578125" style="2" customWidth="1"/>
    <col min="8456" max="8456" width="14" style="2" customWidth="1"/>
    <col min="8457" max="8457" width="11.42578125" style="2" customWidth="1"/>
    <col min="8458" max="8474" width="10.7109375" style="2" customWidth="1"/>
    <col min="8475" max="8475" width="13.28515625" style="2" customWidth="1"/>
    <col min="8476" max="8529" width="10.7109375" style="2" customWidth="1"/>
    <col min="8530" max="8707" width="25.42578125" style="2"/>
    <col min="8708" max="8708" width="9" style="2" customWidth="1"/>
    <col min="8709" max="8709" width="25.42578125" style="2" customWidth="1"/>
    <col min="8710" max="8710" width="47.42578125" style="2" customWidth="1"/>
    <col min="8711" max="8711" width="10.42578125" style="2" customWidth="1"/>
    <col min="8712" max="8712" width="14" style="2" customWidth="1"/>
    <col min="8713" max="8713" width="11.42578125" style="2" customWidth="1"/>
    <col min="8714" max="8730" width="10.7109375" style="2" customWidth="1"/>
    <col min="8731" max="8731" width="13.28515625" style="2" customWidth="1"/>
    <col min="8732" max="8785" width="10.7109375" style="2" customWidth="1"/>
    <col min="8786" max="8963" width="25.42578125" style="2"/>
    <col min="8964" max="8964" width="9" style="2" customWidth="1"/>
    <col min="8965" max="8965" width="25.42578125" style="2" customWidth="1"/>
    <col min="8966" max="8966" width="47.42578125" style="2" customWidth="1"/>
    <col min="8967" max="8967" width="10.42578125" style="2" customWidth="1"/>
    <col min="8968" max="8968" width="14" style="2" customWidth="1"/>
    <col min="8969" max="8969" width="11.42578125" style="2" customWidth="1"/>
    <col min="8970" max="8986" width="10.7109375" style="2" customWidth="1"/>
    <col min="8987" max="8987" width="13.28515625" style="2" customWidth="1"/>
    <col min="8988" max="9041" width="10.7109375" style="2" customWidth="1"/>
    <col min="9042" max="9219" width="25.42578125" style="2"/>
    <col min="9220" max="9220" width="9" style="2" customWidth="1"/>
    <col min="9221" max="9221" width="25.42578125" style="2" customWidth="1"/>
    <col min="9222" max="9222" width="47.42578125" style="2" customWidth="1"/>
    <col min="9223" max="9223" width="10.42578125" style="2" customWidth="1"/>
    <col min="9224" max="9224" width="14" style="2" customWidth="1"/>
    <col min="9225" max="9225" width="11.42578125" style="2" customWidth="1"/>
    <col min="9226" max="9242" width="10.7109375" style="2" customWidth="1"/>
    <col min="9243" max="9243" width="13.28515625" style="2" customWidth="1"/>
    <col min="9244" max="9297" width="10.7109375" style="2" customWidth="1"/>
    <col min="9298" max="9475" width="25.42578125" style="2"/>
    <col min="9476" max="9476" width="9" style="2" customWidth="1"/>
    <col min="9477" max="9477" width="25.42578125" style="2" customWidth="1"/>
    <col min="9478" max="9478" width="47.42578125" style="2" customWidth="1"/>
    <col min="9479" max="9479" width="10.42578125" style="2" customWidth="1"/>
    <col min="9480" max="9480" width="14" style="2" customWidth="1"/>
    <col min="9481" max="9481" width="11.42578125" style="2" customWidth="1"/>
    <col min="9482" max="9498" width="10.7109375" style="2" customWidth="1"/>
    <col min="9499" max="9499" width="13.28515625" style="2" customWidth="1"/>
    <col min="9500" max="9553" width="10.7109375" style="2" customWidth="1"/>
    <col min="9554" max="9731" width="25.42578125" style="2"/>
    <col min="9732" max="9732" width="9" style="2" customWidth="1"/>
    <col min="9733" max="9733" width="25.42578125" style="2" customWidth="1"/>
    <col min="9734" max="9734" width="47.42578125" style="2" customWidth="1"/>
    <col min="9735" max="9735" width="10.42578125" style="2" customWidth="1"/>
    <col min="9736" max="9736" width="14" style="2" customWidth="1"/>
    <col min="9737" max="9737" width="11.42578125" style="2" customWidth="1"/>
    <col min="9738" max="9754" width="10.7109375" style="2" customWidth="1"/>
    <col min="9755" max="9755" width="13.28515625" style="2" customWidth="1"/>
    <col min="9756" max="9809" width="10.7109375" style="2" customWidth="1"/>
    <col min="9810" max="9987" width="25.42578125" style="2"/>
    <col min="9988" max="9988" width="9" style="2" customWidth="1"/>
    <col min="9989" max="9989" width="25.42578125" style="2" customWidth="1"/>
    <col min="9990" max="9990" width="47.42578125" style="2" customWidth="1"/>
    <col min="9991" max="9991" width="10.42578125" style="2" customWidth="1"/>
    <col min="9992" max="9992" width="14" style="2" customWidth="1"/>
    <col min="9993" max="9993" width="11.42578125" style="2" customWidth="1"/>
    <col min="9994" max="10010" width="10.7109375" style="2" customWidth="1"/>
    <col min="10011" max="10011" width="13.28515625" style="2" customWidth="1"/>
    <col min="10012" max="10065" width="10.7109375" style="2" customWidth="1"/>
    <col min="10066" max="10243" width="25.42578125" style="2"/>
    <col min="10244" max="10244" width="9" style="2" customWidth="1"/>
    <col min="10245" max="10245" width="25.42578125" style="2" customWidth="1"/>
    <col min="10246" max="10246" width="47.42578125" style="2" customWidth="1"/>
    <col min="10247" max="10247" width="10.42578125" style="2" customWidth="1"/>
    <col min="10248" max="10248" width="14" style="2" customWidth="1"/>
    <col min="10249" max="10249" width="11.42578125" style="2" customWidth="1"/>
    <col min="10250" max="10266" width="10.7109375" style="2" customWidth="1"/>
    <col min="10267" max="10267" width="13.28515625" style="2" customWidth="1"/>
    <col min="10268" max="10321" width="10.7109375" style="2" customWidth="1"/>
    <col min="10322" max="10499" width="25.42578125" style="2"/>
    <col min="10500" max="10500" width="9" style="2" customWidth="1"/>
    <col min="10501" max="10501" width="25.42578125" style="2" customWidth="1"/>
    <col min="10502" max="10502" width="47.42578125" style="2" customWidth="1"/>
    <col min="10503" max="10503" width="10.42578125" style="2" customWidth="1"/>
    <col min="10504" max="10504" width="14" style="2" customWidth="1"/>
    <col min="10505" max="10505" width="11.42578125" style="2" customWidth="1"/>
    <col min="10506" max="10522" width="10.7109375" style="2" customWidth="1"/>
    <col min="10523" max="10523" width="13.28515625" style="2" customWidth="1"/>
    <col min="10524" max="10577" width="10.7109375" style="2" customWidth="1"/>
    <col min="10578" max="10755" width="25.42578125" style="2"/>
    <col min="10756" max="10756" width="9" style="2" customWidth="1"/>
    <col min="10757" max="10757" width="25.42578125" style="2" customWidth="1"/>
    <col min="10758" max="10758" width="47.42578125" style="2" customWidth="1"/>
    <col min="10759" max="10759" width="10.42578125" style="2" customWidth="1"/>
    <col min="10760" max="10760" width="14" style="2" customWidth="1"/>
    <col min="10761" max="10761" width="11.42578125" style="2" customWidth="1"/>
    <col min="10762" max="10778" width="10.7109375" style="2" customWidth="1"/>
    <col min="10779" max="10779" width="13.28515625" style="2" customWidth="1"/>
    <col min="10780" max="10833" width="10.7109375" style="2" customWidth="1"/>
    <col min="10834" max="11011" width="25.42578125" style="2"/>
    <col min="11012" max="11012" width="9" style="2" customWidth="1"/>
    <col min="11013" max="11013" width="25.42578125" style="2" customWidth="1"/>
    <col min="11014" max="11014" width="47.42578125" style="2" customWidth="1"/>
    <col min="11015" max="11015" width="10.42578125" style="2" customWidth="1"/>
    <col min="11016" max="11016" width="14" style="2" customWidth="1"/>
    <col min="11017" max="11017" width="11.42578125" style="2" customWidth="1"/>
    <col min="11018" max="11034" width="10.7109375" style="2" customWidth="1"/>
    <col min="11035" max="11035" width="13.28515625" style="2" customWidth="1"/>
    <col min="11036" max="11089" width="10.7109375" style="2" customWidth="1"/>
    <col min="11090" max="11267" width="25.42578125" style="2"/>
    <col min="11268" max="11268" width="9" style="2" customWidth="1"/>
    <col min="11269" max="11269" width="25.42578125" style="2" customWidth="1"/>
    <col min="11270" max="11270" width="47.42578125" style="2" customWidth="1"/>
    <col min="11271" max="11271" width="10.42578125" style="2" customWidth="1"/>
    <col min="11272" max="11272" width="14" style="2" customWidth="1"/>
    <col min="11273" max="11273" width="11.42578125" style="2" customWidth="1"/>
    <col min="11274" max="11290" width="10.7109375" style="2" customWidth="1"/>
    <col min="11291" max="11291" width="13.28515625" style="2" customWidth="1"/>
    <col min="11292" max="11345" width="10.7109375" style="2" customWidth="1"/>
    <col min="11346" max="11523" width="25.42578125" style="2"/>
    <col min="11524" max="11524" width="9" style="2" customWidth="1"/>
    <col min="11525" max="11525" width="25.42578125" style="2" customWidth="1"/>
    <col min="11526" max="11526" width="47.42578125" style="2" customWidth="1"/>
    <col min="11527" max="11527" width="10.42578125" style="2" customWidth="1"/>
    <col min="11528" max="11528" width="14" style="2" customWidth="1"/>
    <col min="11529" max="11529" width="11.42578125" style="2" customWidth="1"/>
    <col min="11530" max="11546" width="10.7109375" style="2" customWidth="1"/>
    <col min="11547" max="11547" width="13.28515625" style="2" customWidth="1"/>
    <col min="11548" max="11601" width="10.7109375" style="2" customWidth="1"/>
    <col min="11602" max="11779" width="25.42578125" style="2"/>
    <col min="11780" max="11780" width="9" style="2" customWidth="1"/>
    <col min="11781" max="11781" width="25.42578125" style="2" customWidth="1"/>
    <col min="11782" max="11782" width="47.42578125" style="2" customWidth="1"/>
    <col min="11783" max="11783" width="10.42578125" style="2" customWidth="1"/>
    <col min="11784" max="11784" width="14" style="2" customWidth="1"/>
    <col min="11785" max="11785" width="11.42578125" style="2" customWidth="1"/>
    <col min="11786" max="11802" width="10.7109375" style="2" customWidth="1"/>
    <col min="11803" max="11803" width="13.28515625" style="2" customWidth="1"/>
    <col min="11804" max="11857" width="10.7109375" style="2" customWidth="1"/>
    <col min="11858" max="12035" width="25.42578125" style="2"/>
    <col min="12036" max="12036" width="9" style="2" customWidth="1"/>
    <col min="12037" max="12037" width="25.42578125" style="2" customWidth="1"/>
    <col min="12038" max="12038" width="47.42578125" style="2" customWidth="1"/>
    <col min="12039" max="12039" width="10.42578125" style="2" customWidth="1"/>
    <col min="12040" max="12040" width="14" style="2" customWidth="1"/>
    <col min="12041" max="12041" width="11.42578125" style="2" customWidth="1"/>
    <col min="12042" max="12058" width="10.7109375" style="2" customWidth="1"/>
    <col min="12059" max="12059" width="13.28515625" style="2" customWidth="1"/>
    <col min="12060" max="12113" width="10.7109375" style="2" customWidth="1"/>
    <col min="12114" max="12291" width="25.42578125" style="2"/>
    <col min="12292" max="12292" width="9" style="2" customWidth="1"/>
    <col min="12293" max="12293" width="25.42578125" style="2" customWidth="1"/>
    <col min="12294" max="12294" width="47.42578125" style="2" customWidth="1"/>
    <col min="12295" max="12295" width="10.42578125" style="2" customWidth="1"/>
    <col min="12296" max="12296" width="14" style="2" customWidth="1"/>
    <col min="12297" max="12297" width="11.42578125" style="2" customWidth="1"/>
    <col min="12298" max="12314" width="10.7109375" style="2" customWidth="1"/>
    <col min="12315" max="12315" width="13.28515625" style="2" customWidth="1"/>
    <col min="12316" max="12369" width="10.7109375" style="2" customWidth="1"/>
    <col min="12370" max="12547" width="25.42578125" style="2"/>
    <col min="12548" max="12548" width="9" style="2" customWidth="1"/>
    <col min="12549" max="12549" width="25.42578125" style="2" customWidth="1"/>
    <col min="12550" max="12550" width="47.42578125" style="2" customWidth="1"/>
    <col min="12551" max="12551" width="10.42578125" style="2" customWidth="1"/>
    <col min="12552" max="12552" width="14" style="2" customWidth="1"/>
    <col min="12553" max="12553" width="11.42578125" style="2" customWidth="1"/>
    <col min="12554" max="12570" width="10.7109375" style="2" customWidth="1"/>
    <col min="12571" max="12571" width="13.28515625" style="2" customWidth="1"/>
    <col min="12572" max="12625" width="10.7109375" style="2" customWidth="1"/>
    <col min="12626" max="12803" width="25.42578125" style="2"/>
    <col min="12804" max="12804" width="9" style="2" customWidth="1"/>
    <col min="12805" max="12805" width="25.42578125" style="2" customWidth="1"/>
    <col min="12806" max="12806" width="47.42578125" style="2" customWidth="1"/>
    <col min="12807" max="12807" width="10.42578125" style="2" customWidth="1"/>
    <col min="12808" max="12808" width="14" style="2" customWidth="1"/>
    <col min="12809" max="12809" width="11.42578125" style="2" customWidth="1"/>
    <col min="12810" max="12826" width="10.7109375" style="2" customWidth="1"/>
    <col min="12827" max="12827" width="13.28515625" style="2" customWidth="1"/>
    <col min="12828" max="12881" width="10.7109375" style="2" customWidth="1"/>
    <col min="12882" max="13059" width="25.42578125" style="2"/>
    <col min="13060" max="13060" width="9" style="2" customWidth="1"/>
    <col min="13061" max="13061" width="25.42578125" style="2" customWidth="1"/>
    <col min="13062" max="13062" width="47.42578125" style="2" customWidth="1"/>
    <col min="13063" max="13063" width="10.42578125" style="2" customWidth="1"/>
    <col min="13064" max="13064" width="14" style="2" customWidth="1"/>
    <col min="13065" max="13065" width="11.42578125" style="2" customWidth="1"/>
    <col min="13066" max="13082" width="10.7109375" style="2" customWidth="1"/>
    <col min="13083" max="13083" width="13.28515625" style="2" customWidth="1"/>
    <col min="13084" max="13137" width="10.7109375" style="2" customWidth="1"/>
    <col min="13138" max="13315" width="25.42578125" style="2"/>
    <col min="13316" max="13316" width="9" style="2" customWidth="1"/>
    <col min="13317" max="13317" width="25.42578125" style="2" customWidth="1"/>
    <col min="13318" max="13318" width="47.42578125" style="2" customWidth="1"/>
    <col min="13319" max="13319" width="10.42578125" style="2" customWidth="1"/>
    <col min="13320" max="13320" width="14" style="2" customWidth="1"/>
    <col min="13321" max="13321" width="11.42578125" style="2" customWidth="1"/>
    <col min="13322" max="13338" width="10.7109375" style="2" customWidth="1"/>
    <col min="13339" max="13339" width="13.28515625" style="2" customWidth="1"/>
    <col min="13340" max="13393" width="10.7109375" style="2" customWidth="1"/>
    <col min="13394" max="13571" width="25.42578125" style="2"/>
    <col min="13572" max="13572" width="9" style="2" customWidth="1"/>
    <col min="13573" max="13573" width="25.42578125" style="2" customWidth="1"/>
    <col min="13574" max="13574" width="47.42578125" style="2" customWidth="1"/>
    <col min="13575" max="13575" width="10.42578125" style="2" customWidth="1"/>
    <col min="13576" max="13576" width="14" style="2" customWidth="1"/>
    <col min="13577" max="13577" width="11.42578125" style="2" customWidth="1"/>
    <col min="13578" max="13594" width="10.7109375" style="2" customWidth="1"/>
    <col min="13595" max="13595" width="13.28515625" style="2" customWidth="1"/>
    <col min="13596" max="13649" width="10.7109375" style="2" customWidth="1"/>
    <col min="13650" max="13827" width="25.42578125" style="2"/>
    <col min="13828" max="13828" width="9" style="2" customWidth="1"/>
    <col min="13829" max="13829" width="25.42578125" style="2" customWidth="1"/>
    <col min="13830" max="13830" width="47.42578125" style="2" customWidth="1"/>
    <col min="13831" max="13831" width="10.42578125" style="2" customWidth="1"/>
    <col min="13832" max="13832" width="14" style="2" customWidth="1"/>
    <col min="13833" max="13833" width="11.42578125" style="2" customWidth="1"/>
    <col min="13834" max="13850" width="10.7109375" style="2" customWidth="1"/>
    <col min="13851" max="13851" width="13.28515625" style="2" customWidth="1"/>
    <col min="13852" max="13905" width="10.7109375" style="2" customWidth="1"/>
    <col min="13906" max="14083" width="25.42578125" style="2"/>
    <col min="14084" max="14084" width="9" style="2" customWidth="1"/>
    <col min="14085" max="14085" width="25.42578125" style="2" customWidth="1"/>
    <col min="14086" max="14086" width="47.42578125" style="2" customWidth="1"/>
    <col min="14087" max="14087" width="10.42578125" style="2" customWidth="1"/>
    <col min="14088" max="14088" width="14" style="2" customWidth="1"/>
    <col min="14089" max="14089" width="11.42578125" style="2" customWidth="1"/>
    <col min="14090" max="14106" width="10.7109375" style="2" customWidth="1"/>
    <col min="14107" max="14107" width="13.28515625" style="2" customWidth="1"/>
    <col min="14108" max="14161" width="10.7109375" style="2" customWidth="1"/>
    <col min="14162" max="14339" width="25.42578125" style="2"/>
    <col min="14340" max="14340" width="9" style="2" customWidth="1"/>
    <col min="14341" max="14341" width="25.42578125" style="2" customWidth="1"/>
    <col min="14342" max="14342" width="47.42578125" style="2" customWidth="1"/>
    <col min="14343" max="14343" width="10.42578125" style="2" customWidth="1"/>
    <col min="14344" max="14344" width="14" style="2" customWidth="1"/>
    <col min="14345" max="14345" width="11.42578125" style="2" customWidth="1"/>
    <col min="14346" max="14362" width="10.7109375" style="2" customWidth="1"/>
    <col min="14363" max="14363" width="13.28515625" style="2" customWidth="1"/>
    <col min="14364" max="14417" width="10.7109375" style="2" customWidth="1"/>
    <col min="14418" max="14595" width="25.42578125" style="2"/>
    <col min="14596" max="14596" width="9" style="2" customWidth="1"/>
    <col min="14597" max="14597" width="25.42578125" style="2" customWidth="1"/>
    <col min="14598" max="14598" width="47.42578125" style="2" customWidth="1"/>
    <col min="14599" max="14599" width="10.42578125" style="2" customWidth="1"/>
    <col min="14600" max="14600" width="14" style="2" customWidth="1"/>
    <col min="14601" max="14601" width="11.42578125" style="2" customWidth="1"/>
    <col min="14602" max="14618" width="10.7109375" style="2" customWidth="1"/>
    <col min="14619" max="14619" width="13.28515625" style="2" customWidth="1"/>
    <col min="14620" max="14673" width="10.7109375" style="2" customWidth="1"/>
    <col min="14674" max="14851" width="25.42578125" style="2"/>
    <col min="14852" max="14852" width="9" style="2" customWidth="1"/>
    <col min="14853" max="14853" width="25.42578125" style="2" customWidth="1"/>
    <col min="14854" max="14854" width="47.42578125" style="2" customWidth="1"/>
    <col min="14855" max="14855" width="10.42578125" style="2" customWidth="1"/>
    <col min="14856" max="14856" width="14" style="2" customWidth="1"/>
    <col min="14857" max="14857" width="11.42578125" style="2" customWidth="1"/>
    <col min="14858" max="14874" width="10.7109375" style="2" customWidth="1"/>
    <col min="14875" max="14875" width="13.28515625" style="2" customWidth="1"/>
    <col min="14876" max="14929" width="10.7109375" style="2" customWidth="1"/>
    <col min="14930" max="15107" width="25.42578125" style="2"/>
    <col min="15108" max="15108" width="9" style="2" customWidth="1"/>
    <col min="15109" max="15109" width="25.42578125" style="2" customWidth="1"/>
    <col min="15110" max="15110" width="47.42578125" style="2" customWidth="1"/>
    <col min="15111" max="15111" width="10.42578125" style="2" customWidth="1"/>
    <col min="15112" max="15112" width="14" style="2" customWidth="1"/>
    <col min="15113" max="15113" width="11.42578125" style="2" customWidth="1"/>
    <col min="15114" max="15130" width="10.7109375" style="2" customWidth="1"/>
    <col min="15131" max="15131" width="13.28515625" style="2" customWidth="1"/>
    <col min="15132" max="15185" width="10.7109375" style="2" customWidth="1"/>
    <col min="15186" max="15363" width="25.42578125" style="2"/>
    <col min="15364" max="15364" width="9" style="2" customWidth="1"/>
    <col min="15365" max="15365" width="25.42578125" style="2" customWidth="1"/>
    <col min="15366" max="15366" width="47.42578125" style="2" customWidth="1"/>
    <col min="15367" max="15367" width="10.42578125" style="2" customWidth="1"/>
    <col min="15368" max="15368" width="14" style="2" customWidth="1"/>
    <col min="15369" max="15369" width="11.42578125" style="2" customWidth="1"/>
    <col min="15370" max="15386" width="10.7109375" style="2" customWidth="1"/>
    <col min="15387" max="15387" width="13.28515625" style="2" customWidth="1"/>
    <col min="15388" max="15441" width="10.7109375" style="2" customWidth="1"/>
    <col min="15442" max="15619" width="25.42578125" style="2"/>
    <col min="15620" max="15620" width="9" style="2" customWidth="1"/>
    <col min="15621" max="15621" width="25.42578125" style="2" customWidth="1"/>
    <col min="15622" max="15622" width="47.42578125" style="2" customWidth="1"/>
    <col min="15623" max="15623" width="10.42578125" style="2" customWidth="1"/>
    <col min="15624" max="15624" width="14" style="2" customWidth="1"/>
    <col min="15625" max="15625" width="11.42578125" style="2" customWidth="1"/>
    <col min="15626" max="15642" width="10.7109375" style="2" customWidth="1"/>
    <col min="15643" max="15643" width="13.28515625" style="2" customWidth="1"/>
    <col min="15644" max="15697" width="10.7109375" style="2" customWidth="1"/>
    <col min="15698" max="15875" width="25.42578125" style="2"/>
    <col min="15876" max="15876" width="9" style="2" customWidth="1"/>
    <col min="15877" max="15877" width="25.42578125" style="2" customWidth="1"/>
    <col min="15878" max="15878" width="47.42578125" style="2" customWidth="1"/>
    <col min="15879" max="15879" width="10.42578125" style="2" customWidth="1"/>
    <col min="15880" max="15880" width="14" style="2" customWidth="1"/>
    <col min="15881" max="15881" width="11.42578125" style="2" customWidth="1"/>
    <col min="15882" max="15898" width="10.7109375" style="2" customWidth="1"/>
    <col min="15899" max="15899" width="13.28515625" style="2" customWidth="1"/>
    <col min="15900" max="15953" width="10.7109375" style="2" customWidth="1"/>
    <col min="15954" max="16131" width="25.42578125" style="2"/>
    <col min="16132" max="16132" width="9" style="2" customWidth="1"/>
    <col min="16133" max="16133" width="25.42578125" style="2" customWidth="1"/>
    <col min="16134" max="16134" width="47.42578125" style="2" customWidth="1"/>
    <col min="16135" max="16135" width="10.42578125" style="2" customWidth="1"/>
    <col min="16136" max="16136" width="14" style="2" customWidth="1"/>
    <col min="16137" max="16137" width="11.42578125" style="2" customWidth="1"/>
    <col min="16138" max="16154" width="10.7109375" style="2" customWidth="1"/>
    <col min="16155" max="16155" width="13.28515625" style="2" customWidth="1"/>
    <col min="16156" max="16209" width="10.7109375" style="2" customWidth="1"/>
    <col min="16210" max="16384" width="25.42578125" style="2"/>
  </cols>
  <sheetData>
    <row r="1" spans="1:51" ht="26.1" customHeight="1" x14ac:dyDescent="0.2">
      <c r="C1" s="9"/>
      <c r="D1" s="9"/>
      <c r="E1" s="10"/>
      <c r="F1" s="10"/>
      <c r="G1" s="10"/>
      <c r="T1" s="11"/>
      <c r="U1" s="12"/>
      <c r="W1" s="11"/>
      <c r="X1" s="11"/>
      <c r="Y1" s="11"/>
    </row>
    <row r="2" spans="1:51" ht="26.25" customHeight="1" x14ac:dyDescent="0.4">
      <c r="A2" s="108" t="s">
        <v>214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51" ht="20.25" customHeight="1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Y3" s="13"/>
    </row>
    <row r="4" spans="1:51" ht="24" customHeight="1" thickBot="1" x14ac:dyDescent="0.25">
      <c r="B4" s="1">
        <f>A4+1</f>
        <v>1</v>
      </c>
      <c r="C4" s="1">
        <f t="shared" ref="C4:Z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>
        <f t="shared" si="0"/>
        <v>24</v>
      </c>
      <c r="Z4" s="1">
        <f t="shared" si="0"/>
        <v>25</v>
      </c>
      <c r="AA4" s="14"/>
      <c r="AQ4" s="7" t="s">
        <v>6</v>
      </c>
      <c r="AS4" s="7" t="s">
        <v>6</v>
      </c>
      <c r="AU4" s="7" t="s">
        <v>6</v>
      </c>
      <c r="AW4" s="7" t="s">
        <v>6</v>
      </c>
    </row>
    <row r="5" spans="1:51" s="16" customFormat="1" ht="16.5" customHeight="1" thickTop="1" x14ac:dyDescent="0.2">
      <c r="A5" s="110" t="s">
        <v>0</v>
      </c>
      <c r="B5" s="33"/>
      <c r="C5" s="15"/>
      <c r="D5" s="113" t="s">
        <v>114</v>
      </c>
      <c r="E5" s="113" t="s">
        <v>116</v>
      </c>
      <c r="F5" s="113" t="s">
        <v>115</v>
      </c>
      <c r="G5" s="113" t="s">
        <v>110</v>
      </c>
      <c r="H5" s="116" t="s">
        <v>7</v>
      </c>
      <c r="I5" s="116" t="s">
        <v>8</v>
      </c>
      <c r="J5" s="103" t="s">
        <v>103</v>
      </c>
      <c r="K5" s="103"/>
      <c r="L5" s="103"/>
      <c r="M5" s="103"/>
      <c r="N5" s="103"/>
      <c r="O5" s="103"/>
      <c r="P5" s="103"/>
      <c r="Q5" s="103"/>
      <c r="R5" s="103" t="s">
        <v>22</v>
      </c>
      <c r="S5" s="103"/>
      <c r="T5" s="103"/>
      <c r="U5" s="103"/>
      <c r="V5" s="103"/>
      <c r="W5" s="103"/>
      <c r="X5" s="103"/>
      <c r="Y5" s="103"/>
      <c r="Z5" s="105" t="s">
        <v>215</v>
      </c>
      <c r="AA5" s="105" t="s">
        <v>9</v>
      </c>
    </row>
    <row r="6" spans="1:51" s="16" customFormat="1" ht="7.5" customHeight="1" x14ac:dyDescent="0.2">
      <c r="A6" s="111"/>
      <c r="B6" s="100" t="s">
        <v>10</v>
      </c>
      <c r="C6" s="100" t="s">
        <v>11</v>
      </c>
      <c r="D6" s="114"/>
      <c r="E6" s="114"/>
      <c r="F6" s="114"/>
      <c r="G6" s="114"/>
      <c r="H6" s="117"/>
      <c r="I6" s="117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6"/>
      <c r="AA6" s="106"/>
    </row>
    <row r="7" spans="1:51" s="16" customFormat="1" ht="12.75" customHeight="1" x14ac:dyDescent="0.2">
      <c r="A7" s="111"/>
      <c r="B7" s="100"/>
      <c r="C7" s="100"/>
      <c r="D7" s="114"/>
      <c r="E7" s="114"/>
      <c r="F7" s="114"/>
      <c r="G7" s="114"/>
      <c r="H7" s="117"/>
      <c r="I7" s="117"/>
      <c r="J7" s="101" t="s">
        <v>152</v>
      </c>
      <c r="K7" s="101"/>
      <c r="L7" s="101"/>
      <c r="M7" s="101"/>
      <c r="N7" s="101" t="s">
        <v>13</v>
      </c>
      <c r="O7" s="101"/>
      <c r="P7" s="101"/>
      <c r="Q7" s="102"/>
      <c r="R7" s="101" t="s">
        <v>152</v>
      </c>
      <c r="S7" s="101"/>
      <c r="T7" s="101"/>
      <c r="U7" s="101"/>
      <c r="V7" s="101" t="s">
        <v>13</v>
      </c>
      <c r="W7" s="101"/>
      <c r="X7" s="101"/>
      <c r="Y7" s="101"/>
      <c r="Z7" s="106"/>
      <c r="AA7" s="106"/>
    </row>
    <row r="8" spans="1:51" s="16" customFormat="1" ht="18" customHeight="1" x14ac:dyDescent="0.2">
      <c r="A8" s="112"/>
      <c r="B8" s="34"/>
      <c r="C8" s="17"/>
      <c r="D8" s="115"/>
      <c r="E8" s="115"/>
      <c r="F8" s="115"/>
      <c r="G8" s="115"/>
      <c r="H8" s="118"/>
      <c r="I8" s="118"/>
      <c r="J8" s="77" t="s">
        <v>138</v>
      </c>
      <c r="K8" s="18" t="s">
        <v>1</v>
      </c>
      <c r="L8" s="18" t="s">
        <v>15</v>
      </c>
      <c r="M8" s="19" t="s">
        <v>12</v>
      </c>
      <c r="N8" s="77" t="s">
        <v>138</v>
      </c>
      <c r="O8" s="18" t="s">
        <v>1</v>
      </c>
      <c r="P8" s="18" t="s">
        <v>15</v>
      </c>
      <c r="Q8" s="79" t="s">
        <v>12</v>
      </c>
      <c r="R8" s="77" t="s">
        <v>138</v>
      </c>
      <c r="S8" s="18" t="s">
        <v>14</v>
      </c>
      <c r="T8" s="78" t="s">
        <v>15</v>
      </c>
      <c r="U8" s="19" t="s">
        <v>12</v>
      </c>
      <c r="V8" s="77" t="s">
        <v>138</v>
      </c>
      <c r="W8" s="18" t="s">
        <v>1</v>
      </c>
      <c r="X8" s="18" t="s">
        <v>15</v>
      </c>
      <c r="Y8" s="19" t="s">
        <v>12</v>
      </c>
      <c r="Z8" s="107"/>
      <c r="AA8" s="107"/>
    </row>
    <row r="9" spans="1:51" s="31" customFormat="1" ht="27" customHeight="1" x14ac:dyDescent="0.2">
      <c r="A9" s="45" t="s">
        <v>2</v>
      </c>
      <c r="B9" s="45" t="s">
        <v>23</v>
      </c>
      <c r="C9" s="20"/>
      <c r="D9" s="39">
        <f>SUM(D10:D13)</f>
        <v>170</v>
      </c>
      <c r="E9" s="39">
        <f>SUM(E10:E13)</f>
        <v>170</v>
      </c>
      <c r="F9" s="39">
        <v>911</v>
      </c>
      <c r="G9" s="39">
        <f>SUM(G10:G13)</f>
        <v>404</v>
      </c>
      <c r="H9" s="21">
        <f>SUM(H10:H13)</f>
        <v>0.15035355414960924</v>
      </c>
      <c r="I9" s="39">
        <f>SUM(I10:I13)</f>
        <v>1</v>
      </c>
      <c r="J9" s="20"/>
      <c r="K9" s="20"/>
      <c r="L9" s="20"/>
      <c r="M9" s="20"/>
      <c r="N9" s="20"/>
      <c r="O9" s="20"/>
      <c r="P9" s="20"/>
      <c r="Q9" s="80"/>
      <c r="R9" s="20"/>
      <c r="S9" s="20"/>
      <c r="T9" s="20"/>
      <c r="U9" s="20"/>
      <c r="V9" s="20"/>
      <c r="W9" s="20"/>
      <c r="X9" s="20"/>
      <c r="Y9" s="20"/>
      <c r="Z9" s="20" t="s">
        <v>328</v>
      </c>
      <c r="AA9" s="20"/>
    </row>
    <row r="10" spans="1:51" s="24" customFormat="1" ht="27" customHeight="1" x14ac:dyDescent="0.25">
      <c r="A10" s="22"/>
      <c r="B10" s="43"/>
      <c r="C10" s="23" t="s">
        <v>24</v>
      </c>
      <c r="D10" s="23"/>
      <c r="E10" s="40"/>
      <c r="F10" s="40"/>
      <c r="G10" s="40"/>
      <c r="H10" s="41"/>
      <c r="I10" s="40"/>
      <c r="J10" s="23"/>
      <c r="K10" s="23"/>
      <c r="L10" s="23"/>
      <c r="M10" s="23"/>
      <c r="N10" s="23"/>
      <c r="O10" s="23"/>
      <c r="P10" s="23"/>
      <c r="Q10" s="81"/>
      <c r="R10" s="23"/>
      <c r="S10" s="23"/>
      <c r="T10" s="23"/>
      <c r="U10" s="23"/>
      <c r="V10" s="23"/>
      <c r="W10" s="23"/>
      <c r="X10" s="23"/>
      <c r="Y10" s="23"/>
      <c r="Z10" s="23" t="s">
        <v>328</v>
      </c>
      <c r="AA10" s="23"/>
    </row>
    <row r="11" spans="1:51" s="31" customFormat="1" ht="27" customHeight="1" x14ac:dyDescent="0.2">
      <c r="A11" s="28">
        <v>1</v>
      </c>
      <c r="B11" s="47" t="s">
        <v>92</v>
      </c>
      <c r="C11" s="65" t="s">
        <v>26</v>
      </c>
      <c r="D11" s="64">
        <v>128</v>
      </c>
      <c r="E11" s="64">
        <v>128</v>
      </c>
      <c r="F11" s="64">
        <v>869</v>
      </c>
      <c r="G11" s="64">
        <f>(4*7*10)+(4*2.5*4)</f>
        <v>320</v>
      </c>
      <c r="H11" s="30">
        <f>G11/$G$152</f>
        <v>0.1190919240788984</v>
      </c>
      <c r="I11" s="64"/>
      <c r="J11" s="69">
        <v>44186</v>
      </c>
      <c r="K11" s="69">
        <v>44186</v>
      </c>
      <c r="L11" s="70" t="s">
        <v>104</v>
      </c>
      <c r="M11" s="71" t="s">
        <v>106</v>
      </c>
      <c r="N11" s="96">
        <v>44189</v>
      </c>
      <c r="O11" s="69" t="s">
        <v>104</v>
      </c>
      <c r="P11" s="70" t="s">
        <v>104</v>
      </c>
      <c r="Q11" s="82" t="s">
        <v>104</v>
      </c>
      <c r="R11" s="96">
        <v>44192</v>
      </c>
      <c r="S11" s="69">
        <v>44195</v>
      </c>
      <c r="T11" s="70" t="s">
        <v>104</v>
      </c>
      <c r="U11" s="71" t="s">
        <v>107</v>
      </c>
      <c r="V11" s="96">
        <v>44195</v>
      </c>
      <c r="W11" s="69">
        <v>44195</v>
      </c>
      <c r="X11" s="70" t="s">
        <v>104</v>
      </c>
      <c r="Y11" s="71" t="s">
        <v>107</v>
      </c>
      <c r="Z11" s="65" t="s">
        <v>328</v>
      </c>
      <c r="AA11" s="65"/>
    </row>
    <row r="12" spans="1:51" s="24" customFormat="1" ht="27" customHeight="1" x14ac:dyDescent="0.25">
      <c r="A12" s="22"/>
      <c r="B12" s="43"/>
      <c r="C12" s="23" t="s">
        <v>25</v>
      </c>
      <c r="D12" s="40"/>
      <c r="E12" s="40"/>
      <c r="F12" s="40"/>
      <c r="G12" s="40"/>
      <c r="H12" s="41"/>
      <c r="I12" s="40"/>
      <c r="J12" s="60"/>
      <c r="K12" s="60"/>
      <c r="L12" s="54"/>
      <c r="M12" s="40"/>
      <c r="N12" s="40"/>
      <c r="O12" s="60"/>
      <c r="P12" s="54"/>
      <c r="Q12" s="83"/>
      <c r="R12" s="40"/>
      <c r="S12" s="60"/>
      <c r="T12" s="54"/>
      <c r="U12" s="40"/>
      <c r="V12" s="40"/>
      <c r="W12" s="60"/>
      <c r="X12" s="54"/>
      <c r="Y12" s="40"/>
      <c r="Z12" s="54" t="s">
        <v>328</v>
      </c>
      <c r="AA12" s="54"/>
    </row>
    <row r="13" spans="1:51" s="31" customFormat="1" ht="27" customHeight="1" x14ac:dyDescent="0.2">
      <c r="A13" s="44">
        <v>2</v>
      </c>
      <c r="B13" s="64" t="s">
        <v>217</v>
      </c>
      <c r="C13" s="65" t="s">
        <v>25</v>
      </c>
      <c r="D13" s="64">
        <v>42</v>
      </c>
      <c r="E13" s="64">
        <v>42</v>
      </c>
      <c r="F13" s="64">
        <v>42</v>
      </c>
      <c r="G13" s="64">
        <f>E13*2</f>
        <v>84</v>
      </c>
      <c r="H13" s="30">
        <f>G13/$G$152</f>
        <v>3.1261630070710832E-2</v>
      </c>
      <c r="I13" s="64">
        <v>1</v>
      </c>
      <c r="J13" s="89">
        <v>44277</v>
      </c>
      <c r="K13" s="66">
        <v>44196</v>
      </c>
      <c r="L13" s="67" t="s">
        <v>127</v>
      </c>
      <c r="M13" s="68"/>
      <c r="N13" s="69">
        <v>44302</v>
      </c>
      <c r="O13" s="66">
        <v>44211</v>
      </c>
      <c r="P13" s="67" t="s">
        <v>131</v>
      </c>
      <c r="Q13" s="84" t="s">
        <v>134</v>
      </c>
      <c r="R13" s="92">
        <v>44358</v>
      </c>
      <c r="S13" s="59"/>
      <c r="T13" s="58"/>
      <c r="U13" s="30"/>
      <c r="V13" s="92">
        <f>R13+14</f>
        <v>44372</v>
      </c>
      <c r="W13" s="59"/>
      <c r="X13" s="55"/>
      <c r="Y13" s="51"/>
      <c r="Z13" s="65" t="s">
        <v>328</v>
      </c>
      <c r="AA13" s="65"/>
    </row>
    <row r="14" spans="1:51" s="31" customFormat="1" ht="27" customHeight="1" x14ac:dyDescent="0.2">
      <c r="A14" s="45" t="s">
        <v>3</v>
      </c>
      <c r="B14" s="45" t="s">
        <v>27</v>
      </c>
      <c r="C14" s="20"/>
      <c r="D14" s="39">
        <f>SUM(D15:D19)</f>
        <v>0</v>
      </c>
      <c r="E14" s="39">
        <f>SUM(E15:E19)</f>
        <v>8</v>
      </c>
      <c r="F14" s="39">
        <v>8</v>
      </c>
      <c r="G14" s="39">
        <f>SUM(G15:G19)</f>
        <v>38</v>
      </c>
      <c r="H14" s="21">
        <f>SUM(H15:H19)</f>
        <v>1.4142165984369185E-2</v>
      </c>
      <c r="I14" s="39">
        <f>SUM(I15:I19)</f>
        <v>4</v>
      </c>
      <c r="J14" s="39"/>
      <c r="K14" s="61"/>
      <c r="L14" s="56"/>
      <c r="M14" s="39"/>
      <c r="N14" s="39"/>
      <c r="O14" s="61"/>
      <c r="P14" s="56"/>
      <c r="Q14" s="85"/>
      <c r="R14" s="39"/>
      <c r="S14" s="61"/>
      <c r="T14" s="56"/>
      <c r="U14" s="39"/>
      <c r="V14" s="39"/>
      <c r="W14" s="61"/>
      <c r="X14" s="56"/>
      <c r="Y14" s="39"/>
      <c r="Z14" s="20" t="s">
        <v>329</v>
      </c>
      <c r="AA14" s="20"/>
    </row>
    <row r="15" spans="1:51" s="31" customFormat="1" ht="27" customHeight="1" x14ac:dyDescent="0.2">
      <c r="A15" s="22"/>
      <c r="B15" s="43"/>
      <c r="C15" s="23" t="s">
        <v>28</v>
      </c>
      <c r="D15" s="40"/>
      <c r="E15" s="40"/>
      <c r="F15" s="40"/>
      <c r="G15" s="40"/>
      <c r="H15" s="41"/>
      <c r="I15" s="40"/>
      <c r="J15" s="40"/>
      <c r="K15" s="60"/>
      <c r="L15" s="54"/>
      <c r="M15" s="40"/>
      <c r="N15" s="40"/>
      <c r="O15" s="60"/>
      <c r="P15" s="54"/>
      <c r="Q15" s="83"/>
      <c r="R15" s="40"/>
      <c r="S15" s="60"/>
      <c r="T15" s="54"/>
      <c r="U15" s="40"/>
      <c r="V15" s="40"/>
      <c r="W15" s="60"/>
      <c r="X15" s="54"/>
      <c r="Y15" s="40"/>
      <c r="Z15" s="23" t="s">
        <v>329</v>
      </c>
      <c r="AA15" s="23"/>
    </row>
    <row r="16" spans="1:51" s="24" customFormat="1" ht="27" customHeight="1" x14ac:dyDescent="0.25">
      <c r="A16" s="28">
        <v>3</v>
      </c>
      <c r="B16" s="64" t="s">
        <v>218</v>
      </c>
      <c r="C16" s="65" t="s">
        <v>29</v>
      </c>
      <c r="D16" s="64">
        <v>0</v>
      </c>
      <c r="E16" s="48">
        <v>8</v>
      </c>
      <c r="F16" s="48">
        <v>8</v>
      </c>
      <c r="G16" s="64">
        <v>12</v>
      </c>
      <c r="H16" s="30">
        <f>G16/$G$152</f>
        <v>4.4659471529586896E-3</v>
      </c>
      <c r="I16" s="64">
        <v>1</v>
      </c>
      <c r="J16" s="66">
        <v>44196</v>
      </c>
      <c r="K16" s="66">
        <v>44196</v>
      </c>
      <c r="L16" s="67" t="s">
        <v>129</v>
      </c>
      <c r="M16" s="68"/>
      <c r="N16" s="66">
        <v>44196</v>
      </c>
      <c r="O16" s="59"/>
      <c r="P16" s="55"/>
      <c r="Q16" s="86"/>
      <c r="R16" s="92">
        <v>44358</v>
      </c>
      <c r="S16" s="59"/>
      <c r="T16" s="58"/>
      <c r="U16" s="30"/>
      <c r="V16" s="92">
        <f>R16+14</f>
        <v>44372</v>
      </c>
      <c r="W16" s="59"/>
      <c r="X16" s="55"/>
      <c r="Y16" s="51"/>
      <c r="Z16" s="65" t="s">
        <v>329</v>
      </c>
      <c r="AA16" s="65"/>
    </row>
    <row r="17" spans="1:27" s="24" customFormat="1" ht="27" customHeight="1" x14ac:dyDescent="0.25">
      <c r="A17" s="28">
        <v>3</v>
      </c>
      <c r="B17" s="64" t="s">
        <v>219</v>
      </c>
      <c r="C17" s="65" t="s">
        <v>111</v>
      </c>
      <c r="D17" s="64"/>
      <c r="E17" s="48"/>
      <c r="F17" s="48"/>
      <c r="G17" s="64">
        <v>10</v>
      </c>
      <c r="H17" s="30">
        <f>G17/$G$152</f>
        <v>3.7216226274655751E-3</v>
      </c>
      <c r="I17" s="64">
        <v>1</v>
      </c>
      <c r="J17" s="66">
        <v>44196</v>
      </c>
      <c r="K17" s="66">
        <v>44196</v>
      </c>
      <c r="L17" s="67" t="s">
        <v>128</v>
      </c>
      <c r="M17" s="68"/>
      <c r="N17" s="66">
        <v>44196</v>
      </c>
      <c r="O17" s="59"/>
      <c r="P17" s="55"/>
      <c r="Q17" s="86"/>
      <c r="R17" s="92">
        <v>44358</v>
      </c>
      <c r="S17" s="59"/>
      <c r="T17" s="58"/>
      <c r="U17" s="30"/>
      <c r="V17" s="92">
        <f>R17+14</f>
        <v>44372</v>
      </c>
      <c r="W17" s="59"/>
      <c r="X17" s="55"/>
      <c r="Y17" s="51"/>
      <c r="Z17" s="65" t="s">
        <v>329</v>
      </c>
      <c r="AA17" s="65"/>
    </row>
    <row r="18" spans="1:27" s="24" customFormat="1" ht="27" customHeight="1" x14ac:dyDescent="0.25">
      <c r="A18" s="28">
        <v>3</v>
      </c>
      <c r="B18" s="64" t="s">
        <v>220</v>
      </c>
      <c r="C18" s="65" t="s">
        <v>112</v>
      </c>
      <c r="D18" s="64"/>
      <c r="E18" s="48"/>
      <c r="F18" s="48"/>
      <c r="G18" s="64">
        <v>8</v>
      </c>
      <c r="H18" s="30">
        <f>G18/$G$152</f>
        <v>2.9772981019724602E-3</v>
      </c>
      <c r="I18" s="64">
        <v>1</v>
      </c>
      <c r="J18" s="66">
        <v>44196</v>
      </c>
      <c r="K18" s="66">
        <v>44196</v>
      </c>
      <c r="L18" s="67" t="s">
        <v>128</v>
      </c>
      <c r="M18" s="68"/>
      <c r="N18" s="66">
        <v>44196</v>
      </c>
      <c r="O18" s="59" t="s">
        <v>117</v>
      </c>
      <c r="P18" s="55"/>
      <c r="Q18" s="86"/>
      <c r="R18" s="92">
        <v>44358</v>
      </c>
      <c r="S18" s="59"/>
      <c r="T18" s="58"/>
      <c r="U18" s="30"/>
      <c r="V18" s="92">
        <f>R18+14</f>
        <v>44372</v>
      </c>
      <c r="W18" s="59"/>
      <c r="X18" s="55"/>
      <c r="Y18" s="51"/>
      <c r="Z18" s="65" t="s">
        <v>329</v>
      </c>
      <c r="AA18" s="65"/>
    </row>
    <row r="19" spans="1:27" s="24" customFormat="1" ht="27" customHeight="1" x14ac:dyDescent="0.25">
      <c r="A19" s="28">
        <v>3</v>
      </c>
      <c r="B19" s="64" t="s">
        <v>221</v>
      </c>
      <c r="C19" s="65" t="s">
        <v>113</v>
      </c>
      <c r="D19" s="64"/>
      <c r="E19" s="48"/>
      <c r="F19" s="48"/>
      <c r="G19" s="64">
        <v>8</v>
      </c>
      <c r="H19" s="30">
        <f>G19/$G$152</f>
        <v>2.9772981019724602E-3</v>
      </c>
      <c r="I19" s="64">
        <v>1</v>
      </c>
      <c r="J19" s="66">
        <v>44196</v>
      </c>
      <c r="K19" s="66">
        <v>44196</v>
      </c>
      <c r="L19" s="67" t="s">
        <v>128</v>
      </c>
      <c r="M19" s="68"/>
      <c r="N19" s="66">
        <v>44196</v>
      </c>
      <c r="O19" s="59"/>
      <c r="P19" s="55"/>
      <c r="Q19" s="86"/>
      <c r="R19" s="92">
        <v>44358</v>
      </c>
      <c r="S19" s="59"/>
      <c r="T19" s="58"/>
      <c r="U19" s="30"/>
      <c r="V19" s="92">
        <f>R19+14</f>
        <v>44372</v>
      </c>
      <c r="W19" s="59"/>
      <c r="X19" s="55"/>
      <c r="Y19" s="51"/>
      <c r="Z19" s="65" t="s">
        <v>329</v>
      </c>
      <c r="AA19" s="65"/>
    </row>
    <row r="20" spans="1:27" s="31" customFormat="1" ht="27" customHeight="1" x14ac:dyDescent="0.2">
      <c r="A20" s="45" t="s">
        <v>4</v>
      </c>
      <c r="B20" s="45" t="s">
        <v>30</v>
      </c>
      <c r="C20" s="20"/>
      <c r="D20" s="39">
        <f>SUM(D21:D72)</f>
        <v>1069</v>
      </c>
      <c r="E20" s="39">
        <f>SUM(E21:E72)</f>
        <v>1327</v>
      </c>
      <c r="F20" s="39">
        <v>338</v>
      </c>
      <c r="G20" s="39">
        <f>SUM(G21:G72)</f>
        <v>840</v>
      </c>
      <c r="H20" s="21">
        <f>SUM(H21:H72)</f>
        <v>0.31262761443989567</v>
      </c>
      <c r="I20" s="39">
        <f>SUM(I21:I72)</f>
        <v>48</v>
      </c>
      <c r="J20" s="39"/>
      <c r="K20" s="61"/>
      <c r="L20" s="56"/>
      <c r="M20" s="39"/>
      <c r="N20" s="39"/>
      <c r="O20" s="61"/>
      <c r="P20" s="56"/>
      <c r="Q20" s="85"/>
      <c r="R20" s="39"/>
      <c r="S20" s="61"/>
      <c r="T20" s="56"/>
      <c r="U20" s="39"/>
      <c r="V20" s="39"/>
      <c r="W20" s="61"/>
      <c r="X20" s="56"/>
      <c r="Y20" s="39"/>
      <c r="Z20" s="20" t="s">
        <v>330</v>
      </c>
      <c r="AA20" s="20"/>
    </row>
    <row r="21" spans="1:27" s="31" customFormat="1" ht="27" customHeight="1" x14ac:dyDescent="0.2">
      <c r="A21" s="22"/>
      <c r="B21" s="43"/>
      <c r="C21" s="23" t="s">
        <v>31</v>
      </c>
      <c r="D21" s="40"/>
      <c r="E21" s="40"/>
      <c r="F21" s="40"/>
      <c r="G21" s="40"/>
      <c r="H21" s="41"/>
      <c r="I21" s="40"/>
      <c r="J21" s="40"/>
      <c r="K21" s="60"/>
      <c r="L21" s="54"/>
      <c r="M21" s="40"/>
      <c r="N21" s="40"/>
      <c r="O21" s="60"/>
      <c r="P21" s="54"/>
      <c r="Q21" s="83"/>
      <c r="R21" s="40"/>
      <c r="S21" s="60"/>
      <c r="T21" s="54"/>
      <c r="U21" s="40"/>
      <c r="V21" s="40"/>
      <c r="W21" s="60"/>
      <c r="X21" s="54"/>
      <c r="Y21" s="40"/>
      <c r="Z21" s="23" t="s">
        <v>330</v>
      </c>
      <c r="AA21" s="23"/>
    </row>
    <row r="22" spans="1:27" s="24" customFormat="1" ht="27" customHeight="1" x14ac:dyDescent="0.25">
      <c r="A22" s="28">
        <v>4</v>
      </c>
      <c r="B22" s="64" t="s">
        <v>222</v>
      </c>
      <c r="C22" s="65" t="s">
        <v>32</v>
      </c>
      <c r="D22" s="64">
        <v>22</v>
      </c>
      <c r="E22" s="64">
        <v>22</v>
      </c>
      <c r="F22" s="64">
        <v>11</v>
      </c>
      <c r="G22" s="64">
        <v>120</v>
      </c>
      <c r="H22" s="30">
        <f>G22/$G$152</f>
        <v>4.4659471529586901E-2</v>
      </c>
      <c r="I22" s="64">
        <v>1</v>
      </c>
      <c r="J22" s="66">
        <v>44196</v>
      </c>
      <c r="K22" s="66">
        <v>44196</v>
      </c>
      <c r="L22" s="67" t="s">
        <v>128</v>
      </c>
      <c r="M22" s="68"/>
      <c r="N22" s="66">
        <f>J22+14</f>
        <v>44210</v>
      </c>
      <c r="O22" s="66" t="s">
        <v>136</v>
      </c>
      <c r="P22" s="67" t="s">
        <v>136</v>
      </c>
      <c r="Q22" s="84" t="s">
        <v>133</v>
      </c>
      <c r="R22" s="92">
        <v>44358</v>
      </c>
      <c r="S22" s="59"/>
      <c r="T22" s="58"/>
      <c r="U22" s="30"/>
      <c r="V22" s="92">
        <f>R22+14</f>
        <v>44372</v>
      </c>
      <c r="W22" s="59"/>
      <c r="X22" s="53"/>
      <c r="Y22" s="64"/>
      <c r="Z22" s="65" t="s">
        <v>330</v>
      </c>
      <c r="AA22" s="65" t="s">
        <v>194</v>
      </c>
    </row>
    <row r="23" spans="1:27" s="31" customFormat="1" ht="27" customHeight="1" x14ac:dyDescent="0.2">
      <c r="A23" s="22"/>
      <c r="B23" s="43"/>
      <c r="C23" s="23" t="s">
        <v>33</v>
      </c>
      <c r="D23" s="40"/>
      <c r="E23" s="40"/>
      <c r="F23" s="40"/>
      <c r="G23" s="40"/>
      <c r="H23" s="41"/>
      <c r="I23" s="40"/>
      <c r="J23" s="40"/>
      <c r="K23" s="60"/>
      <c r="L23" s="54"/>
      <c r="M23" s="40"/>
      <c r="N23" s="40"/>
      <c r="O23" s="60"/>
      <c r="P23" s="54"/>
      <c r="Q23" s="83"/>
      <c r="R23" s="40"/>
      <c r="S23" s="60"/>
      <c r="T23" s="54"/>
      <c r="U23" s="40"/>
      <c r="V23" s="40"/>
      <c r="W23" s="60"/>
      <c r="X23" s="54"/>
      <c r="Y23" s="40"/>
      <c r="Z23" s="23" t="s">
        <v>330</v>
      </c>
      <c r="AA23" s="23"/>
    </row>
    <row r="24" spans="1:27" s="24" customFormat="1" ht="27" customHeight="1" x14ac:dyDescent="0.25">
      <c r="A24" s="44">
        <v>5</v>
      </c>
      <c r="B24" s="64" t="s">
        <v>223</v>
      </c>
      <c r="C24" s="65" t="s">
        <v>34</v>
      </c>
      <c r="D24" s="64">
        <v>58</v>
      </c>
      <c r="E24" s="49">
        <f>58-18</f>
        <v>40</v>
      </c>
      <c r="F24" s="49">
        <v>20</v>
      </c>
      <c r="G24" s="64">
        <v>28</v>
      </c>
      <c r="H24" s="30">
        <f t="shared" ref="H24:H29" si="1">G24/$G$152</f>
        <v>1.042054335690361E-2</v>
      </c>
      <c r="I24" s="64">
        <v>1</v>
      </c>
      <c r="J24" s="89">
        <v>44272</v>
      </c>
      <c r="K24" s="66">
        <v>44196</v>
      </c>
      <c r="L24" s="67" t="s">
        <v>127</v>
      </c>
      <c r="M24" s="68"/>
      <c r="N24" s="66">
        <v>44223</v>
      </c>
      <c r="O24" s="66">
        <v>44223</v>
      </c>
      <c r="P24" s="67" t="s">
        <v>141</v>
      </c>
      <c r="Q24" s="84" t="s">
        <v>133</v>
      </c>
      <c r="R24" s="98">
        <v>44298</v>
      </c>
      <c r="S24" s="66">
        <v>44298</v>
      </c>
      <c r="T24" s="67" t="s">
        <v>193</v>
      </c>
      <c r="U24" s="30"/>
      <c r="V24" s="92">
        <v>44316</v>
      </c>
      <c r="W24" s="66">
        <v>44319</v>
      </c>
      <c r="X24" s="67" t="s">
        <v>211</v>
      </c>
      <c r="Y24" s="68" t="s">
        <v>208</v>
      </c>
      <c r="Z24" s="65" t="s">
        <v>330</v>
      </c>
      <c r="AA24" s="65"/>
    </row>
    <row r="25" spans="1:27" s="31" customFormat="1" ht="27" customHeight="1" x14ac:dyDescent="0.2">
      <c r="A25" s="44">
        <v>6</v>
      </c>
      <c r="B25" s="64" t="s">
        <v>224</v>
      </c>
      <c r="C25" s="65" t="s">
        <v>151</v>
      </c>
      <c r="D25" s="64">
        <v>20</v>
      </c>
      <c r="E25" s="49">
        <f>20+20</f>
        <v>40</v>
      </c>
      <c r="F25" s="49">
        <v>20</v>
      </c>
      <c r="G25" s="64">
        <f>E25</f>
        <v>40</v>
      </c>
      <c r="H25" s="30">
        <f t="shared" si="1"/>
        <v>1.48864905098623E-2</v>
      </c>
      <c r="I25" s="64">
        <v>1</v>
      </c>
      <c r="J25" s="89">
        <v>44256</v>
      </c>
      <c r="K25" s="66">
        <v>44196</v>
      </c>
      <c r="L25" s="67" t="s">
        <v>128</v>
      </c>
      <c r="M25" s="68"/>
      <c r="N25" s="66">
        <v>44217</v>
      </c>
      <c r="O25" s="66">
        <v>44217</v>
      </c>
      <c r="P25" s="67" t="s">
        <v>156</v>
      </c>
      <c r="Q25" s="84" t="s">
        <v>133</v>
      </c>
      <c r="R25" s="92">
        <v>44358</v>
      </c>
      <c r="S25" s="59"/>
      <c r="T25" s="58"/>
      <c r="U25" s="30"/>
      <c r="V25" s="92">
        <f>R25+14</f>
        <v>44372</v>
      </c>
      <c r="W25" s="59"/>
      <c r="X25" s="53"/>
      <c r="Y25" s="64"/>
      <c r="Z25" s="65" t="s">
        <v>330</v>
      </c>
      <c r="AA25" s="65"/>
    </row>
    <row r="26" spans="1:27" s="24" customFormat="1" ht="27" customHeight="1" x14ac:dyDescent="0.25">
      <c r="A26" s="28">
        <v>7</v>
      </c>
      <c r="B26" s="64" t="s">
        <v>225</v>
      </c>
      <c r="C26" s="65" t="s">
        <v>35</v>
      </c>
      <c r="D26" s="64">
        <v>54</v>
      </c>
      <c r="E26" s="49">
        <v>54</v>
      </c>
      <c r="F26" s="49">
        <v>27</v>
      </c>
      <c r="G26" s="64">
        <f>E26</f>
        <v>54</v>
      </c>
      <c r="H26" s="30">
        <f t="shared" si="1"/>
        <v>2.0096762188314105E-2</v>
      </c>
      <c r="I26" s="64">
        <v>1</v>
      </c>
      <c r="J26" s="66">
        <v>44196</v>
      </c>
      <c r="K26" s="66">
        <v>44196</v>
      </c>
      <c r="L26" s="67" t="s">
        <v>128</v>
      </c>
      <c r="M26" s="68"/>
      <c r="N26" s="66">
        <v>44222</v>
      </c>
      <c r="O26" s="66">
        <v>44222</v>
      </c>
      <c r="P26" s="67" t="s">
        <v>140</v>
      </c>
      <c r="Q26" s="84" t="s">
        <v>133</v>
      </c>
      <c r="R26" s="92">
        <f>J26+14</f>
        <v>44210</v>
      </c>
      <c r="S26" s="59"/>
      <c r="T26" s="58"/>
      <c r="U26" s="30"/>
      <c r="V26" s="92">
        <f>R26+14</f>
        <v>44224</v>
      </c>
      <c r="W26" s="59"/>
      <c r="X26" s="53"/>
      <c r="Y26" s="64"/>
      <c r="Z26" s="65" t="s">
        <v>330</v>
      </c>
      <c r="AA26" s="65" t="s">
        <v>194</v>
      </c>
    </row>
    <row r="27" spans="1:27" s="24" customFormat="1" ht="27" customHeight="1" x14ac:dyDescent="0.25">
      <c r="A27" s="28">
        <v>8</v>
      </c>
      <c r="B27" s="64" t="s">
        <v>226</v>
      </c>
      <c r="C27" s="65" t="s">
        <v>36</v>
      </c>
      <c r="D27" s="64">
        <v>84</v>
      </c>
      <c r="E27" s="49">
        <f>84-16</f>
        <v>68</v>
      </c>
      <c r="F27" s="49">
        <v>34</v>
      </c>
      <c r="G27" s="64">
        <f>E27</f>
        <v>68</v>
      </c>
      <c r="H27" s="30">
        <f t="shared" si="1"/>
        <v>2.5307033866765909E-2</v>
      </c>
      <c r="I27" s="64">
        <v>1</v>
      </c>
      <c r="J27" s="66">
        <v>44196</v>
      </c>
      <c r="K27" s="66">
        <v>44196</v>
      </c>
      <c r="L27" s="67" t="s">
        <v>128</v>
      </c>
      <c r="M27" s="68"/>
      <c r="N27" s="66">
        <v>44224</v>
      </c>
      <c r="O27" s="66">
        <v>44224</v>
      </c>
      <c r="P27" s="67" t="s">
        <v>143</v>
      </c>
      <c r="Q27" s="84" t="s">
        <v>133</v>
      </c>
      <c r="R27" s="92">
        <f>J27+14</f>
        <v>44210</v>
      </c>
      <c r="S27" s="59"/>
      <c r="T27" s="58"/>
      <c r="U27" s="30"/>
      <c r="V27" s="92">
        <f>R27+14</f>
        <v>44224</v>
      </c>
      <c r="W27" s="59"/>
      <c r="X27" s="53"/>
      <c r="Y27" s="64"/>
      <c r="Z27" s="65" t="s">
        <v>330</v>
      </c>
      <c r="AA27" s="65" t="s">
        <v>194</v>
      </c>
    </row>
    <row r="28" spans="1:27" s="24" customFormat="1" ht="27" customHeight="1" x14ac:dyDescent="0.25">
      <c r="A28" s="28">
        <v>9</v>
      </c>
      <c r="B28" s="64" t="s">
        <v>227</v>
      </c>
      <c r="C28" s="65" t="s">
        <v>157</v>
      </c>
      <c r="D28" s="64">
        <v>26</v>
      </c>
      <c r="E28" s="49">
        <f>26+14</f>
        <v>40</v>
      </c>
      <c r="F28" s="49">
        <v>20</v>
      </c>
      <c r="G28" s="64">
        <f>E28</f>
        <v>40</v>
      </c>
      <c r="H28" s="30">
        <f t="shared" si="1"/>
        <v>1.48864905098623E-2</v>
      </c>
      <c r="I28" s="64">
        <v>1</v>
      </c>
      <c r="J28" s="89">
        <v>44272</v>
      </c>
      <c r="K28" s="66">
        <v>44196</v>
      </c>
      <c r="L28" s="67" t="s">
        <v>128</v>
      </c>
      <c r="M28" s="68"/>
      <c r="N28" s="66">
        <v>44217</v>
      </c>
      <c r="O28" s="66">
        <v>44217</v>
      </c>
      <c r="P28" s="67" t="s">
        <v>136</v>
      </c>
      <c r="Q28" s="84" t="s">
        <v>133</v>
      </c>
      <c r="R28" s="92">
        <v>44365</v>
      </c>
      <c r="S28" s="59"/>
      <c r="T28" s="58"/>
      <c r="U28" s="30"/>
      <c r="V28" s="92">
        <f>R28+14</f>
        <v>44379</v>
      </c>
      <c r="W28" s="59"/>
      <c r="X28" s="53"/>
      <c r="Y28" s="64"/>
      <c r="Z28" s="65" t="s">
        <v>330</v>
      </c>
      <c r="AA28" s="65"/>
    </row>
    <row r="29" spans="1:27" s="24" customFormat="1" ht="27" customHeight="1" x14ac:dyDescent="0.25">
      <c r="A29" s="28">
        <v>10</v>
      </c>
      <c r="B29" s="64" t="s">
        <v>228</v>
      </c>
      <c r="C29" s="65" t="s">
        <v>37</v>
      </c>
      <c r="D29" s="64">
        <v>40</v>
      </c>
      <c r="E29" s="49">
        <v>40</v>
      </c>
      <c r="F29" s="49">
        <v>20</v>
      </c>
      <c r="G29" s="64">
        <v>11</v>
      </c>
      <c r="H29" s="30">
        <f t="shared" si="1"/>
        <v>4.0937848902121328E-3</v>
      </c>
      <c r="I29" s="64">
        <v>1</v>
      </c>
      <c r="J29" s="66">
        <v>44277</v>
      </c>
      <c r="K29" s="66">
        <v>44277</v>
      </c>
      <c r="L29" s="67" t="s">
        <v>153</v>
      </c>
      <c r="M29" s="68"/>
      <c r="N29" s="66">
        <v>44281</v>
      </c>
      <c r="O29" s="66">
        <v>44281</v>
      </c>
      <c r="P29" s="67" t="s">
        <v>160</v>
      </c>
      <c r="Q29" s="84" t="s">
        <v>133</v>
      </c>
      <c r="R29" s="92">
        <v>44337</v>
      </c>
      <c r="S29" s="59"/>
      <c r="T29" s="58"/>
      <c r="U29" s="30"/>
      <c r="V29" s="92">
        <f>R29+14</f>
        <v>44351</v>
      </c>
      <c r="W29" s="59"/>
      <c r="X29" s="53"/>
      <c r="Y29" s="64"/>
      <c r="Z29" s="65" t="s">
        <v>330</v>
      </c>
      <c r="AA29" s="65" t="s">
        <v>194</v>
      </c>
    </row>
    <row r="30" spans="1:27" s="31" customFormat="1" ht="27" customHeight="1" x14ac:dyDescent="0.2">
      <c r="A30" s="25"/>
      <c r="B30" s="43"/>
      <c r="C30" s="23" t="s">
        <v>38</v>
      </c>
      <c r="D30" s="40"/>
      <c r="E30" s="40"/>
      <c r="F30" s="40"/>
      <c r="G30" s="40"/>
      <c r="H30" s="41"/>
      <c r="I30" s="40"/>
      <c r="J30" s="40"/>
      <c r="K30" s="60"/>
      <c r="L30" s="54"/>
      <c r="M30" s="40"/>
      <c r="N30" s="40"/>
      <c r="O30" s="60"/>
      <c r="P30" s="54"/>
      <c r="Q30" s="83"/>
      <c r="R30" s="40"/>
      <c r="S30" s="60"/>
      <c r="T30" s="54"/>
      <c r="U30" s="40"/>
      <c r="V30" s="40"/>
      <c r="W30" s="60"/>
      <c r="X30" s="54"/>
      <c r="Y30" s="40"/>
      <c r="Z30" s="23" t="s">
        <v>330</v>
      </c>
      <c r="AA30" s="23"/>
    </row>
    <row r="31" spans="1:27" s="24" customFormat="1" ht="27" customHeight="1" x14ac:dyDescent="0.25">
      <c r="A31" s="28">
        <v>11</v>
      </c>
      <c r="B31" s="64" t="s">
        <v>229</v>
      </c>
      <c r="C31" s="65" t="s">
        <v>39</v>
      </c>
      <c r="D31" s="64">
        <v>22</v>
      </c>
      <c r="E31" s="64">
        <v>22</v>
      </c>
      <c r="F31" s="64">
        <v>11</v>
      </c>
      <c r="G31" s="64">
        <f>E31/2</f>
        <v>11</v>
      </c>
      <c r="H31" s="30">
        <f>G31/$G$152</f>
        <v>4.0937848902121328E-3</v>
      </c>
      <c r="I31" s="64">
        <v>1</v>
      </c>
      <c r="J31" s="92">
        <v>44316</v>
      </c>
      <c r="K31" s="59"/>
      <c r="L31" s="53"/>
      <c r="M31" s="64"/>
      <c r="N31" s="92">
        <v>44337</v>
      </c>
      <c r="O31" s="63"/>
      <c r="P31" s="58"/>
      <c r="Q31" s="87"/>
      <c r="R31" s="92">
        <v>44361</v>
      </c>
      <c r="S31" s="59"/>
      <c r="T31" s="58"/>
      <c r="U31" s="30"/>
      <c r="V31" s="92">
        <f>R31+14</f>
        <v>44375</v>
      </c>
      <c r="W31" s="59"/>
      <c r="X31" s="53"/>
      <c r="Y31" s="64"/>
      <c r="Z31" s="65" t="s">
        <v>330</v>
      </c>
      <c r="AA31" s="65"/>
    </row>
    <row r="32" spans="1:27" s="24" customFormat="1" ht="27" customHeight="1" x14ac:dyDescent="0.25">
      <c r="A32" s="28">
        <v>12</v>
      </c>
      <c r="B32" s="64" t="s">
        <v>230</v>
      </c>
      <c r="C32" s="65" t="s">
        <v>40</v>
      </c>
      <c r="D32" s="64">
        <v>22</v>
      </c>
      <c r="E32" s="64">
        <v>22</v>
      </c>
      <c r="F32" s="64">
        <v>11</v>
      </c>
      <c r="G32" s="64">
        <f>E32/2</f>
        <v>11</v>
      </c>
      <c r="H32" s="30">
        <f>G32/$G$152</f>
        <v>4.0937848902121328E-3</v>
      </c>
      <c r="I32" s="64">
        <v>1</v>
      </c>
      <c r="J32" s="92">
        <v>44316</v>
      </c>
      <c r="K32" s="59"/>
      <c r="L32" s="53"/>
      <c r="M32" s="64"/>
      <c r="N32" s="92">
        <v>44337</v>
      </c>
      <c r="O32" s="63"/>
      <c r="P32" s="58"/>
      <c r="Q32" s="87"/>
      <c r="R32" s="92">
        <v>44361</v>
      </c>
      <c r="S32" s="59"/>
      <c r="T32" s="58"/>
      <c r="U32" s="30"/>
      <c r="V32" s="92">
        <f>R32+14</f>
        <v>44375</v>
      </c>
      <c r="W32" s="59"/>
      <c r="X32" s="53"/>
      <c r="Y32" s="64"/>
      <c r="Z32" s="65" t="s">
        <v>330</v>
      </c>
      <c r="AA32" s="65"/>
    </row>
    <row r="33" spans="1:27" s="31" customFormat="1" ht="27" customHeight="1" x14ac:dyDescent="0.2">
      <c r="A33" s="25"/>
      <c r="B33" s="43"/>
      <c r="C33" s="23" t="s">
        <v>18</v>
      </c>
      <c r="D33" s="40"/>
      <c r="E33" s="40"/>
      <c r="F33" s="40"/>
      <c r="G33" s="40"/>
      <c r="H33" s="41"/>
      <c r="I33" s="40"/>
      <c r="J33" s="40"/>
      <c r="K33" s="60"/>
      <c r="L33" s="54"/>
      <c r="M33" s="40"/>
      <c r="N33" s="40"/>
      <c r="O33" s="60"/>
      <c r="P33" s="54"/>
      <c r="Q33" s="83"/>
      <c r="R33" s="40"/>
      <c r="S33" s="60"/>
      <c r="T33" s="54"/>
      <c r="U33" s="40"/>
      <c r="V33" s="40"/>
      <c r="W33" s="60"/>
      <c r="X33" s="54"/>
      <c r="Y33" s="40"/>
      <c r="Z33" s="23" t="s">
        <v>330</v>
      </c>
      <c r="AA33" s="23"/>
    </row>
    <row r="34" spans="1:27" s="24" customFormat="1" ht="27" customHeight="1" x14ac:dyDescent="0.25">
      <c r="A34" s="44">
        <v>13</v>
      </c>
      <c r="B34" s="44" t="s">
        <v>231</v>
      </c>
      <c r="C34" s="65" t="s">
        <v>216</v>
      </c>
      <c r="D34" s="64">
        <v>11</v>
      </c>
      <c r="E34" s="64">
        <v>25</v>
      </c>
      <c r="F34" s="64">
        <v>12.5</v>
      </c>
      <c r="G34" s="64">
        <v>25</v>
      </c>
      <c r="H34" s="30">
        <f>G34/$G$152</f>
        <v>9.3040565686639369E-3</v>
      </c>
      <c r="I34" s="64">
        <v>1</v>
      </c>
      <c r="J34" s="89">
        <v>44277</v>
      </c>
      <c r="K34" s="66">
        <v>44196</v>
      </c>
      <c r="L34" s="67" t="s">
        <v>127</v>
      </c>
      <c r="M34" s="68"/>
      <c r="N34" s="66">
        <v>44285</v>
      </c>
      <c r="O34" s="66">
        <v>44223</v>
      </c>
      <c r="P34" s="67" t="s">
        <v>141</v>
      </c>
      <c r="Q34" s="84" t="s">
        <v>133</v>
      </c>
      <c r="R34" s="66">
        <v>44306</v>
      </c>
      <c r="S34" s="66">
        <v>44306</v>
      </c>
      <c r="T34" s="93" t="s">
        <v>199</v>
      </c>
      <c r="U34" s="94"/>
      <c r="V34" s="92">
        <f>R34+14</f>
        <v>44320</v>
      </c>
      <c r="W34" s="59"/>
      <c r="X34" s="53"/>
      <c r="Y34" s="64"/>
      <c r="Z34" s="65" t="s">
        <v>330</v>
      </c>
      <c r="AA34" s="65" t="s">
        <v>195</v>
      </c>
    </row>
    <row r="35" spans="1:27" s="24" customFormat="1" ht="27" customHeight="1" x14ac:dyDescent="0.25">
      <c r="A35" s="44">
        <v>14</v>
      </c>
      <c r="B35" s="44" t="s">
        <v>232</v>
      </c>
      <c r="C35" s="65" t="s">
        <v>41</v>
      </c>
      <c r="D35" s="64">
        <v>58</v>
      </c>
      <c r="E35" s="64">
        <v>29</v>
      </c>
      <c r="F35" s="64">
        <v>14</v>
      </c>
      <c r="G35" s="64">
        <v>25</v>
      </c>
      <c r="H35" s="30">
        <f>G35/$G$152</f>
        <v>9.3040565686639369E-3</v>
      </c>
      <c r="I35" s="64">
        <v>1</v>
      </c>
      <c r="J35" s="89">
        <v>44277</v>
      </c>
      <c r="K35" s="66">
        <v>44196</v>
      </c>
      <c r="L35" s="67" t="s">
        <v>127</v>
      </c>
      <c r="M35" s="68"/>
      <c r="N35" s="66">
        <v>44285</v>
      </c>
      <c r="O35" s="66">
        <v>44223</v>
      </c>
      <c r="P35" s="67" t="s">
        <v>141</v>
      </c>
      <c r="Q35" s="84" t="s">
        <v>133</v>
      </c>
      <c r="R35" s="99">
        <v>44298</v>
      </c>
      <c r="S35" s="66">
        <v>44298</v>
      </c>
      <c r="T35" s="67" t="s">
        <v>193</v>
      </c>
      <c r="U35" s="84"/>
      <c r="V35" s="92">
        <v>44316</v>
      </c>
      <c r="W35" s="66">
        <v>44319</v>
      </c>
      <c r="X35" s="67" t="s">
        <v>211</v>
      </c>
      <c r="Y35" s="68" t="s">
        <v>208</v>
      </c>
      <c r="Z35" s="65" t="s">
        <v>330</v>
      </c>
      <c r="AA35" s="65"/>
    </row>
    <row r="36" spans="1:27" s="24" customFormat="1" ht="27" customHeight="1" x14ac:dyDescent="0.25">
      <c r="A36" s="44">
        <v>15</v>
      </c>
      <c r="B36" s="90" t="s">
        <v>233</v>
      </c>
      <c r="C36" s="74" t="s">
        <v>163</v>
      </c>
      <c r="D36" s="64">
        <v>28</v>
      </c>
      <c r="E36" s="64">
        <v>25</v>
      </c>
      <c r="F36" s="64">
        <v>12.5</v>
      </c>
      <c r="G36" s="64">
        <v>11</v>
      </c>
      <c r="H36" s="30">
        <f>(100%-86.08%)/34</f>
        <v>4.0941176470588236E-3</v>
      </c>
      <c r="I36" s="64">
        <v>1</v>
      </c>
      <c r="J36" s="66">
        <v>44302</v>
      </c>
      <c r="K36" s="66">
        <v>44302</v>
      </c>
      <c r="L36" s="67" t="s">
        <v>198</v>
      </c>
      <c r="M36" s="68"/>
      <c r="N36" s="92">
        <f>K36+14</f>
        <v>44316</v>
      </c>
      <c r="O36" s="66">
        <v>44322</v>
      </c>
      <c r="P36" s="67" t="s">
        <v>210</v>
      </c>
      <c r="Q36" s="84" t="s">
        <v>132</v>
      </c>
      <c r="R36" s="92">
        <v>44347</v>
      </c>
      <c r="S36" s="59"/>
      <c r="T36" s="58"/>
      <c r="U36" s="30"/>
      <c r="V36" s="92">
        <f>R36+14</f>
        <v>44361</v>
      </c>
      <c r="W36" s="59"/>
      <c r="X36" s="53"/>
      <c r="Y36" s="64"/>
      <c r="Z36" s="65" t="s">
        <v>330</v>
      </c>
      <c r="AA36" s="65"/>
    </row>
    <row r="37" spans="1:27" s="24" customFormat="1" ht="27" customHeight="1" x14ac:dyDescent="0.25">
      <c r="A37" s="44">
        <v>16</v>
      </c>
      <c r="B37" s="90" t="s">
        <v>234</v>
      </c>
      <c r="C37" s="74" t="s">
        <v>164</v>
      </c>
      <c r="D37" s="64">
        <v>28</v>
      </c>
      <c r="E37" s="64">
        <v>25</v>
      </c>
      <c r="F37" s="64">
        <v>12.5</v>
      </c>
      <c r="G37" s="64">
        <v>11</v>
      </c>
      <c r="H37" s="30">
        <f t="shared" ref="H37:H69" si="2">(100%-86.08%)/34</f>
        <v>4.0941176470588236E-3</v>
      </c>
      <c r="I37" s="64">
        <v>1</v>
      </c>
      <c r="J37" s="66">
        <v>44302</v>
      </c>
      <c r="K37" s="66">
        <v>44302</v>
      </c>
      <c r="L37" s="67" t="s">
        <v>198</v>
      </c>
      <c r="M37" s="68"/>
      <c r="N37" s="92">
        <f t="shared" ref="N37:N69" si="3">K37+14</f>
        <v>44316</v>
      </c>
      <c r="O37" s="66">
        <v>44322</v>
      </c>
      <c r="P37" s="67" t="s">
        <v>210</v>
      </c>
      <c r="Q37" s="84" t="s">
        <v>132</v>
      </c>
      <c r="R37" s="92">
        <v>44347</v>
      </c>
      <c r="S37" s="59"/>
      <c r="T37" s="58"/>
      <c r="U37" s="30"/>
      <c r="V37" s="92">
        <f t="shared" ref="V37:V72" si="4">R37+14</f>
        <v>44361</v>
      </c>
      <c r="W37" s="59"/>
      <c r="X37" s="53"/>
      <c r="Y37" s="64"/>
      <c r="Z37" s="65" t="s">
        <v>330</v>
      </c>
      <c r="AA37" s="65"/>
    </row>
    <row r="38" spans="1:27" s="24" customFormat="1" ht="27" customHeight="1" x14ac:dyDescent="0.25">
      <c r="A38" s="44">
        <v>17</v>
      </c>
      <c r="B38" s="90" t="s">
        <v>235</v>
      </c>
      <c r="C38" s="74" t="s">
        <v>165</v>
      </c>
      <c r="D38" s="64">
        <v>16</v>
      </c>
      <c r="E38" s="64">
        <v>25</v>
      </c>
      <c r="F38" s="64">
        <v>12.5</v>
      </c>
      <c r="G38" s="64">
        <v>11</v>
      </c>
      <c r="H38" s="30">
        <f t="shared" si="2"/>
        <v>4.0941176470588236E-3</v>
      </c>
      <c r="I38" s="64">
        <v>1</v>
      </c>
      <c r="J38" s="66">
        <v>44302</v>
      </c>
      <c r="K38" s="66">
        <v>44302</v>
      </c>
      <c r="L38" s="67" t="s">
        <v>198</v>
      </c>
      <c r="M38" s="68"/>
      <c r="N38" s="92">
        <f t="shared" si="3"/>
        <v>44316</v>
      </c>
      <c r="O38" s="66">
        <v>44322</v>
      </c>
      <c r="P38" s="67" t="s">
        <v>210</v>
      </c>
      <c r="Q38" s="84" t="s">
        <v>132</v>
      </c>
      <c r="R38" s="92">
        <v>44347</v>
      </c>
      <c r="S38" s="59"/>
      <c r="T38" s="58"/>
      <c r="U38" s="30"/>
      <c r="V38" s="92">
        <f t="shared" si="4"/>
        <v>44361</v>
      </c>
      <c r="W38" s="59"/>
      <c r="X38" s="53"/>
      <c r="Y38" s="64"/>
      <c r="Z38" s="65" t="s">
        <v>330</v>
      </c>
      <c r="AA38" s="65"/>
    </row>
    <row r="39" spans="1:27" s="24" customFormat="1" ht="27" customHeight="1" x14ac:dyDescent="0.25">
      <c r="A39" s="44">
        <v>18</v>
      </c>
      <c r="B39" s="90" t="s">
        <v>236</v>
      </c>
      <c r="C39" s="74" t="s">
        <v>166</v>
      </c>
      <c r="D39" s="64">
        <v>16</v>
      </c>
      <c r="E39" s="64">
        <v>25</v>
      </c>
      <c r="F39" s="64">
        <v>12.5</v>
      </c>
      <c r="G39" s="64">
        <v>11</v>
      </c>
      <c r="H39" s="30">
        <f t="shared" si="2"/>
        <v>4.0941176470588236E-3</v>
      </c>
      <c r="I39" s="64">
        <v>1</v>
      </c>
      <c r="J39" s="66">
        <v>44302</v>
      </c>
      <c r="K39" s="66">
        <v>44302</v>
      </c>
      <c r="L39" s="67" t="s">
        <v>198</v>
      </c>
      <c r="M39" s="68"/>
      <c r="N39" s="92">
        <f t="shared" si="3"/>
        <v>44316</v>
      </c>
      <c r="O39" s="66">
        <v>44322</v>
      </c>
      <c r="P39" s="67" t="s">
        <v>210</v>
      </c>
      <c r="Q39" s="84" t="s">
        <v>132</v>
      </c>
      <c r="R39" s="92">
        <v>44347</v>
      </c>
      <c r="S39" s="59"/>
      <c r="T39" s="58"/>
      <c r="U39" s="30"/>
      <c r="V39" s="92">
        <f t="shared" si="4"/>
        <v>44361</v>
      </c>
      <c r="W39" s="59"/>
      <c r="X39" s="53"/>
      <c r="Y39" s="64"/>
      <c r="Z39" s="65" t="s">
        <v>330</v>
      </c>
      <c r="AA39" s="65"/>
    </row>
    <row r="40" spans="1:27" s="24" customFormat="1" ht="27" customHeight="1" x14ac:dyDescent="0.25">
      <c r="A40" s="44">
        <v>19</v>
      </c>
      <c r="B40" s="90" t="s">
        <v>237</v>
      </c>
      <c r="C40" s="74" t="s">
        <v>167</v>
      </c>
      <c r="D40" s="64">
        <v>16</v>
      </c>
      <c r="E40" s="64">
        <v>25</v>
      </c>
      <c r="F40" s="64">
        <v>12.5</v>
      </c>
      <c r="G40" s="64">
        <v>11</v>
      </c>
      <c r="H40" s="30">
        <f t="shared" si="2"/>
        <v>4.0941176470588236E-3</v>
      </c>
      <c r="I40" s="64">
        <v>1</v>
      </c>
      <c r="J40" s="66">
        <v>44302</v>
      </c>
      <c r="K40" s="66">
        <v>44302</v>
      </c>
      <c r="L40" s="67" t="s">
        <v>198</v>
      </c>
      <c r="M40" s="68"/>
      <c r="N40" s="92">
        <f t="shared" si="3"/>
        <v>44316</v>
      </c>
      <c r="O40" s="66">
        <v>44322</v>
      </c>
      <c r="P40" s="67" t="s">
        <v>210</v>
      </c>
      <c r="Q40" s="84" t="s">
        <v>132</v>
      </c>
      <c r="R40" s="92">
        <v>44347</v>
      </c>
      <c r="S40" s="59"/>
      <c r="T40" s="58"/>
      <c r="U40" s="30"/>
      <c r="V40" s="92">
        <f t="shared" si="4"/>
        <v>44361</v>
      </c>
      <c r="W40" s="59"/>
      <c r="X40" s="53"/>
      <c r="Y40" s="64"/>
      <c r="Z40" s="65" t="s">
        <v>330</v>
      </c>
      <c r="AA40" s="65"/>
    </row>
    <row r="41" spans="1:27" s="24" customFormat="1" ht="27" customHeight="1" x14ac:dyDescent="0.25">
      <c r="A41" s="44">
        <v>20</v>
      </c>
      <c r="B41" s="90" t="s">
        <v>238</v>
      </c>
      <c r="C41" s="74" t="s">
        <v>168</v>
      </c>
      <c r="D41" s="64">
        <v>16</v>
      </c>
      <c r="E41" s="64">
        <v>25</v>
      </c>
      <c r="F41" s="64">
        <v>12.5</v>
      </c>
      <c r="G41" s="64">
        <v>11</v>
      </c>
      <c r="H41" s="30">
        <f t="shared" si="2"/>
        <v>4.0941176470588236E-3</v>
      </c>
      <c r="I41" s="64">
        <v>1</v>
      </c>
      <c r="J41" s="66">
        <v>44302</v>
      </c>
      <c r="K41" s="66">
        <v>44302</v>
      </c>
      <c r="L41" s="67" t="s">
        <v>198</v>
      </c>
      <c r="M41" s="68"/>
      <c r="N41" s="92">
        <f t="shared" si="3"/>
        <v>44316</v>
      </c>
      <c r="O41" s="66">
        <v>44322</v>
      </c>
      <c r="P41" s="67" t="s">
        <v>210</v>
      </c>
      <c r="Q41" s="84" t="s">
        <v>132</v>
      </c>
      <c r="R41" s="92">
        <v>44347</v>
      </c>
      <c r="S41" s="59"/>
      <c r="T41" s="58"/>
      <c r="U41" s="30"/>
      <c r="V41" s="92">
        <f t="shared" si="4"/>
        <v>44361</v>
      </c>
      <c r="W41" s="59"/>
      <c r="X41" s="53"/>
      <c r="Y41" s="64"/>
      <c r="Z41" s="65" t="s">
        <v>330</v>
      </c>
      <c r="AA41" s="65"/>
    </row>
    <row r="42" spans="1:27" s="24" customFormat="1" ht="27" customHeight="1" x14ac:dyDescent="0.25">
      <c r="A42" s="44">
        <v>21</v>
      </c>
      <c r="B42" s="90" t="s">
        <v>239</v>
      </c>
      <c r="C42" s="74" t="s">
        <v>170</v>
      </c>
      <c r="D42" s="64">
        <v>16</v>
      </c>
      <c r="E42" s="64">
        <v>25</v>
      </c>
      <c r="F42" s="64">
        <v>12.5</v>
      </c>
      <c r="G42" s="64">
        <v>11</v>
      </c>
      <c r="H42" s="30">
        <f t="shared" si="2"/>
        <v>4.0941176470588236E-3</v>
      </c>
      <c r="I42" s="64">
        <v>1</v>
      </c>
      <c r="J42" s="66">
        <v>44302</v>
      </c>
      <c r="K42" s="66">
        <v>44302</v>
      </c>
      <c r="L42" s="67" t="s">
        <v>198</v>
      </c>
      <c r="M42" s="68"/>
      <c r="N42" s="92">
        <f t="shared" si="3"/>
        <v>44316</v>
      </c>
      <c r="O42" s="66">
        <v>44322</v>
      </c>
      <c r="P42" s="67" t="s">
        <v>210</v>
      </c>
      <c r="Q42" s="84" t="s">
        <v>132</v>
      </c>
      <c r="R42" s="92">
        <v>44347</v>
      </c>
      <c r="S42" s="59"/>
      <c r="T42" s="58"/>
      <c r="U42" s="30"/>
      <c r="V42" s="92">
        <f t="shared" si="4"/>
        <v>44361</v>
      </c>
      <c r="W42" s="59"/>
      <c r="X42" s="53"/>
      <c r="Y42" s="64"/>
      <c r="Z42" s="65" t="s">
        <v>330</v>
      </c>
      <c r="AA42" s="65"/>
    </row>
    <row r="43" spans="1:27" s="24" customFormat="1" ht="27" customHeight="1" x14ac:dyDescent="0.25">
      <c r="A43" s="44">
        <v>22</v>
      </c>
      <c r="B43" s="90" t="s">
        <v>240</v>
      </c>
      <c r="C43" s="74" t="s">
        <v>171</v>
      </c>
      <c r="D43" s="64">
        <v>16</v>
      </c>
      <c r="E43" s="64">
        <v>25</v>
      </c>
      <c r="F43" s="64">
        <v>12.5</v>
      </c>
      <c r="G43" s="64">
        <v>11</v>
      </c>
      <c r="H43" s="30">
        <f t="shared" si="2"/>
        <v>4.0941176470588236E-3</v>
      </c>
      <c r="I43" s="64">
        <v>1</v>
      </c>
      <c r="J43" s="66">
        <v>44302</v>
      </c>
      <c r="K43" s="66">
        <v>44302</v>
      </c>
      <c r="L43" s="67" t="s">
        <v>198</v>
      </c>
      <c r="M43" s="68"/>
      <c r="N43" s="92">
        <f t="shared" si="3"/>
        <v>44316</v>
      </c>
      <c r="O43" s="66">
        <v>44322</v>
      </c>
      <c r="P43" s="67" t="s">
        <v>210</v>
      </c>
      <c r="Q43" s="84" t="s">
        <v>132</v>
      </c>
      <c r="R43" s="92">
        <v>44347</v>
      </c>
      <c r="S43" s="59"/>
      <c r="T43" s="58"/>
      <c r="U43" s="30"/>
      <c r="V43" s="92">
        <f t="shared" si="4"/>
        <v>44361</v>
      </c>
      <c r="W43" s="59"/>
      <c r="X43" s="53"/>
      <c r="Y43" s="64"/>
      <c r="Z43" s="65" t="s">
        <v>330</v>
      </c>
      <c r="AA43" s="65"/>
    </row>
    <row r="44" spans="1:27" s="24" customFormat="1" ht="27" customHeight="1" x14ac:dyDescent="0.25">
      <c r="A44" s="44">
        <v>23</v>
      </c>
      <c r="B44" s="90" t="s">
        <v>241</v>
      </c>
      <c r="C44" s="74" t="s">
        <v>169</v>
      </c>
      <c r="D44" s="64">
        <v>16</v>
      </c>
      <c r="E44" s="64">
        <v>25</v>
      </c>
      <c r="F44" s="64">
        <v>12.5</v>
      </c>
      <c r="G44" s="64">
        <v>11</v>
      </c>
      <c r="H44" s="30">
        <f t="shared" si="2"/>
        <v>4.0941176470588236E-3</v>
      </c>
      <c r="I44" s="64">
        <v>1</v>
      </c>
      <c r="J44" s="66">
        <v>44302</v>
      </c>
      <c r="K44" s="66">
        <v>44302</v>
      </c>
      <c r="L44" s="67" t="s">
        <v>198</v>
      </c>
      <c r="M44" s="68"/>
      <c r="N44" s="92">
        <f t="shared" si="3"/>
        <v>44316</v>
      </c>
      <c r="O44" s="66">
        <v>44322</v>
      </c>
      <c r="P44" s="67" t="s">
        <v>210</v>
      </c>
      <c r="Q44" s="84" t="s">
        <v>132</v>
      </c>
      <c r="R44" s="92">
        <v>44347</v>
      </c>
      <c r="S44" s="59"/>
      <c r="T44" s="58"/>
      <c r="U44" s="30"/>
      <c r="V44" s="92">
        <f t="shared" si="4"/>
        <v>44361</v>
      </c>
      <c r="W44" s="59"/>
      <c r="X44" s="53"/>
      <c r="Y44" s="64"/>
      <c r="Z44" s="65" t="s">
        <v>330</v>
      </c>
      <c r="AA44" s="65"/>
    </row>
    <row r="45" spans="1:27" s="24" customFormat="1" ht="27" customHeight="1" x14ac:dyDescent="0.25">
      <c r="A45" s="44">
        <v>24</v>
      </c>
      <c r="B45" s="90" t="s">
        <v>242</v>
      </c>
      <c r="C45" s="74" t="s">
        <v>172</v>
      </c>
      <c r="D45" s="64">
        <v>16</v>
      </c>
      <c r="E45" s="64">
        <v>25</v>
      </c>
      <c r="F45" s="64">
        <v>12.5</v>
      </c>
      <c r="G45" s="64">
        <v>11</v>
      </c>
      <c r="H45" s="30">
        <f t="shared" si="2"/>
        <v>4.0941176470588236E-3</v>
      </c>
      <c r="I45" s="64">
        <v>1</v>
      </c>
      <c r="J45" s="66">
        <v>44302</v>
      </c>
      <c r="K45" s="66">
        <v>44302</v>
      </c>
      <c r="L45" s="67" t="s">
        <v>198</v>
      </c>
      <c r="M45" s="68"/>
      <c r="N45" s="92">
        <f t="shared" si="3"/>
        <v>44316</v>
      </c>
      <c r="O45" s="66">
        <v>44322</v>
      </c>
      <c r="P45" s="67" t="s">
        <v>210</v>
      </c>
      <c r="Q45" s="84" t="s">
        <v>132</v>
      </c>
      <c r="R45" s="92">
        <v>44347</v>
      </c>
      <c r="S45" s="59"/>
      <c r="T45" s="58"/>
      <c r="U45" s="30"/>
      <c r="V45" s="92">
        <f t="shared" si="4"/>
        <v>44361</v>
      </c>
      <c r="W45" s="59"/>
      <c r="X45" s="53"/>
      <c r="Y45" s="64"/>
      <c r="Z45" s="65" t="s">
        <v>330</v>
      </c>
      <c r="AA45" s="65"/>
    </row>
    <row r="46" spans="1:27" s="24" customFormat="1" ht="27" customHeight="1" x14ac:dyDescent="0.25">
      <c r="A46" s="44">
        <v>25</v>
      </c>
      <c r="B46" s="90" t="s">
        <v>243</v>
      </c>
      <c r="C46" s="74" t="s">
        <v>173</v>
      </c>
      <c r="D46" s="64">
        <v>16</v>
      </c>
      <c r="E46" s="64">
        <v>25</v>
      </c>
      <c r="F46" s="64">
        <v>12.5</v>
      </c>
      <c r="G46" s="64">
        <v>11</v>
      </c>
      <c r="H46" s="30">
        <f t="shared" si="2"/>
        <v>4.0941176470588236E-3</v>
      </c>
      <c r="I46" s="64">
        <v>1</v>
      </c>
      <c r="J46" s="66">
        <v>44302</v>
      </c>
      <c r="K46" s="66">
        <v>44302</v>
      </c>
      <c r="L46" s="67" t="s">
        <v>198</v>
      </c>
      <c r="M46" s="68"/>
      <c r="N46" s="92">
        <f t="shared" si="3"/>
        <v>44316</v>
      </c>
      <c r="O46" s="66">
        <v>44322</v>
      </c>
      <c r="P46" s="67" t="s">
        <v>210</v>
      </c>
      <c r="Q46" s="84" t="s">
        <v>132</v>
      </c>
      <c r="R46" s="92">
        <v>44347</v>
      </c>
      <c r="S46" s="59"/>
      <c r="T46" s="58"/>
      <c r="U46" s="30"/>
      <c r="V46" s="92">
        <f t="shared" si="4"/>
        <v>44361</v>
      </c>
      <c r="W46" s="59"/>
      <c r="X46" s="53"/>
      <c r="Y46" s="64"/>
      <c r="Z46" s="65" t="s">
        <v>330</v>
      </c>
      <c r="AA46" s="65"/>
    </row>
    <row r="47" spans="1:27" s="24" customFormat="1" ht="27" customHeight="1" x14ac:dyDescent="0.25">
      <c r="A47" s="44">
        <v>26</v>
      </c>
      <c r="B47" s="90" t="s">
        <v>244</v>
      </c>
      <c r="C47" s="74" t="s">
        <v>174</v>
      </c>
      <c r="D47" s="64">
        <v>16</v>
      </c>
      <c r="E47" s="64">
        <v>25</v>
      </c>
      <c r="F47" s="64">
        <v>12.5</v>
      </c>
      <c r="G47" s="64">
        <v>11</v>
      </c>
      <c r="H47" s="30">
        <f t="shared" si="2"/>
        <v>4.0941176470588236E-3</v>
      </c>
      <c r="I47" s="64">
        <v>1</v>
      </c>
      <c r="J47" s="66">
        <v>44302</v>
      </c>
      <c r="K47" s="66">
        <v>44302</v>
      </c>
      <c r="L47" s="67" t="s">
        <v>198</v>
      </c>
      <c r="M47" s="68"/>
      <c r="N47" s="92">
        <f t="shared" si="3"/>
        <v>44316</v>
      </c>
      <c r="O47" s="66">
        <v>44322</v>
      </c>
      <c r="P47" s="67" t="s">
        <v>210</v>
      </c>
      <c r="Q47" s="84" t="s">
        <v>132</v>
      </c>
      <c r="R47" s="92">
        <v>44347</v>
      </c>
      <c r="S47" s="59"/>
      <c r="T47" s="58"/>
      <c r="U47" s="30"/>
      <c r="V47" s="92">
        <f t="shared" si="4"/>
        <v>44361</v>
      </c>
      <c r="W47" s="59"/>
      <c r="X47" s="53"/>
      <c r="Y47" s="64"/>
      <c r="Z47" s="65" t="s">
        <v>330</v>
      </c>
      <c r="AA47" s="65"/>
    </row>
    <row r="48" spans="1:27" s="24" customFormat="1" ht="27" customHeight="1" x14ac:dyDescent="0.25">
      <c r="A48" s="44">
        <v>27</v>
      </c>
      <c r="B48" s="90" t="s">
        <v>245</v>
      </c>
      <c r="C48" s="74" t="s">
        <v>42</v>
      </c>
      <c r="D48" s="64">
        <v>16</v>
      </c>
      <c r="E48" s="64">
        <v>25</v>
      </c>
      <c r="F48" s="64">
        <v>12.5</v>
      </c>
      <c r="G48" s="64">
        <v>11</v>
      </c>
      <c r="H48" s="30">
        <f t="shared" si="2"/>
        <v>4.0941176470588236E-3</v>
      </c>
      <c r="I48" s="64">
        <v>1</v>
      </c>
      <c r="J48" s="66">
        <v>44302</v>
      </c>
      <c r="K48" s="66">
        <v>44302</v>
      </c>
      <c r="L48" s="67" t="s">
        <v>198</v>
      </c>
      <c r="M48" s="68"/>
      <c r="N48" s="92">
        <f t="shared" si="3"/>
        <v>44316</v>
      </c>
      <c r="O48" s="66">
        <v>44322</v>
      </c>
      <c r="P48" s="67" t="s">
        <v>210</v>
      </c>
      <c r="Q48" s="84" t="s">
        <v>132</v>
      </c>
      <c r="R48" s="92">
        <v>44347</v>
      </c>
      <c r="S48" s="59"/>
      <c r="T48" s="58"/>
      <c r="U48" s="30"/>
      <c r="V48" s="92">
        <f t="shared" si="4"/>
        <v>44361</v>
      </c>
      <c r="W48" s="59"/>
      <c r="X48" s="53"/>
      <c r="Y48" s="64"/>
      <c r="Z48" s="65" t="s">
        <v>330</v>
      </c>
      <c r="AA48" s="65"/>
    </row>
    <row r="49" spans="1:27" s="24" customFormat="1" ht="27" customHeight="1" x14ac:dyDescent="0.25">
      <c r="A49" s="44">
        <v>28</v>
      </c>
      <c r="B49" s="90" t="s">
        <v>246</v>
      </c>
      <c r="C49" s="74" t="s">
        <v>175</v>
      </c>
      <c r="D49" s="64">
        <v>16</v>
      </c>
      <c r="E49" s="64">
        <v>25</v>
      </c>
      <c r="F49" s="64">
        <v>12.5</v>
      </c>
      <c r="G49" s="64">
        <v>11</v>
      </c>
      <c r="H49" s="30">
        <f t="shared" si="2"/>
        <v>4.0941176470588236E-3</v>
      </c>
      <c r="I49" s="64">
        <v>1</v>
      </c>
      <c r="J49" s="66">
        <v>44302</v>
      </c>
      <c r="K49" s="66">
        <v>44302</v>
      </c>
      <c r="L49" s="67" t="s">
        <v>198</v>
      </c>
      <c r="M49" s="68"/>
      <c r="N49" s="92">
        <f t="shared" si="3"/>
        <v>44316</v>
      </c>
      <c r="O49" s="66">
        <v>44322</v>
      </c>
      <c r="P49" s="67" t="s">
        <v>210</v>
      </c>
      <c r="Q49" s="84" t="s">
        <v>132</v>
      </c>
      <c r="R49" s="92">
        <v>44347</v>
      </c>
      <c r="S49" s="59"/>
      <c r="T49" s="58"/>
      <c r="U49" s="30"/>
      <c r="V49" s="92">
        <f t="shared" si="4"/>
        <v>44361</v>
      </c>
      <c r="W49" s="59"/>
      <c r="X49" s="53"/>
      <c r="Y49" s="64"/>
      <c r="Z49" s="65" t="s">
        <v>330</v>
      </c>
      <c r="AA49" s="65"/>
    </row>
    <row r="50" spans="1:27" s="24" customFormat="1" ht="27" customHeight="1" x14ac:dyDescent="0.25">
      <c r="A50" s="44">
        <v>29</v>
      </c>
      <c r="B50" s="90" t="s">
        <v>247</v>
      </c>
      <c r="C50" s="74" t="s">
        <v>43</v>
      </c>
      <c r="D50" s="64">
        <v>16</v>
      </c>
      <c r="E50" s="64">
        <v>25</v>
      </c>
      <c r="F50" s="64">
        <v>12.5</v>
      </c>
      <c r="G50" s="64">
        <v>11</v>
      </c>
      <c r="H50" s="30">
        <f t="shared" si="2"/>
        <v>4.0941176470588236E-3</v>
      </c>
      <c r="I50" s="64">
        <v>1</v>
      </c>
      <c r="J50" s="66">
        <v>44302</v>
      </c>
      <c r="K50" s="66">
        <v>44302</v>
      </c>
      <c r="L50" s="67" t="s">
        <v>198</v>
      </c>
      <c r="M50" s="68"/>
      <c r="N50" s="92">
        <f t="shared" si="3"/>
        <v>44316</v>
      </c>
      <c r="O50" s="66">
        <v>44322</v>
      </c>
      <c r="P50" s="67" t="s">
        <v>210</v>
      </c>
      <c r="Q50" s="84" t="s">
        <v>132</v>
      </c>
      <c r="R50" s="92">
        <v>44347</v>
      </c>
      <c r="S50" s="59"/>
      <c r="T50" s="58"/>
      <c r="U50" s="30"/>
      <c r="V50" s="92">
        <f t="shared" si="4"/>
        <v>44361</v>
      </c>
      <c r="W50" s="59"/>
      <c r="X50" s="53"/>
      <c r="Y50" s="64"/>
      <c r="Z50" s="65" t="s">
        <v>330</v>
      </c>
      <c r="AA50" s="65"/>
    </row>
    <row r="51" spans="1:27" s="24" customFormat="1" ht="27" customHeight="1" x14ac:dyDescent="0.25">
      <c r="A51" s="44">
        <v>30</v>
      </c>
      <c r="B51" s="90" t="s">
        <v>248</v>
      </c>
      <c r="C51" s="74" t="s">
        <v>176</v>
      </c>
      <c r="D51" s="64">
        <v>16</v>
      </c>
      <c r="E51" s="64">
        <v>25</v>
      </c>
      <c r="F51" s="64">
        <v>12.5</v>
      </c>
      <c r="G51" s="64">
        <v>11</v>
      </c>
      <c r="H51" s="30">
        <f t="shared" si="2"/>
        <v>4.0941176470588236E-3</v>
      </c>
      <c r="I51" s="64">
        <v>1</v>
      </c>
      <c r="J51" s="66">
        <v>44302</v>
      </c>
      <c r="K51" s="66">
        <v>44302</v>
      </c>
      <c r="L51" s="67" t="s">
        <v>198</v>
      </c>
      <c r="M51" s="68"/>
      <c r="N51" s="92">
        <f t="shared" si="3"/>
        <v>44316</v>
      </c>
      <c r="O51" s="66">
        <v>44322</v>
      </c>
      <c r="P51" s="67" t="s">
        <v>210</v>
      </c>
      <c r="Q51" s="84" t="s">
        <v>132</v>
      </c>
      <c r="R51" s="92">
        <v>44347</v>
      </c>
      <c r="S51" s="59"/>
      <c r="T51" s="58"/>
      <c r="U51" s="30"/>
      <c r="V51" s="92">
        <f t="shared" si="4"/>
        <v>44361</v>
      </c>
      <c r="W51" s="59"/>
      <c r="X51" s="53"/>
      <c r="Y51" s="64"/>
      <c r="Z51" s="65" t="s">
        <v>330</v>
      </c>
      <c r="AA51" s="65"/>
    </row>
    <row r="52" spans="1:27" s="24" customFormat="1" ht="27" customHeight="1" x14ac:dyDescent="0.25">
      <c r="A52" s="44">
        <v>31</v>
      </c>
      <c r="B52" s="90" t="s">
        <v>249</v>
      </c>
      <c r="C52" s="74" t="s">
        <v>178</v>
      </c>
      <c r="D52" s="64">
        <v>16</v>
      </c>
      <c r="E52" s="64">
        <v>25</v>
      </c>
      <c r="F52" s="64">
        <v>12.5</v>
      </c>
      <c r="G52" s="64">
        <v>11</v>
      </c>
      <c r="H52" s="30">
        <f t="shared" si="2"/>
        <v>4.0941176470588236E-3</v>
      </c>
      <c r="I52" s="64">
        <v>1</v>
      </c>
      <c r="J52" s="66">
        <v>44302</v>
      </c>
      <c r="K52" s="66">
        <v>44302</v>
      </c>
      <c r="L52" s="67" t="s">
        <v>198</v>
      </c>
      <c r="M52" s="68"/>
      <c r="N52" s="92">
        <f t="shared" si="3"/>
        <v>44316</v>
      </c>
      <c r="O52" s="66">
        <v>44322</v>
      </c>
      <c r="P52" s="67" t="s">
        <v>210</v>
      </c>
      <c r="Q52" s="84" t="s">
        <v>132</v>
      </c>
      <c r="R52" s="92">
        <v>44347</v>
      </c>
      <c r="S52" s="59"/>
      <c r="T52" s="58"/>
      <c r="U52" s="30"/>
      <c r="V52" s="92">
        <f t="shared" si="4"/>
        <v>44361</v>
      </c>
      <c r="W52" s="59"/>
      <c r="X52" s="53"/>
      <c r="Y52" s="64"/>
      <c r="Z52" s="65" t="s">
        <v>330</v>
      </c>
      <c r="AA52" s="65"/>
    </row>
    <row r="53" spans="1:27" s="24" customFormat="1" ht="27" customHeight="1" x14ac:dyDescent="0.25">
      <c r="A53" s="44">
        <v>32</v>
      </c>
      <c r="B53" s="90" t="s">
        <v>250</v>
      </c>
      <c r="C53" s="74" t="s">
        <v>177</v>
      </c>
      <c r="D53" s="64">
        <v>16</v>
      </c>
      <c r="E53" s="64">
        <v>25</v>
      </c>
      <c r="F53" s="64">
        <v>12.5</v>
      </c>
      <c r="G53" s="64">
        <v>11</v>
      </c>
      <c r="H53" s="30">
        <f t="shared" si="2"/>
        <v>4.0941176470588236E-3</v>
      </c>
      <c r="I53" s="64">
        <v>1</v>
      </c>
      <c r="J53" s="66">
        <v>44302</v>
      </c>
      <c r="K53" s="66">
        <v>44302</v>
      </c>
      <c r="L53" s="67" t="s">
        <v>198</v>
      </c>
      <c r="M53" s="68"/>
      <c r="N53" s="92">
        <f t="shared" si="3"/>
        <v>44316</v>
      </c>
      <c r="O53" s="66">
        <v>44322</v>
      </c>
      <c r="P53" s="67" t="s">
        <v>210</v>
      </c>
      <c r="Q53" s="84" t="s">
        <v>132</v>
      </c>
      <c r="R53" s="92">
        <v>44347</v>
      </c>
      <c r="S53" s="59"/>
      <c r="T53" s="58"/>
      <c r="U53" s="30"/>
      <c r="V53" s="92">
        <f t="shared" si="4"/>
        <v>44361</v>
      </c>
      <c r="W53" s="59"/>
      <c r="X53" s="53"/>
      <c r="Y53" s="64"/>
      <c r="Z53" s="65" t="s">
        <v>330</v>
      </c>
      <c r="AA53" s="65"/>
    </row>
    <row r="54" spans="1:27" s="24" customFormat="1" ht="27" customHeight="1" x14ac:dyDescent="0.25">
      <c r="A54" s="44">
        <v>33</v>
      </c>
      <c r="B54" s="90" t="s">
        <v>251</v>
      </c>
      <c r="C54" s="74" t="s">
        <v>179</v>
      </c>
      <c r="D54" s="64">
        <v>16</v>
      </c>
      <c r="E54" s="64">
        <v>25</v>
      </c>
      <c r="F54" s="64">
        <v>12.5</v>
      </c>
      <c r="G54" s="64">
        <v>11</v>
      </c>
      <c r="H54" s="30">
        <f t="shared" si="2"/>
        <v>4.0941176470588236E-3</v>
      </c>
      <c r="I54" s="64">
        <v>1</v>
      </c>
      <c r="J54" s="66">
        <v>44302</v>
      </c>
      <c r="K54" s="66">
        <v>44302</v>
      </c>
      <c r="L54" s="67" t="s">
        <v>198</v>
      </c>
      <c r="M54" s="68"/>
      <c r="N54" s="92">
        <f t="shared" si="3"/>
        <v>44316</v>
      </c>
      <c r="O54" s="66">
        <v>44322</v>
      </c>
      <c r="P54" s="67" t="s">
        <v>210</v>
      </c>
      <c r="Q54" s="84" t="s">
        <v>132</v>
      </c>
      <c r="R54" s="92">
        <v>44347</v>
      </c>
      <c r="S54" s="59"/>
      <c r="T54" s="58"/>
      <c r="U54" s="30"/>
      <c r="V54" s="92">
        <f t="shared" si="4"/>
        <v>44361</v>
      </c>
      <c r="W54" s="59"/>
      <c r="X54" s="53"/>
      <c r="Y54" s="64"/>
      <c r="Z54" s="65" t="s">
        <v>330</v>
      </c>
      <c r="AA54" s="65"/>
    </row>
    <row r="55" spans="1:27" s="24" customFormat="1" ht="27" customHeight="1" x14ac:dyDescent="0.25">
      <c r="A55" s="44">
        <v>34</v>
      </c>
      <c r="B55" s="90" t="s">
        <v>252</v>
      </c>
      <c r="C55" s="74" t="s">
        <v>180</v>
      </c>
      <c r="D55" s="64">
        <v>16</v>
      </c>
      <c r="E55" s="64">
        <v>25</v>
      </c>
      <c r="F55" s="64">
        <v>12.5</v>
      </c>
      <c r="G55" s="64">
        <v>11</v>
      </c>
      <c r="H55" s="30">
        <f t="shared" si="2"/>
        <v>4.0941176470588236E-3</v>
      </c>
      <c r="I55" s="64">
        <v>1</v>
      </c>
      <c r="J55" s="66">
        <v>44302</v>
      </c>
      <c r="K55" s="66">
        <v>44302</v>
      </c>
      <c r="L55" s="67" t="s">
        <v>198</v>
      </c>
      <c r="M55" s="68"/>
      <c r="N55" s="92">
        <f t="shared" si="3"/>
        <v>44316</v>
      </c>
      <c r="O55" s="66">
        <v>44322</v>
      </c>
      <c r="P55" s="67" t="s">
        <v>210</v>
      </c>
      <c r="Q55" s="84" t="s">
        <v>132</v>
      </c>
      <c r="R55" s="92">
        <v>44347</v>
      </c>
      <c r="S55" s="59"/>
      <c r="T55" s="58"/>
      <c r="U55" s="30"/>
      <c r="V55" s="92">
        <f t="shared" si="4"/>
        <v>44361</v>
      </c>
      <c r="W55" s="59"/>
      <c r="X55" s="53"/>
      <c r="Y55" s="64"/>
      <c r="Z55" s="65" t="s">
        <v>330</v>
      </c>
      <c r="AA55" s="65"/>
    </row>
    <row r="56" spans="1:27" s="24" customFormat="1" ht="27" customHeight="1" x14ac:dyDescent="0.25">
      <c r="A56" s="44">
        <v>35</v>
      </c>
      <c r="B56" s="90" t="s">
        <v>253</v>
      </c>
      <c r="C56" s="74" t="s">
        <v>181</v>
      </c>
      <c r="D56" s="64">
        <v>16</v>
      </c>
      <c r="E56" s="64">
        <v>25</v>
      </c>
      <c r="F56" s="64">
        <v>12.5</v>
      </c>
      <c r="G56" s="64">
        <v>11</v>
      </c>
      <c r="H56" s="30">
        <f t="shared" si="2"/>
        <v>4.0941176470588236E-3</v>
      </c>
      <c r="I56" s="64">
        <v>1</v>
      </c>
      <c r="J56" s="66">
        <v>44302</v>
      </c>
      <c r="K56" s="66">
        <v>44302</v>
      </c>
      <c r="L56" s="67" t="s">
        <v>198</v>
      </c>
      <c r="M56" s="68"/>
      <c r="N56" s="92">
        <f t="shared" si="3"/>
        <v>44316</v>
      </c>
      <c r="O56" s="66">
        <v>44322</v>
      </c>
      <c r="P56" s="67" t="s">
        <v>210</v>
      </c>
      <c r="Q56" s="84" t="s">
        <v>132</v>
      </c>
      <c r="R56" s="92">
        <v>44347</v>
      </c>
      <c r="S56" s="59"/>
      <c r="T56" s="58"/>
      <c r="U56" s="30"/>
      <c r="V56" s="92">
        <f t="shared" si="4"/>
        <v>44361</v>
      </c>
      <c r="W56" s="59"/>
      <c r="X56" s="53"/>
      <c r="Y56" s="64"/>
      <c r="Z56" s="65" t="s">
        <v>330</v>
      </c>
      <c r="AA56" s="65"/>
    </row>
    <row r="57" spans="1:27" s="24" customFormat="1" ht="27" customHeight="1" x14ac:dyDescent="0.25">
      <c r="A57" s="44">
        <v>36</v>
      </c>
      <c r="B57" s="90" t="s">
        <v>254</v>
      </c>
      <c r="C57" s="74" t="s">
        <v>182</v>
      </c>
      <c r="D57" s="64">
        <v>16</v>
      </c>
      <c r="E57" s="64">
        <v>25</v>
      </c>
      <c r="F57" s="64">
        <v>12.5</v>
      </c>
      <c r="G57" s="64">
        <v>11</v>
      </c>
      <c r="H57" s="30">
        <f t="shared" si="2"/>
        <v>4.0941176470588236E-3</v>
      </c>
      <c r="I57" s="64">
        <v>1</v>
      </c>
      <c r="J57" s="66">
        <v>44302</v>
      </c>
      <c r="K57" s="66">
        <v>44302</v>
      </c>
      <c r="L57" s="67" t="s">
        <v>198</v>
      </c>
      <c r="M57" s="68"/>
      <c r="N57" s="92">
        <f t="shared" si="3"/>
        <v>44316</v>
      </c>
      <c r="O57" s="66">
        <v>44322</v>
      </c>
      <c r="P57" s="67" t="s">
        <v>210</v>
      </c>
      <c r="Q57" s="84" t="s">
        <v>132</v>
      </c>
      <c r="R57" s="92">
        <v>44347</v>
      </c>
      <c r="S57" s="59"/>
      <c r="T57" s="58"/>
      <c r="U57" s="30"/>
      <c r="V57" s="92">
        <f t="shared" si="4"/>
        <v>44361</v>
      </c>
      <c r="W57" s="59"/>
      <c r="X57" s="53"/>
      <c r="Y57" s="64"/>
      <c r="Z57" s="65" t="s">
        <v>330</v>
      </c>
      <c r="AA57" s="65"/>
    </row>
    <row r="58" spans="1:27" s="24" customFormat="1" ht="27" customHeight="1" x14ac:dyDescent="0.25">
      <c r="A58" s="44">
        <v>37</v>
      </c>
      <c r="B58" s="90" t="s">
        <v>255</v>
      </c>
      <c r="C58" s="74" t="s">
        <v>183</v>
      </c>
      <c r="D58" s="64">
        <v>16</v>
      </c>
      <c r="E58" s="64">
        <v>25</v>
      </c>
      <c r="F58" s="64">
        <v>12.5</v>
      </c>
      <c r="G58" s="64">
        <v>11</v>
      </c>
      <c r="H58" s="30">
        <f t="shared" si="2"/>
        <v>4.0941176470588236E-3</v>
      </c>
      <c r="I58" s="64">
        <v>1</v>
      </c>
      <c r="J58" s="66">
        <v>44302</v>
      </c>
      <c r="K58" s="66">
        <v>44302</v>
      </c>
      <c r="L58" s="67" t="s">
        <v>198</v>
      </c>
      <c r="M58" s="68"/>
      <c r="N58" s="92">
        <f t="shared" si="3"/>
        <v>44316</v>
      </c>
      <c r="O58" s="66">
        <v>44322</v>
      </c>
      <c r="P58" s="67" t="s">
        <v>210</v>
      </c>
      <c r="Q58" s="84" t="s">
        <v>132</v>
      </c>
      <c r="R58" s="92">
        <v>44347</v>
      </c>
      <c r="S58" s="59"/>
      <c r="T58" s="58"/>
      <c r="U58" s="30"/>
      <c r="V58" s="92">
        <f t="shared" si="4"/>
        <v>44361</v>
      </c>
      <c r="W58" s="59"/>
      <c r="X58" s="53"/>
      <c r="Y58" s="64"/>
      <c r="Z58" s="65" t="s">
        <v>330</v>
      </c>
      <c r="AA58" s="65"/>
    </row>
    <row r="59" spans="1:27" s="24" customFormat="1" ht="27" customHeight="1" x14ac:dyDescent="0.25">
      <c r="A59" s="44">
        <v>38</v>
      </c>
      <c r="B59" s="90" t="s">
        <v>256</v>
      </c>
      <c r="C59" s="74" t="s">
        <v>184</v>
      </c>
      <c r="D59" s="64">
        <v>16</v>
      </c>
      <c r="E59" s="64">
        <v>25</v>
      </c>
      <c r="F59" s="64">
        <v>12.5</v>
      </c>
      <c r="G59" s="64">
        <v>11</v>
      </c>
      <c r="H59" s="30">
        <f t="shared" si="2"/>
        <v>4.0941176470588236E-3</v>
      </c>
      <c r="I59" s="64">
        <v>1</v>
      </c>
      <c r="J59" s="66">
        <v>44302</v>
      </c>
      <c r="K59" s="66">
        <v>44302</v>
      </c>
      <c r="L59" s="67" t="s">
        <v>198</v>
      </c>
      <c r="M59" s="68"/>
      <c r="N59" s="92">
        <f t="shared" si="3"/>
        <v>44316</v>
      </c>
      <c r="O59" s="66">
        <v>44322</v>
      </c>
      <c r="P59" s="67" t="s">
        <v>210</v>
      </c>
      <c r="Q59" s="84" t="s">
        <v>132</v>
      </c>
      <c r="R59" s="92">
        <v>44347</v>
      </c>
      <c r="S59" s="59"/>
      <c r="T59" s="58"/>
      <c r="U59" s="30"/>
      <c r="V59" s="92">
        <f t="shared" si="4"/>
        <v>44361</v>
      </c>
      <c r="W59" s="59"/>
      <c r="X59" s="53"/>
      <c r="Y59" s="64"/>
      <c r="Z59" s="65" t="s">
        <v>330</v>
      </c>
      <c r="AA59" s="65"/>
    </row>
    <row r="60" spans="1:27" s="24" customFormat="1" ht="27" customHeight="1" x14ac:dyDescent="0.25">
      <c r="A60" s="44">
        <v>39</v>
      </c>
      <c r="B60" s="90" t="s">
        <v>257</v>
      </c>
      <c r="C60" s="74" t="s">
        <v>185</v>
      </c>
      <c r="D60" s="64">
        <v>16</v>
      </c>
      <c r="E60" s="64">
        <v>25</v>
      </c>
      <c r="F60" s="64">
        <v>12.5</v>
      </c>
      <c r="G60" s="64">
        <v>11</v>
      </c>
      <c r="H60" s="30">
        <f t="shared" si="2"/>
        <v>4.0941176470588236E-3</v>
      </c>
      <c r="I60" s="64">
        <v>1</v>
      </c>
      <c r="J60" s="66">
        <v>44302</v>
      </c>
      <c r="K60" s="66">
        <v>44302</v>
      </c>
      <c r="L60" s="67" t="s">
        <v>198</v>
      </c>
      <c r="M60" s="68"/>
      <c r="N60" s="92">
        <f t="shared" si="3"/>
        <v>44316</v>
      </c>
      <c r="O60" s="66">
        <v>44322</v>
      </c>
      <c r="P60" s="67" t="s">
        <v>210</v>
      </c>
      <c r="Q60" s="84" t="s">
        <v>132</v>
      </c>
      <c r="R60" s="92">
        <v>44347</v>
      </c>
      <c r="S60" s="59"/>
      <c r="T60" s="58"/>
      <c r="U60" s="30"/>
      <c r="V60" s="92">
        <f t="shared" si="4"/>
        <v>44361</v>
      </c>
      <c r="W60" s="59"/>
      <c r="X60" s="53"/>
      <c r="Y60" s="64"/>
      <c r="Z60" s="65" t="s">
        <v>330</v>
      </c>
      <c r="AA60" s="65"/>
    </row>
    <row r="61" spans="1:27" s="24" customFormat="1" ht="27" customHeight="1" x14ac:dyDescent="0.25">
      <c r="A61" s="44">
        <v>40</v>
      </c>
      <c r="B61" s="90" t="s">
        <v>258</v>
      </c>
      <c r="C61" s="74" t="s">
        <v>186</v>
      </c>
      <c r="D61" s="64">
        <v>16</v>
      </c>
      <c r="E61" s="64">
        <v>25</v>
      </c>
      <c r="F61" s="64">
        <v>12.5</v>
      </c>
      <c r="G61" s="64">
        <v>11</v>
      </c>
      <c r="H61" s="30">
        <f t="shared" si="2"/>
        <v>4.0941176470588236E-3</v>
      </c>
      <c r="I61" s="64">
        <v>1</v>
      </c>
      <c r="J61" s="66">
        <v>44302</v>
      </c>
      <c r="K61" s="66">
        <v>44302</v>
      </c>
      <c r="L61" s="67" t="s">
        <v>198</v>
      </c>
      <c r="M61" s="68"/>
      <c r="N61" s="92">
        <f t="shared" si="3"/>
        <v>44316</v>
      </c>
      <c r="O61" s="66">
        <v>44322</v>
      </c>
      <c r="P61" s="67" t="s">
        <v>210</v>
      </c>
      <c r="Q61" s="84" t="s">
        <v>132</v>
      </c>
      <c r="R61" s="92">
        <v>44347</v>
      </c>
      <c r="S61" s="59"/>
      <c r="T61" s="58"/>
      <c r="U61" s="30"/>
      <c r="V61" s="92">
        <f t="shared" si="4"/>
        <v>44361</v>
      </c>
      <c r="W61" s="59"/>
      <c r="X61" s="53"/>
      <c r="Y61" s="64"/>
      <c r="Z61" s="65" t="s">
        <v>330</v>
      </c>
      <c r="AA61" s="65"/>
    </row>
    <row r="62" spans="1:27" s="24" customFormat="1" ht="27" customHeight="1" x14ac:dyDescent="0.25">
      <c r="A62" s="44">
        <v>41</v>
      </c>
      <c r="B62" s="90" t="s">
        <v>259</v>
      </c>
      <c r="C62" s="74" t="s">
        <v>187</v>
      </c>
      <c r="D62" s="64">
        <v>16</v>
      </c>
      <c r="E62" s="64">
        <v>25</v>
      </c>
      <c r="F62" s="64">
        <v>12.5</v>
      </c>
      <c r="G62" s="64">
        <v>11</v>
      </c>
      <c r="H62" s="30">
        <f t="shared" si="2"/>
        <v>4.0941176470588236E-3</v>
      </c>
      <c r="I62" s="64">
        <v>1</v>
      </c>
      <c r="J62" s="66">
        <v>44302</v>
      </c>
      <c r="K62" s="66">
        <v>44302</v>
      </c>
      <c r="L62" s="67" t="s">
        <v>198</v>
      </c>
      <c r="M62" s="68"/>
      <c r="N62" s="92">
        <f t="shared" si="3"/>
        <v>44316</v>
      </c>
      <c r="O62" s="66">
        <v>44322</v>
      </c>
      <c r="P62" s="67" t="s">
        <v>210</v>
      </c>
      <c r="Q62" s="84" t="s">
        <v>132</v>
      </c>
      <c r="R62" s="92">
        <v>44347</v>
      </c>
      <c r="S62" s="59"/>
      <c r="T62" s="58"/>
      <c r="U62" s="30"/>
      <c r="V62" s="92">
        <f t="shared" si="4"/>
        <v>44361</v>
      </c>
      <c r="W62" s="59"/>
      <c r="X62" s="53"/>
      <c r="Y62" s="64"/>
      <c r="Z62" s="65" t="s">
        <v>330</v>
      </c>
      <c r="AA62" s="65"/>
    </row>
    <row r="63" spans="1:27" s="24" customFormat="1" ht="27" customHeight="1" x14ac:dyDescent="0.25">
      <c r="A63" s="44">
        <v>42</v>
      </c>
      <c r="B63" s="90" t="s">
        <v>260</v>
      </c>
      <c r="C63" s="74" t="s">
        <v>188</v>
      </c>
      <c r="D63" s="64">
        <v>16</v>
      </c>
      <c r="E63" s="64">
        <v>25</v>
      </c>
      <c r="F63" s="64">
        <v>12.5</v>
      </c>
      <c r="G63" s="64">
        <v>11</v>
      </c>
      <c r="H63" s="30">
        <f t="shared" si="2"/>
        <v>4.0941176470588236E-3</v>
      </c>
      <c r="I63" s="64">
        <v>1</v>
      </c>
      <c r="J63" s="66">
        <v>44302</v>
      </c>
      <c r="K63" s="66">
        <v>44302</v>
      </c>
      <c r="L63" s="67" t="s">
        <v>198</v>
      </c>
      <c r="M63" s="68"/>
      <c r="N63" s="92">
        <f t="shared" si="3"/>
        <v>44316</v>
      </c>
      <c r="O63" s="66">
        <v>44322</v>
      </c>
      <c r="P63" s="67" t="s">
        <v>210</v>
      </c>
      <c r="Q63" s="84" t="s">
        <v>132</v>
      </c>
      <c r="R63" s="92">
        <v>44347</v>
      </c>
      <c r="S63" s="59"/>
      <c r="T63" s="58"/>
      <c r="U63" s="30"/>
      <c r="V63" s="92">
        <f t="shared" si="4"/>
        <v>44361</v>
      </c>
      <c r="W63" s="59"/>
      <c r="X63" s="53"/>
      <c r="Y63" s="64"/>
      <c r="Z63" s="65" t="s">
        <v>330</v>
      </c>
      <c r="AA63" s="65"/>
    </row>
    <row r="64" spans="1:27" s="24" customFormat="1" ht="27" customHeight="1" x14ac:dyDescent="0.25">
      <c r="A64" s="44">
        <v>43</v>
      </c>
      <c r="B64" s="90" t="s">
        <v>261</v>
      </c>
      <c r="C64" s="74" t="s">
        <v>189</v>
      </c>
      <c r="D64" s="64">
        <v>16</v>
      </c>
      <c r="E64" s="64">
        <v>25</v>
      </c>
      <c r="F64" s="64">
        <v>12.5</v>
      </c>
      <c r="G64" s="64">
        <v>11</v>
      </c>
      <c r="H64" s="30">
        <f t="shared" si="2"/>
        <v>4.0941176470588236E-3</v>
      </c>
      <c r="I64" s="64">
        <v>1</v>
      </c>
      <c r="J64" s="66">
        <v>44302</v>
      </c>
      <c r="K64" s="66">
        <v>44302</v>
      </c>
      <c r="L64" s="67" t="s">
        <v>198</v>
      </c>
      <c r="M64" s="68"/>
      <c r="N64" s="92">
        <f t="shared" si="3"/>
        <v>44316</v>
      </c>
      <c r="O64" s="66">
        <v>44322</v>
      </c>
      <c r="P64" s="67" t="s">
        <v>210</v>
      </c>
      <c r="Q64" s="84" t="s">
        <v>132</v>
      </c>
      <c r="R64" s="92">
        <v>44347</v>
      </c>
      <c r="S64" s="59"/>
      <c r="T64" s="58"/>
      <c r="U64" s="30"/>
      <c r="V64" s="92">
        <f t="shared" si="4"/>
        <v>44361</v>
      </c>
      <c r="W64" s="59"/>
      <c r="X64" s="53"/>
      <c r="Y64" s="64"/>
      <c r="Z64" s="65" t="s">
        <v>330</v>
      </c>
      <c r="AA64" s="65"/>
    </row>
    <row r="65" spans="1:27" s="24" customFormat="1" ht="27" customHeight="1" x14ac:dyDescent="0.25">
      <c r="A65" s="44">
        <v>44</v>
      </c>
      <c r="B65" s="90" t="s">
        <v>262</v>
      </c>
      <c r="C65" s="74" t="s">
        <v>190</v>
      </c>
      <c r="D65" s="64">
        <v>16</v>
      </c>
      <c r="E65" s="64">
        <v>25</v>
      </c>
      <c r="F65" s="64">
        <v>12.5</v>
      </c>
      <c r="G65" s="64">
        <v>11</v>
      </c>
      <c r="H65" s="30">
        <f t="shared" si="2"/>
        <v>4.0941176470588236E-3</v>
      </c>
      <c r="I65" s="64">
        <v>1</v>
      </c>
      <c r="J65" s="66">
        <v>44302</v>
      </c>
      <c r="K65" s="66">
        <v>44302</v>
      </c>
      <c r="L65" s="67" t="s">
        <v>198</v>
      </c>
      <c r="M65" s="68"/>
      <c r="N65" s="92">
        <f t="shared" si="3"/>
        <v>44316</v>
      </c>
      <c r="O65" s="66">
        <v>44322</v>
      </c>
      <c r="P65" s="67" t="s">
        <v>210</v>
      </c>
      <c r="Q65" s="84" t="s">
        <v>132</v>
      </c>
      <c r="R65" s="92">
        <v>44347</v>
      </c>
      <c r="S65" s="59"/>
      <c r="T65" s="58"/>
      <c r="U65" s="30"/>
      <c r="V65" s="92">
        <f t="shared" si="4"/>
        <v>44361</v>
      </c>
      <c r="W65" s="59"/>
      <c r="X65" s="53"/>
      <c r="Y65" s="64"/>
      <c r="Z65" s="65" t="s">
        <v>330</v>
      </c>
      <c r="AA65" s="65"/>
    </row>
    <row r="66" spans="1:27" s="24" customFormat="1" ht="27" customHeight="1" x14ac:dyDescent="0.25">
      <c r="A66" s="44">
        <v>45</v>
      </c>
      <c r="B66" s="90" t="s">
        <v>263</v>
      </c>
      <c r="C66" s="74" t="s">
        <v>191</v>
      </c>
      <c r="D66" s="64">
        <v>16</v>
      </c>
      <c r="E66" s="64">
        <v>25</v>
      </c>
      <c r="F66" s="64">
        <v>12.5</v>
      </c>
      <c r="G66" s="64">
        <v>11</v>
      </c>
      <c r="H66" s="30">
        <f t="shared" si="2"/>
        <v>4.0941176470588236E-3</v>
      </c>
      <c r="I66" s="64">
        <v>1</v>
      </c>
      <c r="J66" s="66">
        <v>44302</v>
      </c>
      <c r="K66" s="66">
        <v>44302</v>
      </c>
      <c r="L66" s="67" t="s">
        <v>198</v>
      </c>
      <c r="M66" s="68"/>
      <c r="N66" s="92">
        <f t="shared" si="3"/>
        <v>44316</v>
      </c>
      <c r="O66" s="66">
        <v>44322</v>
      </c>
      <c r="P66" s="67" t="s">
        <v>210</v>
      </c>
      <c r="Q66" s="84" t="s">
        <v>132</v>
      </c>
      <c r="R66" s="92">
        <v>44347</v>
      </c>
      <c r="S66" s="59"/>
      <c r="T66" s="58"/>
      <c r="U66" s="30"/>
      <c r="V66" s="92">
        <f t="shared" si="4"/>
        <v>44361</v>
      </c>
      <c r="W66" s="59"/>
      <c r="X66" s="53"/>
      <c r="Y66" s="64"/>
      <c r="Z66" s="65" t="s">
        <v>330</v>
      </c>
      <c r="AA66" s="65"/>
    </row>
    <row r="67" spans="1:27" s="24" customFormat="1" ht="27" customHeight="1" x14ac:dyDescent="0.25">
      <c r="A67" s="44">
        <v>46</v>
      </c>
      <c r="B67" s="90" t="s">
        <v>264</v>
      </c>
      <c r="C67" s="74" t="s">
        <v>192</v>
      </c>
      <c r="D67" s="64">
        <v>16</v>
      </c>
      <c r="E67" s="64">
        <v>25</v>
      </c>
      <c r="F67" s="64">
        <v>12.5</v>
      </c>
      <c r="G67" s="64">
        <v>11</v>
      </c>
      <c r="H67" s="30">
        <f t="shared" si="2"/>
        <v>4.0941176470588236E-3</v>
      </c>
      <c r="I67" s="64">
        <v>1</v>
      </c>
      <c r="J67" s="66">
        <v>44302</v>
      </c>
      <c r="K67" s="66">
        <v>44302</v>
      </c>
      <c r="L67" s="67" t="s">
        <v>198</v>
      </c>
      <c r="M67" s="68"/>
      <c r="N67" s="92">
        <f t="shared" si="3"/>
        <v>44316</v>
      </c>
      <c r="O67" s="66">
        <v>44322</v>
      </c>
      <c r="P67" s="67" t="s">
        <v>210</v>
      </c>
      <c r="Q67" s="84" t="s">
        <v>132</v>
      </c>
      <c r="R67" s="92">
        <v>44347</v>
      </c>
      <c r="S67" s="59"/>
      <c r="T67" s="58"/>
      <c r="U67" s="30"/>
      <c r="V67" s="92">
        <f t="shared" si="4"/>
        <v>44361</v>
      </c>
      <c r="W67" s="59"/>
      <c r="X67" s="53"/>
      <c r="Y67" s="64"/>
      <c r="Z67" s="65" t="s">
        <v>330</v>
      </c>
      <c r="AA67" s="65"/>
    </row>
    <row r="68" spans="1:27" s="24" customFormat="1" ht="27" customHeight="1" x14ac:dyDescent="0.25">
      <c r="A68" s="44">
        <v>47</v>
      </c>
      <c r="B68" s="90" t="s">
        <v>265</v>
      </c>
      <c r="C68" s="74" t="s">
        <v>266</v>
      </c>
      <c r="D68" s="64">
        <v>16</v>
      </c>
      <c r="E68" s="64">
        <v>25</v>
      </c>
      <c r="F68" s="64">
        <v>12.5</v>
      </c>
      <c r="G68" s="64">
        <v>11</v>
      </c>
      <c r="H68" s="30">
        <f t="shared" si="2"/>
        <v>4.0941176470588236E-3</v>
      </c>
      <c r="I68" s="64">
        <v>1</v>
      </c>
      <c r="J68" s="66">
        <v>44302</v>
      </c>
      <c r="K68" s="66">
        <v>44302</v>
      </c>
      <c r="L68" s="67" t="s">
        <v>198</v>
      </c>
      <c r="M68" s="68"/>
      <c r="N68" s="92">
        <f t="shared" si="3"/>
        <v>44316</v>
      </c>
      <c r="O68" s="66">
        <v>44322</v>
      </c>
      <c r="P68" s="67" t="s">
        <v>210</v>
      </c>
      <c r="Q68" s="84" t="s">
        <v>132</v>
      </c>
      <c r="R68" s="92">
        <v>44347</v>
      </c>
      <c r="S68" s="59"/>
      <c r="T68" s="58"/>
      <c r="U68" s="30"/>
      <c r="V68" s="92">
        <f t="shared" si="4"/>
        <v>44361</v>
      </c>
      <c r="W68" s="59"/>
      <c r="X68" s="53"/>
      <c r="Y68" s="64"/>
      <c r="Z68" s="65" t="s">
        <v>330</v>
      </c>
      <c r="AA68" s="65"/>
    </row>
    <row r="69" spans="1:27" s="24" customFormat="1" ht="27" customHeight="1" x14ac:dyDescent="0.25">
      <c r="A69" s="44">
        <v>48</v>
      </c>
      <c r="B69" s="90" t="s">
        <v>267</v>
      </c>
      <c r="C69" s="74" t="s">
        <v>268</v>
      </c>
      <c r="D69" s="64">
        <v>16</v>
      </c>
      <c r="E69" s="64">
        <v>25</v>
      </c>
      <c r="F69" s="64">
        <v>12.5</v>
      </c>
      <c r="G69" s="64">
        <v>11</v>
      </c>
      <c r="H69" s="30">
        <f t="shared" si="2"/>
        <v>4.0941176470588236E-3</v>
      </c>
      <c r="I69" s="64">
        <v>1</v>
      </c>
      <c r="J69" s="66">
        <v>44302</v>
      </c>
      <c r="K69" s="66">
        <v>44302</v>
      </c>
      <c r="L69" s="67" t="s">
        <v>198</v>
      </c>
      <c r="M69" s="68"/>
      <c r="N69" s="92">
        <f t="shared" si="3"/>
        <v>44316</v>
      </c>
      <c r="O69" s="66">
        <v>44322</v>
      </c>
      <c r="P69" s="67" t="s">
        <v>210</v>
      </c>
      <c r="Q69" s="84" t="s">
        <v>132</v>
      </c>
      <c r="R69" s="92">
        <v>44347</v>
      </c>
      <c r="S69" s="59"/>
      <c r="T69" s="58"/>
      <c r="U69" s="30"/>
      <c r="V69" s="92">
        <f t="shared" si="4"/>
        <v>44361</v>
      </c>
      <c r="W69" s="59"/>
      <c r="X69" s="53"/>
      <c r="Y69" s="64"/>
      <c r="Z69" s="65" t="s">
        <v>330</v>
      </c>
      <c r="AA69" s="65"/>
    </row>
    <row r="70" spans="1:27" s="24" customFormat="1" ht="27" customHeight="1" x14ac:dyDescent="0.25">
      <c r="A70" s="44">
        <v>49</v>
      </c>
      <c r="B70" s="44" t="s">
        <v>269</v>
      </c>
      <c r="C70" s="65" t="s">
        <v>44</v>
      </c>
      <c r="D70" s="64">
        <v>28</v>
      </c>
      <c r="E70" s="64">
        <v>25</v>
      </c>
      <c r="F70" s="64">
        <v>12.5</v>
      </c>
      <c r="G70" s="64">
        <v>11</v>
      </c>
      <c r="H70" s="30">
        <f>G70/$G$152</f>
        <v>4.0937848902121328E-3</v>
      </c>
      <c r="I70" s="64">
        <v>1</v>
      </c>
      <c r="J70" s="92">
        <v>44316</v>
      </c>
      <c r="K70" s="66">
        <v>44323</v>
      </c>
      <c r="L70" s="67" t="s">
        <v>209</v>
      </c>
      <c r="M70" s="68"/>
      <c r="N70" s="92">
        <f>J70+21</f>
        <v>44337</v>
      </c>
      <c r="O70" s="63"/>
      <c r="P70" s="58"/>
      <c r="Q70" s="87"/>
      <c r="R70" s="92">
        <v>44354</v>
      </c>
      <c r="S70" s="59"/>
      <c r="T70" s="58"/>
      <c r="U70" s="30"/>
      <c r="V70" s="92">
        <f t="shared" si="4"/>
        <v>44368</v>
      </c>
      <c r="W70" s="59"/>
      <c r="X70" s="53"/>
      <c r="Y70" s="64"/>
      <c r="Z70" s="65" t="s">
        <v>330</v>
      </c>
      <c r="AA70" s="65" t="s">
        <v>196</v>
      </c>
    </row>
    <row r="71" spans="1:27" s="24" customFormat="1" ht="27" customHeight="1" x14ac:dyDescent="0.25">
      <c r="A71" s="44">
        <v>50</v>
      </c>
      <c r="B71" s="44" t="s">
        <v>270</v>
      </c>
      <c r="C71" s="65" t="s">
        <v>45</v>
      </c>
      <c r="D71" s="64">
        <v>28</v>
      </c>
      <c r="E71" s="64">
        <v>25</v>
      </c>
      <c r="F71" s="64">
        <v>12.5</v>
      </c>
      <c r="G71" s="64">
        <v>11</v>
      </c>
      <c r="H71" s="30">
        <f>G71/$G$152</f>
        <v>4.0937848902121328E-3</v>
      </c>
      <c r="I71" s="64">
        <v>1</v>
      </c>
      <c r="J71" s="92">
        <v>44316</v>
      </c>
      <c r="K71" s="66">
        <v>44323</v>
      </c>
      <c r="L71" s="67" t="s">
        <v>209</v>
      </c>
      <c r="M71" s="68"/>
      <c r="N71" s="92">
        <f>J71+21</f>
        <v>44337</v>
      </c>
      <c r="O71" s="63"/>
      <c r="P71" s="58"/>
      <c r="Q71" s="87"/>
      <c r="R71" s="92">
        <v>44354</v>
      </c>
      <c r="S71" s="59"/>
      <c r="T71" s="58"/>
      <c r="U71" s="30"/>
      <c r="V71" s="92">
        <f t="shared" si="4"/>
        <v>44368</v>
      </c>
      <c r="W71" s="59"/>
      <c r="X71" s="53"/>
      <c r="Y71" s="64"/>
      <c r="Z71" s="65" t="s">
        <v>330</v>
      </c>
      <c r="AA71" s="65" t="s">
        <v>196</v>
      </c>
    </row>
    <row r="72" spans="1:27" s="24" customFormat="1" ht="27" customHeight="1" x14ac:dyDescent="0.25">
      <c r="A72" s="44">
        <v>51</v>
      </c>
      <c r="B72" s="44" t="s">
        <v>271</v>
      </c>
      <c r="C72" s="65" t="s">
        <v>46</v>
      </c>
      <c r="D72" s="64">
        <v>28</v>
      </c>
      <c r="E72" s="64">
        <v>25</v>
      </c>
      <c r="F72" s="64">
        <v>12.5</v>
      </c>
      <c r="G72" s="64">
        <v>11</v>
      </c>
      <c r="H72" s="30">
        <f>G72/$G$152</f>
        <v>4.0937848902121328E-3</v>
      </c>
      <c r="I72" s="64">
        <v>1</v>
      </c>
      <c r="J72" s="92">
        <v>44316</v>
      </c>
      <c r="K72" s="66">
        <v>44323</v>
      </c>
      <c r="L72" s="67" t="s">
        <v>209</v>
      </c>
      <c r="M72" s="68"/>
      <c r="N72" s="92">
        <f>J72+21</f>
        <v>44337</v>
      </c>
      <c r="O72" s="63"/>
      <c r="P72" s="58"/>
      <c r="Q72" s="87"/>
      <c r="R72" s="92">
        <v>44354</v>
      </c>
      <c r="S72" s="59"/>
      <c r="T72" s="58"/>
      <c r="U72" s="30"/>
      <c r="V72" s="92">
        <f t="shared" si="4"/>
        <v>44368</v>
      </c>
      <c r="W72" s="59"/>
      <c r="X72" s="53"/>
      <c r="Y72" s="64"/>
      <c r="Z72" s="65" t="s">
        <v>330</v>
      </c>
      <c r="AA72" s="65" t="s">
        <v>196</v>
      </c>
    </row>
    <row r="73" spans="1:27" s="31" customFormat="1" ht="27" customHeight="1" x14ac:dyDescent="0.2">
      <c r="A73" s="45" t="s">
        <v>5</v>
      </c>
      <c r="B73" s="45" t="s">
        <v>102</v>
      </c>
      <c r="C73" s="20"/>
      <c r="D73" s="39">
        <f>SUM(D74:D77)</f>
        <v>188</v>
      </c>
      <c r="E73" s="39">
        <f>SUM(E74:E77)</f>
        <v>188</v>
      </c>
      <c r="F73" s="39">
        <v>311</v>
      </c>
      <c r="G73" s="39">
        <f>SUM(G74:G77)</f>
        <v>102</v>
      </c>
      <c r="H73" s="21">
        <f>SUM(H74:H77)</f>
        <v>3.796055080014886E-2</v>
      </c>
      <c r="I73" s="39">
        <f>SUM(I74:I77)</f>
        <v>3</v>
      </c>
      <c r="J73" s="39"/>
      <c r="K73" s="61"/>
      <c r="L73" s="56"/>
      <c r="M73" s="39"/>
      <c r="N73" s="39"/>
      <c r="O73" s="61"/>
      <c r="P73" s="56"/>
      <c r="Q73" s="85"/>
      <c r="R73" s="39"/>
      <c r="S73" s="61"/>
      <c r="T73" s="56"/>
      <c r="U73" s="39"/>
      <c r="V73" s="39"/>
      <c r="W73" s="61"/>
      <c r="X73" s="56"/>
      <c r="Y73" s="39"/>
      <c r="Z73" s="20" t="s">
        <v>331</v>
      </c>
      <c r="AA73" s="20"/>
    </row>
    <row r="74" spans="1:27" s="31" customFormat="1" ht="27" customHeight="1" x14ac:dyDescent="0.2">
      <c r="A74" s="22"/>
      <c r="B74" s="43"/>
      <c r="C74" s="23" t="s">
        <v>33</v>
      </c>
      <c r="D74" s="40"/>
      <c r="E74" s="40"/>
      <c r="F74" s="40"/>
      <c r="G74" s="40"/>
      <c r="H74" s="41"/>
      <c r="I74" s="40"/>
      <c r="J74" s="40"/>
      <c r="K74" s="60"/>
      <c r="L74" s="54"/>
      <c r="M74" s="40"/>
      <c r="N74" s="40"/>
      <c r="O74" s="60"/>
      <c r="P74" s="54"/>
      <c r="Q74" s="83"/>
      <c r="R74" s="40"/>
      <c r="S74" s="60"/>
      <c r="T74" s="54"/>
      <c r="U74" s="40"/>
      <c r="V74" s="40"/>
      <c r="W74" s="60"/>
      <c r="X74" s="54"/>
      <c r="Y74" s="40"/>
      <c r="Z74" s="23" t="s">
        <v>331</v>
      </c>
      <c r="AA74" s="23"/>
    </row>
    <row r="75" spans="1:27" s="24" customFormat="1" ht="27" customHeight="1" x14ac:dyDescent="0.25">
      <c r="A75" s="28">
        <v>52</v>
      </c>
      <c r="B75" s="64" t="s">
        <v>272</v>
      </c>
      <c r="C75" s="65" t="s">
        <v>47</v>
      </c>
      <c r="D75" s="64">
        <v>62</v>
      </c>
      <c r="E75" s="64">
        <v>62</v>
      </c>
      <c r="F75" s="64">
        <v>248</v>
      </c>
      <c r="G75" s="64">
        <v>80</v>
      </c>
      <c r="H75" s="30">
        <f>G75/$G$152</f>
        <v>2.9772981019724601E-2</v>
      </c>
      <c r="I75" s="64">
        <v>1</v>
      </c>
      <c r="J75" s="89">
        <v>44273</v>
      </c>
      <c r="K75" s="66">
        <v>44183</v>
      </c>
      <c r="L75" s="67" t="s">
        <v>109</v>
      </c>
      <c r="M75" s="68"/>
      <c r="N75" s="66">
        <v>44285</v>
      </c>
      <c r="O75" s="66">
        <v>44204</v>
      </c>
      <c r="P75" s="67" t="s">
        <v>124</v>
      </c>
      <c r="Q75" s="84" t="s">
        <v>133</v>
      </c>
      <c r="R75" s="92">
        <v>44365</v>
      </c>
      <c r="S75" s="59"/>
      <c r="T75" s="58"/>
      <c r="U75" s="30"/>
      <c r="V75" s="92">
        <f>R75+14</f>
        <v>44379</v>
      </c>
      <c r="W75" s="59"/>
      <c r="X75" s="53"/>
      <c r="Y75" s="64"/>
      <c r="Z75" s="53" t="s">
        <v>331</v>
      </c>
      <c r="AA75" s="53" t="s">
        <v>195</v>
      </c>
    </row>
    <row r="76" spans="1:27" s="24" customFormat="1" ht="27" customHeight="1" x14ac:dyDescent="0.25">
      <c r="A76" s="28">
        <v>53</v>
      </c>
      <c r="B76" s="64" t="s">
        <v>273</v>
      </c>
      <c r="C76" s="65" t="s">
        <v>48</v>
      </c>
      <c r="D76" s="64">
        <v>90</v>
      </c>
      <c r="E76" s="64">
        <v>90</v>
      </c>
      <c r="F76" s="64">
        <v>45</v>
      </c>
      <c r="G76" s="64">
        <v>11</v>
      </c>
      <c r="H76" s="30">
        <f>G76/$G$152</f>
        <v>4.0937848902121328E-3</v>
      </c>
      <c r="I76" s="64">
        <v>1</v>
      </c>
      <c r="J76" s="66">
        <v>44222</v>
      </c>
      <c r="K76" s="66">
        <v>44222</v>
      </c>
      <c r="L76" s="67" t="s">
        <v>139</v>
      </c>
      <c r="M76" s="68"/>
      <c r="N76" s="66">
        <v>44270</v>
      </c>
      <c r="O76" s="66">
        <v>44270</v>
      </c>
      <c r="P76" s="67" t="s">
        <v>136</v>
      </c>
      <c r="Q76" s="84" t="s">
        <v>132</v>
      </c>
      <c r="R76" s="66">
        <v>44286</v>
      </c>
      <c r="S76" s="66">
        <v>44286</v>
      </c>
      <c r="T76" s="67" t="s">
        <v>162</v>
      </c>
      <c r="U76" s="68"/>
      <c r="V76" s="92">
        <v>44316</v>
      </c>
      <c r="W76" s="66">
        <v>44319</v>
      </c>
      <c r="X76" s="67" t="s">
        <v>211</v>
      </c>
      <c r="Y76" s="68" t="s">
        <v>208</v>
      </c>
      <c r="Z76" s="65" t="s">
        <v>331</v>
      </c>
      <c r="AA76" s="65"/>
    </row>
    <row r="77" spans="1:27" s="24" customFormat="1" ht="27" customHeight="1" x14ac:dyDescent="0.25">
      <c r="A77" s="28">
        <v>54</v>
      </c>
      <c r="B77" s="64" t="s">
        <v>274</v>
      </c>
      <c r="C77" s="65" t="s">
        <v>49</v>
      </c>
      <c r="D77" s="64">
        <v>36</v>
      </c>
      <c r="E77" s="64">
        <v>36</v>
      </c>
      <c r="F77" s="64">
        <v>18</v>
      </c>
      <c r="G77" s="64">
        <v>11</v>
      </c>
      <c r="H77" s="30">
        <f>G77/$G$152</f>
        <v>4.0937848902121328E-3</v>
      </c>
      <c r="I77" s="64">
        <v>1</v>
      </c>
      <c r="J77" s="51" t="s">
        <v>136</v>
      </c>
      <c r="K77" s="59"/>
      <c r="L77" s="53"/>
      <c r="M77" s="64"/>
      <c r="N77" s="51" t="s">
        <v>136</v>
      </c>
      <c r="O77" s="63"/>
      <c r="P77" s="58"/>
      <c r="Q77" s="87"/>
      <c r="R77" s="51" t="s">
        <v>136</v>
      </c>
      <c r="S77" s="59"/>
      <c r="T77" s="58"/>
      <c r="U77" s="30"/>
      <c r="V77" s="95">
        <v>44379</v>
      </c>
      <c r="W77" s="59"/>
      <c r="X77" s="53"/>
      <c r="Y77" s="64"/>
      <c r="Z77" s="65" t="s">
        <v>331</v>
      </c>
      <c r="AA77" s="65"/>
    </row>
    <row r="78" spans="1:27" s="31" customFormat="1" ht="27" customHeight="1" x14ac:dyDescent="0.2">
      <c r="A78" s="45" t="s">
        <v>19</v>
      </c>
      <c r="B78" s="45" t="s">
        <v>94</v>
      </c>
      <c r="C78" s="20"/>
      <c r="D78" s="39">
        <f>SUM(D79:D82)</f>
        <v>72</v>
      </c>
      <c r="E78" s="39">
        <f>SUM(E79:E82)</f>
        <v>72</v>
      </c>
      <c r="F78" s="39">
        <v>36</v>
      </c>
      <c r="G78" s="39">
        <f>SUM(G79:G82)</f>
        <v>144</v>
      </c>
      <c r="H78" s="21">
        <f>SUM(H79:H82)</f>
        <v>5.3591365835504279E-2</v>
      </c>
      <c r="I78" s="39">
        <f>SUM(I79:I82)</f>
        <v>3</v>
      </c>
      <c r="J78" s="39"/>
      <c r="K78" s="61"/>
      <c r="L78" s="56"/>
      <c r="M78" s="39"/>
      <c r="N78" s="39"/>
      <c r="O78" s="61"/>
      <c r="P78" s="56"/>
      <c r="Q78" s="85"/>
      <c r="R78" s="39"/>
      <c r="S78" s="61"/>
      <c r="T78" s="56"/>
      <c r="U78" s="39"/>
      <c r="V78" s="39"/>
      <c r="W78" s="61"/>
      <c r="X78" s="56"/>
      <c r="Y78" s="39"/>
      <c r="Z78" s="20" t="s">
        <v>332</v>
      </c>
      <c r="AA78" s="20"/>
    </row>
    <row r="79" spans="1:27" s="31" customFormat="1" ht="27" customHeight="1" x14ac:dyDescent="0.2">
      <c r="A79" s="22"/>
      <c r="B79" s="43"/>
      <c r="C79" s="23" t="s">
        <v>50</v>
      </c>
      <c r="D79" s="40"/>
      <c r="E79" s="40"/>
      <c r="F79" s="40"/>
      <c r="G79" s="40"/>
      <c r="H79" s="41"/>
      <c r="I79" s="40"/>
      <c r="J79" s="40"/>
      <c r="K79" s="60"/>
      <c r="L79" s="54"/>
      <c r="M79" s="40"/>
      <c r="N79" s="40"/>
      <c r="O79" s="60"/>
      <c r="P79" s="54"/>
      <c r="Q79" s="83"/>
      <c r="R79" s="40"/>
      <c r="S79" s="60"/>
      <c r="T79" s="54"/>
      <c r="U79" s="40"/>
      <c r="V79" s="40"/>
      <c r="W79" s="60"/>
      <c r="X79" s="54"/>
      <c r="Y79" s="40"/>
      <c r="Z79" s="23" t="s">
        <v>332</v>
      </c>
      <c r="AA79" s="23"/>
    </row>
    <row r="80" spans="1:27" s="24" customFormat="1" ht="27" customHeight="1" x14ac:dyDescent="0.25">
      <c r="A80" s="28">
        <v>55</v>
      </c>
      <c r="B80" s="64" t="s">
        <v>275</v>
      </c>
      <c r="C80" s="65" t="s">
        <v>95</v>
      </c>
      <c r="D80" s="64">
        <v>16</v>
      </c>
      <c r="E80" s="49">
        <v>16</v>
      </c>
      <c r="F80" s="49">
        <v>8</v>
      </c>
      <c r="G80" s="64">
        <f>E80*2</f>
        <v>32</v>
      </c>
      <c r="H80" s="30">
        <f>G80/$G$152</f>
        <v>1.1909192407889841E-2</v>
      </c>
      <c r="I80" s="64">
        <v>1</v>
      </c>
      <c r="J80" s="66">
        <v>44196</v>
      </c>
      <c r="K80" s="66">
        <v>44196</v>
      </c>
      <c r="L80" s="67" t="s">
        <v>127</v>
      </c>
      <c r="M80" s="68"/>
      <c r="N80" s="66">
        <v>44214</v>
      </c>
      <c r="O80" s="66">
        <v>44214</v>
      </c>
      <c r="P80" s="67" t="s">
        <v>131</v>
      </c>
      <c r="Q80" s="84" t="s">
        <v>132</v>
      </c>
      <c r="R80" s="66">
        <v>44284</v>
      </c>
      <c r="S80" s="66">
        <v>44284</v>
      </c>
      <c r="T80" s="67" t="s">
        <v>158</v>
      </c>
      <c r="U80" s="84"/>
      <c r="V80" s="66">
        <v>44286</v>
      </c>
      <c r="W80" s="66">
        <v>44286</v>
      </c>
      <c r="X80" s="67" t="s">
        <v>161</v>
      </c>
      <c r="Y80" s="84" t="s">
        <v>132</v>
      </c>
      <c r="Z80" s="65" t="s">
        <v>332</v>
      </c>
      <c r="AA80" s="65"/>
    </row>
    <row r="81" spans="1:27" s="24" customFormat="1" ht="27" customHeight="1" x14ac:dyDescent="0.25">
      <c r="A81" s="28">
        <v>56</v>
      </c>
      <c r="B81" s="64" t="s">
        <v>276</v>
      </c>
      <c r="C81" s="65" t="s">
        <v>96</v>
      </c>
      <c r="D81" s="64">
        <v>16</v>
      </c>
      <c r="E81" s="49">
        <v>16</v>
      </c>
      <c r="F81" s="49">
        <v>8</v>
      </c>
      <c r="G81" s="64">
        <f>E81*2</f>
        <v>32</v>
      </c>
      <c r="H81" s="30">
        <f>G81/$G$152</f>
        <v>1.1909192407889841E-2</v>
      </c>
      <c r="I81" s="64">
        <v>1</v>
      </c>
      <c r="J81" s="89">
        <v>44284</v>
      </c>
      <c r="K81" s="66">
        <v>44196</v>
      </c>
      <c r="L81" s="67" t="s">
        <v>127</v>
      </c>
      <c r="M81" s="68"/>
      <c r="N81" s="66">
        <v>44286</v>
      </c>
      <c r="O81" s="66">
        <v>44214</v>
      </c>
      <c r="P81" s="67" t="s">
        <v>131</v>
      </c>
      <c r="Q81" s="84" t="s">
        <v>133</v>
      </c>
      <c r="R81" s="92">
        <v>44313</v>
      </c>
      <c r="S81" s="59"/>
      <c r="T81" s="58"/>
      <c r="U81" s="30"/>
      <c r="V81" s="92">
        <f>R81+21</f>
        <v>44334</v>
      </c>
      <c r="W81" s="59"/>
      <c r="X81" s="53"/>
      <c r="Y81" s="64"/>
      <c r="Z81" s="65" t="s">
        <v>332</v>
      </c>
      <c r="AA81" s="65" t="s">
        <v>195</v>
      </c>
    </row>
    <row r="82" spans="1:27" s="24" customFormat="1" ht="27" customHeight="1" x14ac:dyDescent="0.25">
      <c r="A82" s="28">
        <v>57</v>
      </c>
      <c r="B82" s="64" t="s">
        <v>277</v>
      </c>
      <c r="C82" s="65" t="s">
        <v>97</v>
      </c>
      <c r="D82" s="64">
        <v>40</v>
      </c>
      <c r="E82" s="49">
        <v>40</v>
      </c>
      <c r="F82" s="49">
        <v>20</v>
      </c>
      <c r="G82" s="64">
        <f>E82*2</f>
        <v>80</v>
      </c>
      <c r="H82" s="30">
        <f>G82/$G$152</f>
        <v>2.9772981019724601E-2</v>
      </c>
      <c r="I82" s="64">
        <v>1</v>
      </c>
      <c r="J82" s="66">
        <v>44196</v>
      </c>
      <c r="K82" s="66">
        <v>44196</v>
      </c>
      <c r="L82" s="67" t="s">
        <v>127</v>
      </c>
      <c r="M82" s="68"/>
      <c r="N82" s="66">
        <v>44224</v>
      </c>
      <c r="O82" s="66">
        <v>44224</v>
      </c>
      <c r="P82" s="67" t="s">
        <v>143</v>
      </c>
      <c r="Q82" s="84" t="s">
        <v>132</v>
      </c>
      <c r="R82" s="92">
        <v>44313</v>
      </c>
      <c r="S82" s="59"/>
      <c r="T82" s="58"/>
      <c r="U82" s="30"/>
      <c r="V82" s="92">
        <f>R82+21</f>
        <v>44334</v>
      </c>
      <c r="W82" s="59"/>
      <c r="X82" s="53"/>
      <c r="Y82" s="64"/>
      <c r="Z82" s="65" t="s">
        <v>332</v>
      </c>
      <c r="AA82" s="65" t="s">
        <v>195</v>
      </c>
    </row>
    <row r="83" spans="1:27" s="31" customFormat="1" ht="27" customHeight="1" x14ac:dyDescent="0.2">
      <c r="A83" s="45" t="s">
        <v>20</v>
      </c>
      <c r="B83" s="45" t="s">
        <v>93</v>
      </c>
      <c r="C83" s="20"/>
      <c r="D83" s="39">
        <f>SUM(D84:D94)</f>
        <v>308</v>
      </c>
      <c r="E83" s="39">
        <f>SUM(E84:E94)</f>
        <v>300</v>
      </c>
      <c r="F83" s="39">
        <v>150</v>
      </c>
      <c r="G83" s="39">
        <f>SUM(G84:G94)</f>
        <v>566</v>
      </c>
      <c r="H83" s="21">
        <f>SUM(H84:H94)</f>
        <v>0.21064384071455156</v>
      </c>
      <c r="I83" s="39">
        <f>SUM(I84:I94)</f>
        <v>8</v>
      </c>
      <c r="J83" s="39"/>
      <c r="K83" s="61"/>
      <c r="L83" s="56"/>
      <c r="M83" s="39"/>
      <c r="N83" s="39"/>
      <c r="O83" s="61"/>
      <c r="P83" s="56"/>
      <c r="Q83" s="85"/>
      <c r="R83" s="39"/>
      <c r="S83" s="61"/>
      <c r="T83" s="56"/>
      <c r="U83" s="39"/>
      <c r="V83" s="39"/>
      <c r="W83" s="61"/>
      <c r="X83" s="56"/>
      <c r="Y83" s="39"/>
      <c r="Z83" s="20" t="s">
        <v>333</v>
      </c>
      <c r="AA83" s="20"/>
    </row>
    <row r="84" spans="1:27" s="31" customFormat="1" ht="27" customHeight="1" x14ac:dyDescent="0.2">
      <c r="A84" s="25"/>
      <c r="B84" s="43"/>
      <c r="C84" s="23" t="s">
        <v>50</v>
      </c>
      <c r="D84" s="40"/>
      <c r="E84" s="40"/>
      <c r="F84" s="40"/>
      <c r="G84" s="40"/>
      <c r="H84" s="41"/>
      <c r="I84" s="40"/>
      <c r="J84" s="40"/>
      <c r="K84" s="60"/>
      <c r="L84" s="54"/>
      <c r="M84" s="40"/>
      <c r="N84" s="40"/>
      <c r="O84" s="60"/>
      <c r="P84" s="54"/>
      <c r="Q84" s="83"/>
      <c r="R84" s="40"/>
      <c r="S84" s="60"/>
      <c r="T84" s="54"/>
      <c r="U84" s="40"/>
      <c r="V84" s="40"/>
      <c r="W84" s="60"/>
      <c r="X84" s="54"/>
      <c r="Y84" s="40"/>
      <c r="Z84" s="23" t="s">
        <v>333</v>
      </c>
      <c r="AA84" s="23"/>
    </row>
    <row r="85" spans="1:27" s="31" customFormat="1" ht="27" customHeight="1" x14ac:dyDescent="0.2">
      <c r="A85" s="28">
        <v>58</v>
      </c>
      <c r="B85" s="64" t="s">
        <v>278</v>
      </c>
      <c r="C85" s="65" t="s">
        <v>51</v>
      </c>
      <c r="D85" s="64">
        <v>28</v>
      </c>
      <c r="E85" s="49">
        <v>28</v>
      </c>
      <c r="F85" s="49">
        <v>14</v>
      </c>
      <c r="G85" s="64">
        <f>E85*2</f>
        <v>56</v>
      </c>
      <c r="H85" s="30">
        <f>G85/$G$152</f>
        <v>2.084108671380722E-2</v>
      </c>
      <c r="I85" s="64">
        <v>1</v>
      </c>
      <c r="J85" s="66">
        <v>44194</v>
      </c>
      <c r="K85" s="66">
        <v>44194</v>
      </c>
      <c r="L85" s="67" t="s">
        <v>124</v>
      </c>
      <c r="M85" s="68"/>
      <c r="N85" s="66">
        <v>44224</v>
      </c>
      <c r="O85" s="66">
        <v>44224</v>
      </c>
      <c r="P85" s="67" t="s">
        <v>143</v>
      </c>
      <c r="Q85" s="84" t="s">
        <v>133</v>
      </c>
      <c r="R85" s="92">
        <v>44358</v>
      </c>
      <c r="S85" s="59"/>
      <c r="T85" s="58"/>
      <c r="U85" s="30"/>
      <c r="V85" s="92">
        <f>R85+14</f>
        <v>44372</v>
      </c>
      <c r="W85" s="59"/>
      <c r="X85" s="53"/>
      <c r="Y85" s="64"/>
      <c r="Z85" s="65" t="s">
        <v>333</v>
      </c>
      <c r="AA85" s="65" t="s">
        <v>194</v>
      </c>
    </row>
    <row r="86" spans="1:27" s="31" customFormat="1" ht="27" customHeight="1" x14ac:dyDescent="0.2">
      <c r="A86" s="28">
        <v>59</v>
      </c>
      <c r="B86" s="64" t="s">
        <v>279</v>
      </c>
      <c r="C86" s="65" t="s">
        <v>125</v>
      </c>
      <c r="D86" s="64">
        <v>28</v>
      </c>
      <c r="E86" s="49">
        <v>28</v>
      </c>
      <c r="F86" s="49">
        <v>14</v>
      </c>
      <c r="G86" s="64">
        <f>E86*2</f>
        <v>56</v>
      </c>
      <c r="H86" s="30">
        <f>G86/$G$152</f>
        <v>2.084108671380722E-2</v>
      </c>
      <c r="I86" s="64">
        <v>1</v>
      </c>
      <c r="J86" s="76">
        <v>44195</v>
      </c>
      <c r="K86" s="76">
        <v>44195</v>
      </c>
      <c r="L86" s="67" t="s">
        <v>126</v>
      </c>
      <c r="M86" s="68"/>
      <c r="N86" s="66">
        <v>44222</v>
      </c>
      <c r="O86" s="66">
        <v>44222</v>
      </c>
      <c r="P86" s="67" t="s">
        <v>140</v>
      </c>
      <c r="Q86" s="84" t="s">
        <v>132</v>
      </c>
      <c r="R86" s="92">
        <v>44358</v>
      </c>
      <c r="S86" s="59"/>
      <c r="T86" s="58"/>
      <c r="U86" s="30"/>
      <c r="V86" s="92">
        <f>R86+14</f>
        <v>44372</v>
      </c>
      <c r="W86" s="59"/>
      <c r="X86" s="53"/>
      <c r="Y86" s="64"/>
      <c r="Z86" s="65" t="s">
        <v>333</v>
      </c>
      <c r="AA86" s="65" t="s">
        <v>195</v>
      </c>
    </row>
    <row r="87" spans="1:27" s="31" customFormat="1" ht="27" customHeight="1" x14ac:dyDescent="0.2">
      <c r="A87" s="25"/>
      <c r="B87" s="43"/>
      <c r="C87" s="23" t="s">
        <v>18</v>
      </c>
      <c r="D87" s="40"/>
      <c r="E87" s="40"/>
      <c r="F87" s="40"/>
      <c r="G87" s="40"/>
      <c r="H87" s="41"/>
      <c r="I87" s="40"/>
      <c r="J87" s="40"/>
      <c r="K87" s="60"/>
      <c r="L87" s="54"/>
      <c r="M87" s="40"/>
      <c r="N87" s="40"/>
      <c r="O87" s="60"/>
      <c r="P87" s="54"/>
      <c r="Q87" s="83"/>
      <c r="R87" s="40"/>
      <c r="S87" s="60"/>
      <c r="T87" s="54"/>
      <c r="U87" s="40"/>
      <c r="V87" s="40"/>
      <c r="W87" s="60"/>
      <c r="X87" s="54"/>
      <c r="Y87" s="40"/>
      <c r="Z87" s="23" t="s">
        <v>333</v>
      </c>
      <c r="AA87" s="23"/>
    </row>
    <row r="88" spans="1:27" s="24" customFormat="1" ht="33.75" customHeight="1" x14ac:dyDescent="0.25">
      <c r="A88" s="28">
        <v>60</v>
      </c>
      <c r="B88" s="64" t="s">
        <v>280</v>
      </c>
      <c r="C88" s="52" t="s">
        <v>119</v>
      </c>
      <c r="D88" s="72">
        <v>8</v>
      </c>
      <c r="E88" s="64">
        <v>30</v>
      </c>
      <c r="F88" s="64">
        <v>15</v>
      </c>
      <c r="G88" s="64">
        <f>E88*2</f>
        <v>60</v>
      </c>
      <c r="H88" s="30">
        <f>G88/$G$152</f>
        <v>2.2329735764793451E-2</v>
      </c>
      <c r="I88" s="64">
        <v>1</v>
      </c>
      <c r="J88" s="66">
        <v>44183</v>
      </c>
      <c r="K88" s="66">
        <v>44183</v>
      </c>
      <c r="L88" s="67" t="s">
        <v>118</v>
      </c>
      <c r="M88" s="68"/>
      <c r="N88" s="66">
        <v>44222</v>
      </c>
      <c r="O88" s="66">
        <v>44222</v>
      </c>
      <c r="P88" s="67" t="s">
        <v>140</v>
      </c>
      <c r="Q88" s="84" t="s">
        <v>132</v>
      </c>
      <c r="R88" s="92">
        <v>44309</v>
      </c>
      <c r="S88" s="59"/>
      <c r="T88" s="58"/>
      <c r="U88" s="30"/>
      <c r="V88" s="92">
        <f>R88+14</f>
        <v>44323</v>
      </c>
      <c r="W88" s="59"/>
      <c r="X88" s="53"/>
      <c r="Y88" s="64"/>
      <c r="Z88" s="65" t="s">
        <v>333</v>
      </c>
      <c r="AA88" s="65" t="s">
        <v>195</v>
      </c>
    </row>
    <row r="89" spans="1:27" s="24" customFormat="1" ht="27" customHeight="1" x14ac:dyDescent="0.25">
      <c r="A89" s="28">
        <v>61</v>
      </c>
      <c r="B89" s="53" t="s">
        <v>281</v>
      </c>
      <c r="C89" s="74" t="s">
        <v>145</v>
      </c>
      <c r="D89" s="64">
        <v>86</v>
      </c>
      <c r="E89" s="64">
        <f>86-30</f>
        <v>56</v>
      </c>
      <c r="F89" s="64">
        <v>28</v>
      </c>
      <c r="G89" s="64">
        <v>103</v>
      </c>
      <c r="H89" s="30">
        <f>G89/$G$152</f>
        <v>3.8332713062895422E-2</v>
      </c>
      <c r="I89" s="64">
        <v>1</v>
      </c>
      <c r="J89" s="66">
        <v>44194</v>
      </c>
      <c r="K89" s="66">
        <v>44194</v>
      </c>
      <c r="L89" s="67" t="s">
        <v>124</v>
      </c>
      <c r="M89" s="68"/>
      <c r="N89" s="66">
        <v>44224</v>
      </c>
      <c r="O89" s="66">
        <v>44224</v>
      </c>
      <c r="P89" s="67" t="s">
        <v>143</v>
      </c>
      <c r="Q89" s="84" t="s">
        <v>133</v>
      </c>
      <c r="R89" s="92">
        <v>44365</v>
      </c>
      <c r="S89" s="59"/>
      <c r="T89" s="58"/>
      <c r="U89" s="30"/>
      <c r="V89" s="92">
        <f>R89+14</f>
        <v>44379</v>
      </c>
      <c r="W89" s="59"/>
      <c r="X89" s="53"/>
      <c r="Y89" s="64"/>
      <c r="Z89" s="65" t="s">
        <v>333</v>
      </c>
      <c r="AA89" s="65" t="s">
        <v>194</v>
      </c>
    </row>
    <row r="90" spans="1:27" s="24" customFormat="1" ht="27" customHeight="1" x14ac:dyDescent="0.25">
      <c r="A90" s="28">
        <v>62</v>
      </c>
      <c r="B90" s="64" t="s">
        <v>282</v>
      </c>
      <c r="C90" s="65" t="s">
        <v>52</v>
      </c>
      <c r="D90" s="64">
        <v>86</v>
      </c>
      <c r="E90" s="64">
        <f>86-30</f>
        <v>56</v>
      </c>
      <c r="F90" s="64">
        <v>28</v>
      </c>
      <c r="G90" s="64">
        <v>103</v>
      </c>
      <c r="H90" s="30">
        <f>G90/$G$152</f>
        <v>3.8332713062895422E-2</v>
      </c>
      <c r="I90" s="64">
        <v>1</v>
      </c>
      <c r="J90" s="66">
        <v>44196</v>
      </c>
      <c r="K90" s="66">
        <v>44196</v>
      </c>
      <c r="L90" s="67" t="s">
        <v>127</v>
      </c>
      <c r="M90" s="68"/>
      <c r="N90" s="66">
        <v>44224</v>
      </c>
      <c r="O90" s="66">
        <v>44224</v>
      </c>
      <c r="P90" s="67" t="s">
        <v>143</v>
      </c>
      <c r="Q90" s="84" t="s">
        <v>133</v>
      </c>
      <c r="R90" s="92">
        <v>44365</v>
      </c>
      <c r="S90" s="59"/>
      <c r="T90" s="58"/>
      <c r="U90" s="30"/>
      <c r="V90" s="92">
        <f>R90+14</f>
        <v>44379</v>
      </c>
      <c r="W90" s="59"/>
      <c r="X90" s="53"/>
      <c r="Y90" s="64"/>
      <c r="Z90" s="65" t="s">
        <v>333</v>
      </c>
      <c r="AA90" s="65" t="s">
        <v>194</v>
      </c>
    </row>
    <row r="91" spans="1:27" s="31" customFormat="1" ht="27" customHeight="1" x14ac:dyDescent="0.2">
      <c r="A91" s="28">
        <v>63</v>
      </c>
      <c r="B91" s="64" t="s">
        <v>283</v>
      </c>
      <c r="C91" s="65" t="s">
        <v>53</v>
      </c>
      <c r="D91" s="64">
        <v>0</v>
      </c>
      <c r="E91" s="48">
        <v>30</v>
      </c>
      <c r="F91" s="48">
        <v>15</v>
      </c>
      <c r="G91" s="64">
        <f>E91*2</f>
        <v>60</v>
      </c>
      <c r="H91" s="30">
        <f>G91/$G$152</f>
        <v>2.2329735764793451E-2</v>
      </c>
      <c r="I91" s="64">
        <v>1</v>
      </c>
      <c r="J91" s="66">
        <v>44183</v>
      </c>
      <c r="K91" s="66">
        <v>44183</v>
      </c>
      <c r="L91" s="67" t="s">
        <v>108</v>
      </c>
      <c r="M91" s="68"/>
      <c r="N91" s="66">
        <v>44222</v>
      </c>
      <c r="O91" s="66">
        <v>44222</v>
      </c>
      <c r="P91" s="67" t="s">
        <v>140</v>
      </c>
      <c r="Q91" s="84" t="s">
        <v>132</v>
      </c>
      <c r="R91" s="92">
        <v>44316</v>
      </c>
      <c r="S91" s="59"/>
      <c r="T91" s="58"/>
      <c r="U91" s="30"/>
      <c r="V91" s="92">
        <v>44337</v>
      </c>
      <c r="W91" s="59"/>
      <c r="X91" s="53"/>
      <c r="Y91" s="64"/>
      <c r="Z91" s="65" t="s">
        <v>333</v>
      </c>
      <c r="AA91" s="65" t="s">
        <v>195</v>
      </c>
    </row>
    <row r="92" spans="1:27" s="31" customFormat="1" ht="27" customHeight="1" x14ac:dyDescent="0.2">
      <c r="A92" s="25"/>
      <c r="B92" s="43"/>
      <c r="C92" s="23" t="s">
        <v>18</v>
      </c>
      <c r="D92" s="40"/>
      <c r="E92" s="40"/>
      <c r="F92" s="40"/>
      <c r="G92" s="40"/>
      <c r="H92" s="41"/>
      <c r="I92" s="40"/>
      <c r="J92" s="40"/>
      <c r="K92" s="60"/>
      <c r="L92" s="54"/>
      <c r="M92" s="40"/>
      <c r="N92" s="40"/>
      <c r="O92" s="60"/>
      <c r="P92" s="54"/>
      <c r="Q92" s="83"/>
      <c r="R92" s="40"/>
      <c r="S92" s="60"/>
      <c r="T92" s="54"/>
      <c r="U92" s="40"/>
      <c r="V92" s="40"/>
      <c r="W92" s="60"/>
      <c r="X92" s="54"/>
      <c r="Y92" s="40"/>
      <c r="Z92" s="23" t="s">
        <v>333</v>
      </c>
      <c r="AA92" s="23"/>
    </row>
    <row r="93" spans="1:27" s="31" customFormat="1" ht="27" customHeight="1" x14ac:dyDescent="0.2">
      <c r="A93" s="28">
        <v>64</v>
      </c>
      <c r="B93" s="64" t="s">
        <v>284</v>
      </c>
      <c r="C93" s="65" t="s">
        <v>54</v>
      </c>
      <c r="D93" s="64">
        <v>40</v>
      </c>
      <c r="E93" s="64">
        <v>40</v>
      </c>
      <c r="F93" s="64">
        <v>20</v>
      </c>
      <c r="G93" s="64">
        <v>64</v>
      </c>
      <c r="H93" s="30">
        <f>G93/$G$152</f>
        <v>2.3818384815779681E-2</v>
      </c>
      <c r="I93" s="64">
        <v>1</v>
      </c>
      <c r="J93" s="66">
        <v>44196</v>
      </c>
      <c r="K93" s="66">
        <v>44196</v>
      </c>
      <c r="L93" s="67" t="s">
        <v>127</v>
      </c>
      <c r="M93" s="68"/>
      <c r="N93" s="66">
        <v>44224</v>
      </c>
      <c r="O93" s="66">
        <v>44224</v>
      </c>
      <c r="P93" s="67" t="s">
        <v>143</v>
      </c>
      <c r="Q93" s="84" t="s">
        <v>133</v>
      </c>
      <c r="R93" s="92">
        <v>44365</v>
      </c>
      <c r="S93" s="59"/>
      <c r="T93" s="58"/>
      <c r="U93" s="30"/>
      <c r="V93" s="92">
        <f>R93+14</f>
        <v>44379</v>
      </c>
      <c r="W93" s="59"/>
      <c r="X93" s="53"/>
      <c r="Y93" s="64"/>
      <c r="Z93" s="65" t="s">
        <v>333</v>
      </c>
      <c r="AA93" s="65" t="s">
        <v>194</v>
      </c>
    </row>
    <row r="94" spans="1:27" s="31" customFormat="1" ht="27" customHeight="1" x14ac:dyDescent="0.2">
      <c r="A94" s="28">
        <v>65</v>
      </c>
      <c r="B94" s="64" t="s">
        <v>285</v>
      </c>
      <c r="C94" s="65" t="s">
        <v>55</v>
      </c>
      <c r="D94" s="64">
        <v>32</v>
      </c>
      <c r="E94" s="64">
        <v>32</v>
      </c>
      <c r="F94" s="64">
        <v>16</v>
      </c>
      <c r="G94" s="64">
        <f>E94*2</f>
        <v>64</v>
      </c>
      <c r="H94" s="30">
        <f>G94/$G$152</f>
        <v>2.3818384815779681E-2</v>
      </c>
      <c r="I94" s="64">
        <v>1</v>
      </c>
      <c r="J94" s="66">
        <v>44187</v>
      </c>
      <c r="K94" s="66">
        <v>44187</v>
      </c>
      <c r="L94" s="67" t="s">
        <v>120</v>
      </c>
      <c r="M94" s="68"/>
      <c r="N94" s="66">
        <v>44223</v>
      </c>
      <c r="O94" s="66">
        <v>44223</v>
      </c>
      <c r="P94" s="67" t="s">
        <v>141</v>
      </c>
      <c r="Q94" s="84" t="s">
        <v>132</v>
      </c>
      <c r="R94" s="92">
        <v>44309</v>
      </c>
      <c r="S94" s="59"/>
      <c r="T94" s="58"/>
      <c r="U94" s="30"/>
      <c r="V94" s="92">
        <f>R94+14</f>
        <v>44323</v>
      </c>
      <c r="W94" s="59"/>
      <c r="X94" s="53"/>
      <c r="Y94" s="64"/>
      <c r="Z94" s="65" t="s">
        <v>333</v>
      </c>
      <c r="AA94" s="65" t="s">
        <v>195</v>
      </c>
    </row>
    <row r="95" spans="1:27" s="31" customFormat="1" ht="27" customHeight="1" x14ac:dyDescent="0.2">
      <c r="A95" s="45" t="s">
        <v>21</v>
      </c>
      <c r="B95" s="45" t="s">
        <v>56</v>
      </c>
      <c r="C95" s="20"/>
      <c r="D95" s="39">
        <f>SUM(D96:D124)</f>
        <v>672</v>
      </c>
      <c r="E95" s="39">
        <f>SUM(E96:E124)</f>
        <v>672</v>
      </c>
      <c r="F95" s="39">
        <v>490</v>
      </c>
      <c r="G95" s="39">
        <f>SUM(G96:G124)</f>
        <v>407</v>
      </c>
      <c r="H95" s="21">
        <f>SUM(H96:H124)</f>
        <v>0.15147004093784888</v>
      </c>
      <c r="I95" s="39">
        <f>SUM(I96:I124)</f>
        <v>24</v>
      </c>
      <c r="J95" s="39"/>
      <c r="K95" s="61"/>
      <c r="L95" s="56"/>
      <c r="M95" s="39"/>
      <c r="N95" s="39"/>
      <c r="O95" s="61"/>
      <c r="P95" s="56"/>
      <c r="Q95" s="85"/>
      <c r="R95" s="39"/>
      <c r="S95" s="61"/>
      <c r="T95" s="56"/>
      <c r="U95" s="39"/>
      <c r="V95" s="39"/>
      <c r="W95" s="61"/>
      <c r="X95" s="56"/>
      <c r="Y95" s="39"/>
      <c r="Z95" s="20" t="s">
        <v>334</v>
      </c>
      <c r="AA95" s="20"/>
    </row>
    <row r="96" spans="1:27" s="31" customFormat="1" ht="27" customHeight="1" x14ac:dyDescent="0.2">
      <c r="A96" s="25"/>
      <c r="B96" s="43"/>
      <c r="C96" s="23" t="s">
        <v>57</v>
      </c>
      <c r="D96" s="40"/>
      <c r="E96" s="40"/>
      <c r="F96" s="40"/>
      <c r="G96" s="40"/>
      <c r="H96" s="41"/>
      <c r="I96" s="40"/>
      <c r="J96" s="40"/>
      <c r="K96" s="60"/>
      <c r="L96" s="54"/>
      <c r="M96" s="40"/>
      <c r="N96" s="40"/>
      <c r="O96" s="60"/>
      <c r="P96" s="54"/>
      <c r="Q96" s="83"/>
      <c r="R96" s="40"/>
      <c r="S96" s="60"/>
      <c r="T96" s="54"/>
      <c r="U96" s="40"/>
      <c r="V96" s="40"/>
      <c r="W96" s="60"/>
      <c r="X96" s="54"/>
      <c r="Y96" s="40"/>
      <c r="Z96" s="23" t="s">
        <v>334</v>
      </c>
      <c r="AA96" s="23"/>
    </row>
    <row r="97" spans="1:27" s="31" customFormat="1" ht="27" customHeight="1" x14ac:dyDescent="0.2">
      <c r="A97" s="28">
        <v>66</v>
      </c>
      <c r="B97" s="64" t="s">
        <v>286</v>
      </c>
      <c r="C97" s="65" t="s">
        <v>58</v>
      </c>
      <c r="D97" s="64">
        <v>32</v>
      </c>
      <c r="E97" s="64">
        <v>32</v>
      </c>
      <c r="F97" s="64">
        <v>16</v>
      </c>
      <c r="G97" s="64">
        <v>11</v>
      </c>
      <c r="H97" s="30">
        <f>G97/$G$152</f>
        <v>4.0937848902121328E-3</v>
      </c>
      <c r="I97" s="64">
        <v>1</v>
      </c>
      <c r="J97" s="92">
        <v>44344</v>
      </c>
      <c r="K97" s="59"/>
      <c r="L97" s="53"/>
      <c r="M97" s="64"/>
      <c r="N97" s="92">
        <f>J97+14</f>
        <v>44358</v>
      </c>
      <c r="O97" s="63"/>
      <c r="P97" s="58"/>
      <c r="Q97" s="87"/>
      <c r="R97" s="92">
        <v>44379</v>
      </c>
      <c r="S97" s="59"/>
      <c r="T97" s="58"/>
      <c r="U97" s="30"/>
      <c r="V97" s="92">
        <f>R97+7</f>
        <v>44386</v>
      </c>
      <c r="W97" s="59"/>
      <c r="X97" s="53"/>
      <c r="Y97" s="64"/>
      <c r="Z97" s="65" t="s">
        <v>334</v>
      </c>
      <c r="AA97" s="65"/>
    </row>
    <row r="98" spans="1:27" s="31" customFormat="1" ht="27" customHeight="1" x14ac:dyDescent="0.2">
      <c r="A98" s="28">
        <v>67</v>
      </c>
      <c r="B98" s="64" t="s">
        <v>287</v>
      </c>
      <c r="C98" s="65" t="s">
        <v>59</v>
      </c>
      <c r="D98" s="64">
        <v>32</v>
      </c>
      <c r="E98" s="64">
        <v>32</v>
      </c>
      <c r="F98" s="64">
        <v>16</v>
      </c>
      <c r="G98" s="64">
        <v>11</v>
      </c>
      <c r="H98" s="30">
        <f>G98/$G$152</f>
        <v>4.0937848902121328E-3</v>
      </c>
      <c r="I98" s="64">
        <v>1</v>
      </c>
      <c r="J98" s="92">
        <v>44344</v>
      </c>
      <c r="K98" s="59"/>
      <c r="L98" s="53"/>
      <c r="M98" s="64"/>
      <c r="N98" s="92">
        <f>J98+14</f>
        <v>44358</v>
      </c>
      <c r="O98" s="63"/>
      <c r="P98" s="58"/>
      <c r="Q98" s="87"/>
      <c r="R98" s="92">
        <v>44379</v>
      </c>
      <c r="S98" s="59"/>
      <c r="T98" s="58"/>
      <c r="U98" s="30"/>
      <c r="V98" s="92">
        <f>R98+7</f>
        <v>44386</v>
      </c>
      <c r="W98" s="59"/>
      <c r="X98" s="53"/>
      <c r="Y98" s="64"/>
      <c r="Z98" s="65" t="s">
        <v>334</v>
      </c>
      <c r="AA98" s="65"/>
    </row>
    <row r="99" spans="1:27" s="31" customFormat="1" ht="27" customHeight="1" x14ac:dyDescent="0.2">
      <c r="A99" s="25"/>
      <c r="B99" s="43"/>
      <c r="C99" s="23" t="s">
        <v>50</v>
      </c>
      <c r="D99" s="40"/>
      <c r="E99" s="40"/>
      <c r="F99" s="40"/>
      <c r="G99" s="40"/>
      <c r="H99" s="41"/>
      <c r="I99" s="40"/>
      <c r="J99" s="40"/>
      <c r="K99" s="60"/>
      <c r="L99" s="54"/>
      <c r="M99" s="40"/>
      <c r="N99" s="40"/>
      <c r="O99" s="60"/>
      <c r="P99" s="54"/>
      <c r="Q99" s="83"/>
      <c r="R99" s="40"/>
      <c r="S99" s="60"/>
      <c r="T99" s="54"/>
      <c r="U99" s="40"/>
      <c r="V99" s="40"/>
      <c r="W99" s="60"/>
      <c r="X99" s="54"/>
      <c r="Y99" s="40"/>
      <c r="Z99" s="23" t="s">
        <v>334</v>
      </c>
      <c r="AA99" s="23"/>
    </row>
    <row r="100" spans="1:27" s="31" customFormat="1" ht="27" customHeight="1" x14ac:dyDescent="0.2">
      <c r="A100" s="28">
        <v>68</v>
      </c>
      <c r="B100" s="64" t="s">
        <v>288</v>
      </c>
      <c r="C100" s="65" t="s">
        <v>206</v>
      </c>
      <c r="D100" s="64">
        <v>24</v>
      </c>
      <c r="E100" s="49">
        <v>24</v>
      </c>
      <c r="F100" s="49">
        <v>12</v>
      </c>
      <c r="G100" s="64">
        <v>11</v>
      </c>
      <c r="H100" s="30">
        <f t="shared" ref="H100:H109" si="5">G100/$G$152</f>
        <v>4.0937848902121328E-3</v>
      </c>
      <c r="I100" s="64">
        <v>1</v>
      </c>
      <c r="J100" s="51">
        <f>N100-14</f>
        <v>44266</v>
      </c>
      <c r="K100" s="59" t="s">
        <v>104</v>
      </c>
      <c r="L100" s="53"/>
      <c r="M100" s="64"/>
      <c r="N100" s="51">
        <f>R100-14</f>
        <v>44280</v>
      </c>
      <c r="O100" s="63" t="s">
        <v>104</v>
      </c>
      <c r="P100" s="58"/>
      <c r="Q100" s="87"/>
      <c r="R100" s="51">
        <f>V100-14</f>
        <v>44294</v>
      </c>
      <c r="S100" s="59" t="s">
        <v>104</v>
      </c>
      <c r="T100" s="58"/>
      <c r="U100" s="30"/>
      <c r="V100" s="51">
        <v>44308</v>
      </c>
      <c r="W100" s="59" t="s">
        <v>104</v>
      </c>
      <c r="X100" s="53"/>
      <c r="Y100" s="64"/>
      <c r="Z100" s="65" t="s">
        <v>334</v>
      </c>
      <c r="AA100" s="65"/>
    </row>
    <row r="101" spans="1:27" s="31" customFormat="1" ht="27" customHeight="1" x14ac:dyDescent="0.2">
      <c r="A101" s="28">
        <v>69</v>
      </c>
      <c r="B101" s="64" t="s">
        <v>289</v>
      </c>
      <c r="C101" s="65" t="s">
        <v>201</v>
      </c>
      <c r="D101" s="64">
        <v>24</v>
      </c>
      <c r="E101" s="49">
        <v>24</v>
      </c>
      <c r="F101" s="49">
        <v>12</v>
      </c>
      <c r="G101" s="64">
        <v>11</v>
      </c>
      <c r="H101" s="30">
        <f t="shared" si="5"/>
        <v>4.0937848902121328E-3</v>
      </c>
      <c r="I101" s="64">
        <v>1</v>
      </c>
      <c r="J101" s="66">
        <v>44307</v>
      </c>
      <c r="K101" s="66">
        <v>44307</v>
      </c>
      <c r="L101" s="67" t="s">
        <v>200</v>
      </c>
      <c r="M101" s="68"/>
      <c r="N101" s="92">
        <f>K101+14</f>
        <v>44321</v>
      </c>
      <c r="O101" s="63"/>
      <c r="P101" s="58"/>
      <c r="Q101" s="87"/>
      <c r="R101" s="92">
        <v>44358</v>
      </c>
      <c r="S101" s="59"/>
      <c r="T101" s="58"/>
      <c r="U101" s="30"/>
      <c r="V101" s="92">
        <f>R101+14</f>
        <v>44372</v>
      </c>
      <c r="W101" s="59"/>
      <c r="X101" s="53"/>
      <c r="Y101" s="64"/>
      <c r="Z101" s="65" t="s">
        <v>334</v>
      </c>
      <c r="AA101" s="65"/>
    </row>
    <row r="102" spans="1:27" s="24" customFormat="1" ht="27" customHeight="1" x14ac:dyDescent="0.25">
      <c r="A102" s="28">
        <v>70</v>
      </c>
      <c r="B102" s="64" t="s">
        <v>290</v>
      </c>
      <c r="C102" s="65" t="s">
        <v>60</v>
      </c>
      <c r="D102" s="64">
        <v>24</v>
      </c>
      <c r="E102" s="49">
        <v>24</v>
      </c>
      <c r="F102" s="49">
        <v>12</v>
      </c>
      <c r="G102" s="64">
        <v>11</v>
      </c>
      <c r="H102" s="30">
        <f t="shared" si="5"/>
        <v>4.0937848902121328E-3</v>
      </c>
      <c r="I102" s="64">
        <v>1</v>
      </c>
      <c r="J102" s="66">
        <v>44306</v>
      </c>
      <c r="K102" s="66">
        <v>44306</v>
      </c>
      <c r="L102" s="67" t="s">
        <v>199</v>
      </c>
      <c r="M102" s="68"/>
      <c r="N102" s="92">
        <f>K102+14</f>
        <v>44320</v>
      </c>
      <c r="O102" s="63"/>
      <c r="P102" s="58"/>
      <c r="Q102" s="87"/>
      <c r="R102" s="92">
        <v>44358</v>
      </c>
      <c r="S102" s="59"/>
      <c r="T102" s="58"/>
      <c r="U102" s="30"/>
      <c r="V102" s="92">
        <f t="shared" ref="V102:V121" si="6">R102+14</f>
        <v>44372</v>
      </c>
      <c r="W102" s="59"/>
      <c r="X102" s="53"/>
      <c r="Y102" s="64"/>
      <c r="Z102" s="65" t="s">
        <v>334</v>
      </c>
      <c r="AA102" s="65"/>
    </row>
    <row r="103" spans="1:27" s="24" customFormat="1" ht="27" customHeight="1" x14ac:dyDescent="0.25">
      <c r="A103" s="28">
        <v>71</v>
      </c>
      <c r="B103" s="64" t="s">
        <v>291</v>
      </c>
      <c r="C103" s="65" t="s">
        <v>202</v>
      </c>
      <c r="D103" s="64">
        <v>24</v>
      </c>
      <c r="E103" s="49">
        <v>24</v>
      </c>
      <c r="F103" s="49">
        <v>12</v>
      </c>
      <c r="G103" s="64">
        <v>11</v>
      </c>
      <c r="H103" s="30">
        <f t="shared" si="5"/>
        <v>4.0937848902121328E-3</v>
      </c>
      <c r="I103" s="64">
        <v>1</v>
      </c>
      <c r="J103" s="92">
        <v>44337</v>
      </c>
      <c r="K103" s="59"/>
      <c r="L103" s="53"/>
      <c r="M103" s="64"/>
      <c r="N103" s="92">
        <f>J103+14</f>
        <v>44351</v>
      </c>
      <c r="O103" s="63"/>
      <c r="P103" s="58"/>
      <c r="Q103" s="87"/>
      <c r="R103" s="92">
        <v>44365</v>
      </c>
      <c r="S103" s="59"/>
      <c r="T103" s="58"/>
      <c r="U103" s="30"/>
      <c r="V103" s="92">
        <f>R103+7</f>
        <v>44372</v>
      </c>
      <c r="W103" s="59"/>
      <c r="X103" s="53"/>
      <c r="Y103" s="64"/>
      <c r="Z103" s="65" t="s">
        <v>334</v>
      </c>
      <c r="AA103" s="65"/>
    </row>
    <row r="104" spans="1:27" s="24" customFormat="1" ht="27" customHeight="1" x14ac:dyDescent="0.25">
      <c r="A104" s="28">
        <v>72</v>
      </c>
      <c r="B104" s="64" t="s">
        <v>292</v>
      </c>
      <c r="C104" s="65" t="s">
        <v>203</v>
      </c>
      <c r="D104" s="64">
        <v>24</v>
      </c>
      <c r="E104" s="49">
        <v>24</v>
      </c>
      <c r="F104" s="49">
        <v>12</v>
      </c>
      <c r="G104" s="64">
        <v>11</v>
      </c>
      <c r="H104" s="30">
        <f t="shared" si="5"/>
        <v>4.0937848902121328E-3</v>
      </c>
      <c r="I104" s="64">
        <v>1</v>
      </c>
      <c r="J104" s="66">
        <v>44306</v>
      </c>
      <c r="K104" s="66">
        <v>44306</v>
      </c>
      <c r="L104" s="67" t="s">
        <v>199</v>
      </c>
      <c r="M104" s="68"/>
      <c r="N104" s="92">
        <f>K104+14</f>
        <v>44320</v>
      </c>
      <c r="O104" s="63"/>
      <c r="P104" s="58"/>
      <c r="Q104" s="87"/>
      <c r="R104" s="92">
        <v>44358</v>
      </c>
      <c r="S104" s="59"/>
      <c r="T104" s="58"/>
      <c r="U104" s="30"/>
      <c r="V104" s="92">
        <f t="shared" si="6"/>
        <v>44372</v>
      </c>
      <c r="W104" s="59"/>
      <c r="X104" s="53"/>
      <c r="Y104" s="64"/>
      <c r="Z104" s="65" t="s">
        <v>334</v>
      </c>
      <c r="AA104" s="65"/>
    </row>
    <row r="105" spans="1:27" s="31" customFormat="1" ht="27" customHeight="1" x14ac:dyDescent="0.2">
      <c r="A105" s="28">
        <v>73</v>
      </c>
      <c r="B105" s="64" t="s">
        <v>293</v>
      </c>
      <c r="C105" s="65" t="s">
        <v>61</v>
      </c>
      <c r="D105" s="64">
        <v>24</v>
      </c>
      <c r="E105" s="49">
        <v>24</v>
      </c>
      <c r="F105" s="49">
        <v>12</v>
      </c>
      <c r="G105" s="64">
        <v>11</v>
      </c>
      <c r="H105" s="30">
        <f t="shared" si="5"/>
        <v>4.0937848902121328E-3</v>
      </c>
      <c r="I105" s="64">
        <v>1</v>
      </c>
      <c r="J105" s="92">
        <v>44344</v>
      </c>
      <c r="K105" s="59"/>
      <c r="L105" s="53"/>
      <c r="M105" s="64"/>
      <c r="N105" s="92">
        <f>J105+14</f>
        <v>44358</v>
      </c>
      <c r="O105" s="63"/>
      <c r="P105" s="58"/>
      <c r="Q105" s="87"/>
      <c r="R105" s="92">
        <v>44379</v>
      </c>
      <c r="S105" s="59"/>
      <c r="T105" s="58"/>
      <c r="U105" s="30"/>
      <c r="V105" s="92">
        <f>R105+7</f>
        <v>44386</v>
      </c>
      <c r="W105" s="59"/>
      <c r="X105" s="53"/>
      <c r="Y105" s="64"/>
      <c r="Z105" s="65" t="s">
        <v>334</v>
      </c>
      <c r="AA105" s="65"/>
    </row>
    <row r="106" spans="1:27" s="31" customFormat="1" ht="27" customHeight="1" x14ac:dyDescent="0.2">
      <c r="A106" s="28">
        <v>74</v>
      </c>
      <c r="B106" s="64" t="s">
        <v>294</v>
      </c>
      <c r="C106" s="65" t="s">
        <v>204</v>
      </c>
      <c r="D106" s="64">
        <v>24</v>
      </c>
      <c r="E106" s="49">
        <v>24</v>
      </c>
      <c r="F106" s="49">
        <v>12</v>
      </c>
      <c r="G106" s="64">
        <v>11</v>
      </c>
      <c r="H106" s="30">
        <f t="shared" si="5"/>
        <v>4.0937848902121328E-3</v>
      </c>
      <c r="I106" s="64">
        <v>1</v>
      </c>
      <c r="J106" s="92">
        <v>44344</v>
      </c>
      <c r="K106" s="59"/>
      <c r="L106" s="53"/>
      <c r="M106" s="64"/>
      <c r="N106" s="92">
        <f>J106+14</f>
        <v>44358</v>
      </c>
      <c r="O106" s="63"/>
      <c r="P106" s="58"/>
      <c r="Q106" s="87"/>
      <c r="R106" s="92">
        <v>44379</v>
      </c>
      <c r="S106" s="59"/>
      <c r="T106" s="58"/>
      <c r="U106" s="30"/>
      <c r="V106" s="92">
        <f>R106+7</f>
        <v>44386</v>
      </c>
      <c r="W106" s="59"/>
      <c r="X106" s="53"/>
      <c r="Y106" s="64"/>
      <c r="Z106" s="65" t="s">
        <v>334</v>
      </c>
      <c r="AA106" s="65"/>
    </row>
    <row r="107" spans="1:27" s="24" customFormat="1" ht="27" customHeight="1" x14ac:dyDescent="0.25">
      <c r="A107" s="28">
        <v>75</v>
      </c>
      <c r="B107" s="64" t="s">
        <v>295</v>
      </c>
      <c r="C107" s="65" t="s">
        <v>205</v>
      </c>
      <c r="D107" s="64">
        <v>24</v>
      </c>
      <c r="E107" s="49">
        <v>24</v>
      </c>
      <c r="F107" s="49">
        <v>12</v>
      </c>
      <c r="G107" s="64">
        <v>11</v>
      </c>
      <c r="H107" s="30">
        <f t="shared" si="5"/>
        <v>4.0937848902121328E-3</v>
      </c>
      <c r="I107" s="64">
        <v>1</v>
      </c>
      <c r="J107" s="92">
        <v>44344</v>
      </c>
      <c r="K107" s="59"/>
      <c r="L107" s="53"/>
      <c r="M107" s="64"/>
      <c r="N107" s="92">
        <f>J107+14</f>
        <v>44358</v>
      </c>
      <c r="O107" s="63"/>
      <c r="P107" s="58"/>
      <c r="Q107" s="87"/>
      <c r="R107" s="92">
        <v>44379</v>
      </c>
      <c r="S107" s="59"/>
      <c r="T107" s="58"/>
      <c r="U107" s="30"/>
      <c r="V107" s="92">
        <f>R107+7</f>
        <v>44386</v>
      </c>
      <c r="W107" s="59"/>
      <c r="X107" s="53"/>
      <c r="Y107" s="64"/>
      <c r="Z107" s="65" t="s">
        <v>334</v>
      </c>
      <c r="AA107" s="65"/>
    </row>
    <row r="108" spans="1:27" s="24" customFormat="1" ht="27" customHeight="1" x14ac:dyDescent="0.25">
      <c r="A108" s="28">
        <v>76</v>
      </c>
      <c r="B108" s="64" t="s">
        <v>296</v>
      </c>
      <c r="C108" s="65" t="s">
        <v>62</v>
      </c>
      <c r="D108" s="64">
        <v>32</v>
      </c>
      <c r="E108" s="50">
        <v>32</v>
      </c>
      <c r="F108" s="50">
        <v>16</v>
      </c>
      <c r="G108" s="64">
        <v>11</v>
      </c>
      <c r="H108" s="30">
        <f t="shared" si="5"/>
        <v>4.0937848902121328E-3</v>
      </c>
      <c r="I108" s="64">
        <v>1</v>
      </c>
      <c r="J108" s="66">
        <v>44306</v>
      </c>
      <c r="K108" s="66">
        <v>44306</v>
      </c>
      <c r="L108" s="67" t="s">
        <v>199</v>
      </c>
      <c r="M108" s="68"/>
      <c r="N108" s="92">
        <f>K108+14</f>
        <v>44320</v>
      </c>
      <c r="O108" s="63"/>
      <c r="P108" s="58"/>
      <c r="Q108" s="87"/>
      <c r="R108" s="92">
        <v>44365</v>
      </c>
      <c r="S108" s="59"/>
      <c r="T108" s="58"/>
      <c r="U108" s="30"/>
      <c r="V108" s="92">
        <f t="shared" si="6"/>
        <v>44379</v>
      </c>
      <c r="W108" s="59"/>
      <c r="X108" s="53"/>
      <c r="Y108" s="64"/>
      <c r="Z108" s="65" t="s">
        <v>334</v>
      </c>
      <c r="AA108" s="65"/>
    </row>
    <row r="109" spans="1:27" s="24" customFormat="1" ht="27" customHeight="1" x14ac:dyDescent="0.25">
      <c r="A109" s="28">
        <v>77</v>
      </c>
      <c r="B109" s="64" t="s">
        <v>297</v>
      </c>
      <c r="C109" s="65" t="s">
        <v>63</v>
      </c>
      <c r="D109" s="64">
        <v>32</v>
      </c>
      <c r="E109" s="50">
        <v>32</v>
      </c>
      <c r="F109" s="50">
        <v>16</v>
      </c>
      <c r="G109" s="64">
        <v>11</v>
      </c>
      <c r="H109" s="30">
        <f t="shared" si="5"/>
        <v>4.0937848902121328E-3</v>
      </c>
      <c r="I109" s="64">
        <v>1</v>
      </c>
      <c r="J109" s="66">
        <v>44307</v>
      </c>
      <c r="K109" s="66">
        <v>44307</v>
      </c>
      <c r="L109" s="67" t="s">
        <v>200</v>
      </c>
      <c r="M109" s="68"/>
      <c r="N109" s="92">
        <f>K109+14</f>
        <v>44321</v>
      </c>
      <c r="O109" s="63"/>
      <c r="P109" s="58"/>
      <c r="Q109" s="87"/>
      <c r="R109" s="92">
        <v>44365</v>
      </c>
      <c r="S109" s="59"/>
      <c r="T109" s="58"/>
      <c r="U109" s="30"/>
      <c r="V109" s="92">
        <f t="shared" si="6"/>
        <v>44379</v>
      </c>
      <c r="W109" s="59"/>
      <c r="X109" s="53"/>
      <c r="Y109" s="64"/>
      <c r="Z109" s="65" t="s">
        <v>334</v>
      </c>
      <c r="AA109" s="65"/>
    </row>
    <row r="110" spans="1:27" s="31" customFormat="1" ht="27" customHeight="1" x14ac:dyDescent="0.2">
      <c r="A110" s="25"/>
      <c r="B110" s="43"/>
      <c r="C110" s="23" t="s">
        <v>38</v>
      </c>
      <c r="D110" s="40"/>
      <c r="E110" s="40"/>
      <c r="F110" s="40"/>
      <c r="G110" s="40"/>
      <c r="H110" s="41"/>
      <c r="I110" s="40"/>
      <c r="J110" s="40"/>
      <c r="K110" s="60"/>
      <c r="L110" s="54"/>
      <c r="M110" s="40"/>
      <c r="N110" s="40"/>
      <c r="O110" s="60"/>
      <c r="P110" s="54"/>
      <c r="Q110" s="83"/>
      <c r="R110" s="40"/>
      <c r="S110" s="60"/>
      <c r="T110" s="54"/>
      <c r="U110" s="40"/>
      <c r="V110" s="40"/>
      <c r="W110" s="60"/>
      <c r="X110" s="54"/>
      <c r="Y110" s="40"/>
      <c r="Z110" s="23" t="s">
        <v>334</v>
      </c>
      <c r="AA110" s="23"/>
    </row>
    <row r="111" spans="1:27" s="31" customFormat="1" ht="27" customHeight="1" x14ac:dyDescent="0.2">
      <c r="A111" s="28">
        <v>78</v>
      </c>
      <c r="B111" s="64" t="s">
        <v>298</v>
      </c>
      <c r="C111" s="65" t="s">
        <v>64</v>
      </c>
      <c r="D111" s="64">
        <v>32</v>
      </c>
      <c r="E111" s="64">
        <v>32</v>
      </c>
      <c r="F111" s="64">
        <v>16</v>
      </c>
      <c r="G111" s="64">
        <v>11</v>
      </c>
      <c r="H111" s="30">
        <f>G111/$G$152</f>
        <v>4.0937848902121328E-3</v>
      </c>
      <c r="I111" s="64">
        <v>1</v>
      </c>
      <c r="J111" s="66">
        <v>44306</v>
      </c>
      <c r="K111" s="66">
        <v>44306</v>
      </c>
      <c r="L111" s="67" t="s">
        <v>199</v>
      </c>
      <c r="M111" s="68"/>
      <c r="N111" s="92">
        <f>K111+14</f>
        <v>44320</v>
      </c>
      <c r="O111" s="63"/>
      <c r="P111" s="58"/>
      <c r="Q111" s="87"/>
      <c r="R111" s="92">
        <v>44365</v>
      </c>
      <c r="S111" s="59"/>
      <c r="T111" s="58"/>
      <c r="U111" s="30"/>
      <c r="V111" s="92">
        <f t="shared" si="6"/>
        <v>44379</v>
      </c>
      <c r="W111" s="59"/>
      <c r="X111" s="53"/>
      <c r="Y111" s="64"/>
      <c r="Z111" s="65" t="s">
        <v>334</v>
      </c>
      <c r="AA111" s="65"/>
    </row>
    <row r="112" spans="1:27" s="31" customFormat="1" ht="27" customHeight="1" x14ac:dyDescent="0.2">
      <c r="A112" s="28">
        <v>79</v>
      </c>
      <c r="B112" s="64" t="s">
        <v>299</v>
      </c>
      <c r="C112" s="65" t="s">
        <v>65</v>
      </c>
      <c r="D112" s="64">
        <v>32</v>
      </c>
      <c r="E112" s="64">
        <v>32</v>
      </c>
      <c r="F112" s="64">
        <v>16</v>
      </c>
      <c r="G112" s="64">
        <v>11</v>
      </c>
      <c r="H112" s="30">
        <f>G112/$G$152</f>
        <v>4.0937848902121328E-3</v>
      </c>
      <c r="I112" s="64">
        <v>1</v>
      </c>
      <c r="J112" s="66">
        <v>44306</v>
      </c>
      <c r="K112" s="66">
        <v>44306</v>
      </c>
      <c r="L112" s="67" t="s">
        <v>199</v>
      </c>
      <c r="M112" s="68"/>
      <c r="N112" s="92">
        <f>K112+14</f>
        <v>44320</v>
      </c>
      <c r="O112" s="63"/>
      <c r="P112" s="58"/>
      <c r="Q112" s="87"/>
      <c r="R112" s="92">
        <v>44365</v>
      </c>
      <c r="S112" s="59"/>
      <c r="T112" s="58"/>
      <c r="U112" s="30"/>
      <c r="V112" s="92">
        <f t="shared" si="6"/>
        <v>44379</v>
      </c>
      <c r="W112" s="59"/>
      <c r="X112" s="53"/>
      <c r="Y112" s="64"/>
      <c r="Z112" s="65" t="s">
        <v>334</v>
      </c>
      <c r="AA112" s="65"/>
    </row>
    <row r="113" spans="1:27" s="31" customFormat="1" ht="27" customHeight="1" x14ac:dyDescent="0.2">
      <c r="A113" s="28">
        <v>80</v>
      </c>
      <c r="B113" s="64" t="s">
        <v>300</v>
      </c>
      <c r="C113" s="65" t="s">
        <v>66</v>
      </c>
      <c r="D113" s="64">
        <v>40</v>
      </c>
      <c r="E113" s="64">
        <v>40</v>
      </c>
      <c r="F113" s="64">
        <v>20</v>
      </c>
      <c r="G113" s="64">
        <v>11</v>
      </c>
      <c r="H113" s="30">
        <f>G113/$G$152</f>
        <v>4.0937848902121328E-3</v>
      </c>
      <c r="I113" s="64">
        <v>1</v>
      </c>
      <c r="J113" s="92">
        <v>44337</v>
      </c>
      <c r="K113" s="59"/>
      <c r="L113" s="53"/>
      <c r="M113" s="64"/>
      <c r="N113" s="92">
        <f t="shared" ref="N113:N119" si="7">J113+14</f>
        <v>44351</v>
      </c>
      <c r="O113" s="63"/>
      <c r="P113" s="58"/>
      <c r="Q113" s="87"/>
      <c r="R113" s="92">
        <v>44365</v>
      </c>
      <c r="S113" s="59"/>
      <c r="T113" s="58"/>
      <c r="U113" s="30"/>
      <c r="V113" s="92">
        <f t="shared" si="6"/>
        <v>44379</v>
      </c>
      <c r="W113" s="59"/>
      <c r="X113" s="53"/>
      <c r="Y113" s="64"/>
      <c r="Z113" s="65" t="s">
        <v>334</v>
      </c>
      <c r="AA113" s="65"/>
    </row>
    <row r="114" spans="1:27" s="31" customFormat="1" ht="27" customHeight="1" x14ac:dyDescent="0.2">
      <c r="A114" s="25"/>
      <c r="B114" s="43"/>
      <c r="C114" s="23" t="s">
        <v>18</v>
      </c>
      <c r="D114" s="40"/>
      <c r="E114" s="40"/>
      <c r="F114" s="40"/>
      <c r="G114" s="40"/>
      <c r="H114" s="41"/>
      <c r="I114" s="40"/>
      <c r="J114" s="40"/>
      <c r="K114" s="60"/>
      <c r="L114" s="54"/>
      <c r="M114" s="40"/>
      <c r="N114" s="40"/>
      <c r="O114" s="60"/>
      <c r="P114" s="54"/>
      <c r="Q114" s="83"/>
      <c r="R114" s="40"/>
      <c r="S114" s="60"/>
      <c r="T114" s="54"/>
      <c r="U114" s="40"/>
      <c r="V114" s="40"/>
      <c r="W114" s="60"/>
      <c r="X114" s="54"/>
      <c r="Y114" s="40"/>
      <c r="Z114" s="23" t="s">
        <v>334</v>
      </c>
      <c r="AA114" s="23"/>
    </row>
    <row r="115" spans="1:27" s="31" customFormat="1" ht="27" customHeight="1" x14ac:dyDescent="0.2">
      <c r="A115" s="28">
        <v>81</v>
      </c>
      <c r="B115" s="53" t="s">
        <v>301</v>
      </c>
      <c r="C115" s="74" t="s">
        <v>123</v>
      </c>
      <c r="D115" s="64">
        <v>26</v>
      </c>
      <c r="E115" s="64">
        <v>26</v>
      </c>
      <c r="F115" s="64">
        <v>104</v>
      </c>
      <c r="G115" s="64">
        <f>E115*2</f>
        <v>52</v>
      </c>
      <c r="H115" s="30">
        <f t="shared" ref="H115:H122" si="8">G115/$G$152</f>
        <v>1.9352437662820989E-2</v>
      </c>
      <c r="I115" s="64">
        <v>1</v>
      </c>
      <c r="J115" s="66">
        <v>44179</v>
      </c>
      <c r="K115" s="66">
        <v>44179</v>
      </c>
      <c r="L115" s="67" t="s">
        <v>105</v>
      </c>
      <c r="M115" s="68"/>
      <c r="N115" s="66">
        <v>44218</v>
      </c>
      <c r="O115" s="66">
        <v>44218</v>
      </c>
      <c r="P115" s="67" t="s">
        <v>137</v>
      </c>
      <c r="Q115" s="84" t="s">
        <v>133</v>
      </c>
      <c r="R115" s="92">
        <f>J115+14</f>
        <v>44193</v>
      </c>
      <c r="S115" s="59"/>
      <c r="T115" s="58"/>
      <c r="U115" s="30"/>
      <c r="V115" s="92">
        <f>R115+7</f>
        <v>44200</v>
      </c>
      <c r="W115" s="59"/>
      <c r="X115" s="53"/>
      <c r="Y115" s="64"/>
      <c r="Z115" s="53" t="s">
        <v>334</v>
      </c>
      <c r="AA115" s="53" t="s">
        <v>194</v>
      </c>
    </row>
    <row r="116" spans="1:27" s="24" customFormat="1" ht="27" customHeight="1" x14ac:dyDescent="0.25">
      <c r="A116" s="28">
        <v>82</v>
      </c>
      <c r="B116" s="64" t="s">
        <v>302</v>
      </c>
      <c r="C116" s="65" t="s">
        <v>67</v>
      </c>
      <c r="D116" s="64">
        <v>18</v>
      </c>
      <c r="E116" s="49">
        <v>18</v>
      </c>
      <c r="F116" s="49">
        <v>72</v>
      </c>
      <c r="G116" s="64">
        <f>E116*2</f>
        <v>36</v>
      </c>
      <c r="H116" s="30">
        <f t="shared" si="8"/>
        <v>1.339784145887607E-2</v>
      </c>
      <c r="I116" s="64">
        <v>1</v>
      </c>
      <c r="J116" s="66">
        <v>44179</v>
      </c>
      <c r="K116" s="66">
        <v>44179</v>
      </c>
      <c r="L116" s="67" t="s">
        <v>105</v>
      </c>
      <c r="M116" s="68"/>
      <c r="N116" s="66">
        <v>44218</v>
      </c>
      <c r="O116" s="66">
        <v>44218</v>
      </c>
      <c r="P116" s="67" t="s">
        <v>137</v>
      </c>
      <c r="Q116" s="84" t="s">
        <v>133</v>
      </c>
      <c r="R116" s="92">
        <f>J116+14</f>
        <v>44193</v>
      </c>
      <c r="S116" s="59"/>
      <c r="T116" s="58"/>
      <c r="U116" s="30"/>
      <c r="V116" s="92">
        <f>R116+7</f>
        <v>44200</v>
      </c>
      <c r="W116" s="59"/>
      <c r="X116" s="53"/>
      <c r="Y116" s="64"/>
      <c r="Z116" s="53" t="s">
        <v>334</v>
      </c>
      <c r="AA116" s="53" t="s">
        <v>194</v>
      </c>
    </row>
    <row r="117" spans="1:27" s="24" customFormat="1" ht="27" customHeight="1" x14ac:dyDescent="0.25">
      <c r="A117" s="28">
        <v>83</v>
      </c>
      <c r="B117" s="64" t="s">
        <v>303</v>
      </c>
      <c r="C117" s="65" t="s">
        <v>68</v>
      </c>
      <c r="D117" s="64">
        <v>46</v>
      </c>
      <c r="E117" s="64">
        <v>46</v>
      </c>
      <c r="F117" s="64">
        <v>23</v>
      </c>
      <c r="G117" s="64">
        <v>52</v>
      </c>
      <c r="H117" s="30">
        <f t="shared" si="8"/>
        <v>1.9352437662820989E-2</v>
      </c>
      <c r="I117" s="64">
        <v>1</v>
      </c>
      <c r="J117" s="66">
        <v>44194</v>
      </c>
      <c r="K117" s="66">
        <v>44194</v>
      </c>
      <c r="L117" s="67" t="s">
        <v>121</v>
      </c>
      <c r="M117" s="68"/>
      <c r="N117" s="66">
        <v>44223</v>
      </c>
      <c r="O117" s="66">
        <v>44223</v>
      </c>
      <c r="P117" s="67" t="s">
        <v>142</v>
      </c>
      <c r="Q117" s="84" t="s">
        <v>132</v>
      </c>
      <c r="R117" s="92">
        <v>44358</v>
      </c>
      <c r="S117" s="59"/>
      <c r="T117" s="58"/>
      <c r="U117" s="30"/>
      <c r="V117" s="92">
        <f t="shared" si="6"/>
        <v>44372</v>
      </c>
      <c r="W117" s="59"/>
      <c r="X117" s="53"/>
      <c r="Y117" s="64"/>
      <c r="Z117" s="65" t="s">
        <v>334</v>
      </c>
      <c r="AA117" s="65" t="s">
        <v>195</v>
      </c>
    </row>
    <row r="118" spans="1:27" s="31" customFormat="1" ht="27" customHeight="1" x14ac:dyDescent="0.2">
      <c r="A118" s="28">
        <v>84</v>
      </c>
      <c r="B118" s="64" t="s">
        <v>304</v>
      </c>
      <c r="C118" s="65" t="s">
        <v>69</v>
      </c>
      <c r="D118" s="64">
        <v>26</v>
      </c>
      <c r="E118" s="64">
        <v>26</v>
      </c>
      <c r="F118" s="64">
        <v>13</v>
      </c>
      <c r="G118" s="64">
        <v>11</v>
      </c>
      <c r="H118" s="30">
        <f t="shared" si="8"/>
        <v>4.0937848902121328E-3</v>
      </c>
      <c r="I118" s="64">
        <v>1</v>
      </c>
      <c r="J118" s="92">
        <v>44337</v>
      </c>
      <c r="K118" s="59"/>
      <c r="L118" s="53"/>
      <c r="M118" s="64"/>
      <c r="N118" s="92">
        <f t="shared" si="7"/>
        <v>44351</v>
      </c>
      <c r="O118" s="63"/>
      <c r="P118" s="58"/>
      <c r="Q118" s="87"/>
      <c r="R118" s="92">
        <v>44379</v>
      </c>
      <c r="S118" s="59"/>
      <c r="T118" s="58"/>
      <c r="U118" s="30"/>
      <c r="V118" s="92">
        <f>R118+7</f>
        <v>44386</v>
      </c>
      <c r="W118" s="59"/>
      <c r="X118" s="53"/>
      <c r="Y118" s="64"/>
      <c r="Z118" s="65" t="s">
        <v>334</v>
      </c>
      <c r="AA118" s="65"/>
    </row>
    <row r="119" spans="1:27" s="31" customFormat="1" ht="27" customHeight="1" x14ac:dyDescent="0.2">
      <c r="A119" s="28">
        <v>85</v>
      </c>
      <c r="B119" s="64" t="s">
        <v>305</v>
      </c>
      <c r="C119" s="65" t="s">
        <v>70</v>
      </c>
      <c r="D119" s="64">
        <v>26</v>
      </c>
      <c r="E119" s="64">
        <v>26</v>
      </c>
      <c r="F119" s="64">
        <v>13</v>
      </c>
      <c r="G119" s="64">
        <v>11</v>
      </c>
      <c r="H119" s="30">
        <f t="shared" si="8"/>
        <v>4.0937848902121328E-3</v>
      </c>
      <c r="I119" s="64">
        <v>1</v>
      </c>
      <c r="J119" s="92">
        <v>44337</v>
      </c>
      <c r="K119" s="59"/>
      <c r="L119" s="53"/>
      <c r="M119" s="64"/>
      <c r="N119" s="92">
        <f t="shared" si="7"/>
        <v>44351</v>
      </c>
      <c r="O119" s="63"/>
      <c r="P119" s="58"/>
      <c r="Q119" s="87"/>
      <c r="R119" s="92">
        <v>44379</v>
      </c>
      <c r="S119" s="59"/>
      <c r="T119" s="58"/>
      <c r="U119" s="30"/>
      <c r="V119" s="92">
        <f>R119+7</f>
        <v>44386</v>
      </c>
      <c r="W119" s="59"/>
      <c r="X119" s="53"/>
      <c r="Y119" s="64"/>
      <c r="Z119" s="65" t="s">
        <v>334</v>
      </c>
      <c r="AA119" s="65"/>
    </row>
    <row r="120" spans="1:27" s="24" customFormat="1" ht="27" customHeight="1" x14ac:dyDescent="0.25">
      <c r="A120" s="28">
        <v>86</v>
      </c>
      <c r="B120" s="64" t="s">
        <v>306</v>
      </c>
      <c r="C120" s="65" t="s">
        <v>71</v>
      </c>
      <c r="D120" s="64">
        <v>0</v>
      </c>
      <c r="E120" s="48">
        <v>13</v>
      </c>
      <c r="F120" s="48">
        <v>6.5</v>
      </c>
      <c r="G120" s="64">
        <v>4</v>
      </c>
      <c r="H120" s="30">
        <f t="shared" si="8"/>
        <v>1.4886490509862301E-3</v>
      </c>
      <c r="I120" s="64">
        <v>1</v>
      </c>
      <c r="J120" s="66">
        <v>44308</v>
      </c>
      <c r="K120" s="66">
        <v>44308</v>
      </c>
      <c r="L120" s="67" t="s">
        <v>135</v>
      </c>
      <c r="M120" s="68"/>
      <c r="N120" s="92">
        <f>K120+14</f>
        <v>44322</v>
      </c>
      <c r="O120" s="63"/>
      <c r="P120" s="58"/>
      <c r="Q120" s="87"/>
      <c r="R120" s="92">
        <v>44358</v>
      </c>
      <c r="S120" s="59"/>
      <c r="T120" s="58"/>
      <c r="U120" s="30"/>
      <c r="V120" s="92">
        <f t="shared" si="6"/>
        <v>44372</v>
      </c>
      <c r="W120" s="59"/>
      <c r="X120" s="53"/>
      <c r="Y120" s="64"/>
      <c r="Z120" s="65" t="s">
        <v>334</v>
      </c>
      <c r="AA120" s="65"/>
    </row>
    <row r="121" spans="1:27" s="24" customFormat="1" ht="27" customHeight="1" x14ac:dyDescent="0.25">
      <c r="A121" s="28">
        <v>87</v>
      </c>
      <c r="B121" s="64" t="s">
        <v>307</v>
      </c>
      <c r="C121" s="65" t="s">
        <v>72</v>
      </c>
      <c r="D121" s="64">
        <v>0</v>
      </c>
      <c r="E121" s="48">
        <v>13</v>
      </c>
      <c r="F121" s="48">
        <v>6.5</v>
      </c>
      <c r="G121" s="64">
        <v>4</v>
      </c>
      <c r="H121" s="30">
        <f t="shared" si="8"/>
        <v>1.4886490509862301E-3</v>
      </c>
      <c r="I121" s="64">
        <v>1</v>
      </c>
      <c r="J121" s="66">
        <v>44308</v>
      </c>
      <c r="K121" s="66">
        <v>44308</v>
      </c>
      <c r="L121" s="67" t="s">
        <v>135</v>
      </c>
      <c r="M121" s="68"/>
      <c r="N121" s="92">
        <f>K121+14</f>
        <v>44322</v>
      </c>
      <c r="O121" s="63"/>
      <c r="P121" s="58"/>
      <c r="Q121" s="87"/>
      <c r="R121" s="92">
        <v>44358</v>
      </c>
      <c r="S121" s="59"/>
      <c r="T121" s="58"/>
      <c r="U121" s="30"/>
      <c r="V121" s="92">
        <f t="shared" si="6"/>
        <v>44372</v>
      </c>
      <c r="W121" s="59"/>
      <c r="X121" s="53"/>
      <c r="Y121" s="64"/>
      <c r="Z121" s="65" t="s">
        <v>334</v>
      </c>
      <c r="AA121" s="65"/>
    </row>
    <row r="122" spans="1:27" s="24" customFormat="1" ht="27" customHeight="1" x14ac:dyDescent="0.25">
      <c r="A122" s="28">
        <v>88</v>
      </c>
      <c r="B122" s="64" t="s">
        <v>308</v>
      </c>
      <c r="C122" s="65" t="s">
        <v>73</v>
      </c>
      <c r="D122" s="64">
        <v>56</v>
      </c>
      <c r="E122" s="64">
        <f>56-26</f>
        <v>30</v>
      </c>
      <c r="F122" s="64">
        <v>15</v>
      </c>
      <c r="G122" s="64">
        <f>E122*2</f>
        <v>60</v>
      </c>
      <c r="H122" s="30">
        <f t="shared" si="8"/>
        <v>2.2329735764793451E-2</v>
      </c>
      <c r="I122" s="64">
        <v>1</v>
      </c>
      <c r="J122" s="66">
        <v>44188</v>
      </c>
      <c r="K122" s="66">
        <v>44188</v>
      </c>
      <c r="L122" s="67" t="s">
        <v>121</v>
      </c>
      <c r="M122" s="68"/>
      <c r="N122" s="66">
        <v>44203</v>
      </c>
      <c r="O122" s="66">
        <v>44203</v>
      </c>
      <c r="P122" s="67" t="s">
        <v>130</v>
      </c>
      <c r="Q122" s="84" t="s">
        <v>133</v>
      </c>
      <c r="R122" s="92">
        <f>J122+14</f>
        <v>44202</v>
      </c>
      <c r="S122" s="59"/>
      <c r="T122" s="58"/>
      <c r="U122" s="30"/>
      <c r="V122" s="92">
        <f>R122+7</f>
        <v>44209</v>
      </c>
      <c r="W122" s="59"/>
      <c r="X122" s="53"/>
      <c r="Y122" s="64"/>
      <c r="Z122" s="53" t="s">
        <v>334</v>
      </c>
      <c r="AA122" s="53" t="s">
        <v>194</v>
      </c>
    </row>
    <row r="123" spans="1:27" s="31" customFormat="1" ht="27" customHeight="1" x14ac:dyDescent="0.2">
      <c r="A123" s="25"/>
      <c r="B123" s="43"/>
      <c r="C123" s="23" t="s">
        <v>74</v>
      </c>
      <c r="D123" s="40"/>
      <c r="E123" s="40"/>
      <c r="F123" s="40"/>
      <c r="G123" s="40"/>
      <c r="H123" s="41"/>
      <c r="I123" s="40"/>
      <c r="J123" s="40"/>
      <c r="K123" s="60"/>
      <c r="L123" s="54"/>
      <c r="M123" s="40"/>
      <c r="N123" s="40"/>
      <c r="O123" s="60"/>
      <c r="P123" s="54"/>
      <c r="Q123" s="83"/>
      <c r="R123" s="40"/>
      <c r="S123" s="60"/>
      <c r="T123" s="54"/>
      <c r="U123" s="40"/>
      <c r="V123" s="40"/>
      <c r="W123" s="60"/>
      <c r="X123" s="54"/>
      <c r="Y123" s="40"/>
      <c r="Z123" s="23" t="s">
        <v>334</v>
      </c>
      <c r="AA123" s="23"/>
    </row>
    <row r="124" spans="1:27" s="31" customFormat="1" ht="27" customHeight="1" x14ac:dyDescent="0.2">
      <c r="A124" s="28">
        <v>89</v>
      </c>
      <c r="B124" s="64" t="s">
        <v>309</v>
      </c>
      <c r="C124" s="65" t="s">
        <v>75</v>
      </c>
      <c r="D124" s="64">
        <v>50</v>
      </c>
      <c r="E124" s="64">
        <v>50</v>
      </c>
      <c r="F124" s="64">
        <v>25</v>
      </c>
      <c r="G124" s="64">
        <v>12</v>
      </c>
      <c r="H124" s="30">
        <f>G124/$G$152</f>
        <v>4.4659471529586896E-3</v>
      </c>
      <c r="I124" s="64">
        <v>1</v>
      </c>
      <c r="J124" s="92">
        <v>44344</v>
      </c>
      <c r="K124" s="59"/>
      <c r="L124" s="53"/>
      <c r="M124" s="64"/>
      <c r="N124" s="92">
        <f>J124+14</f>
        <v>44358</v>
      </c>
      <c r="O124" s="63"/>
      <c r="P124" s="58"/>
      <c r="Q124" s="87"/>
      <c r="R124" s="92">
        <v>44379</v>
      </c>
      <c r="S124" s="59"/>
      <c r="T124" s="58"/>
      <c r="U124" s="30"/>
      <c r="V124" s="92">
        <f>R124+7</f>
        <v>44386</v>
      </c>
      <c r="W124" s="59"/>
      <c r="X124" s="53"/>
      <c r="Y124" s="64"/>
      <c r="Z124" s="65" t="s">
        <v>334</v>
      </c>
      <c r="AA124" s="65"/>
    </row>
    <row r="125" spans="1:27" s="31" customFormat="1" ht="27" customHeight="1" x14ac:dyDescent="0.2">
      <c r="A125" s="45" t="s">
        <v>100</v>
      </c>
      <c r="B125" s="45" t="s">
        <v>76</v>
      </c>
      <c r="C125" s="20"/>
      <c r="D125" s="39">
        <f>SUM(D127:D138)</f>
        <v>216</v>
      </c>
      <c r="E125" s="39">
        <f>SUM(E127:E138)</f>
        <v>216</v>
      </c>
      <c r="F125" s="39">
        <v>108</v>
      </c>
      <c r="G125" s="39">
        <f>SUM(G127:G138)</f>
        <v>90</v>
      </c>
      <c r="H125" s="21">
        <f>SUM(H126:H138)</f>
        <v>3.3494603647190167E-2</v>
      </c>
      <c r="I125" s="39">
        <f>SUM(I126:I138)</f>
        <v>9</v>
      </c>
      <c r="J125" s="39"/>
      <c r="K125" s="61"/>
      <c r="L125" s="56"/>
      <c r="M125" s="39"/>
      <c r="N125" s="39"/>
      <c r="O125" s="61"/>
      <c r="P125" s="56"/>
      <c r="Q125" s="85"/>
      <c r="R125" s="39"/>
      <c r="S125" s="61"/>
      <c r="T125" s="56"/>
      <c r="U125" s="39"/>
      <c r="V125" s="39"/>
      <c r="W125" s="61"/>
      <c r="X125" s="56"/>
      <c r="Y125" s="39"/>
      <c r="Z125" s="20" t="s">
        <v>335</v>
      </c>
      <c r="AA125" s="20"/>
    </row>
    <row r="126" spans="1:27" s="31" customFormat="1" ht="27" customHeight="1" x14ac:dyDescent="0.2">
      <c r="A126" s="25"/>
      <c r="B126" s="43"/>
      <c r="C126" s="23" t="s">
        <v>57</v>
      </c>
      <c r="D126" s="40"/>
      <c r="E126" s="40"/>
      <c r="F126" s="40"/>
      <c r="G126" s="40"/>
      <c r="H126" s="41"/>
      <c r="I126" s="40"/>
      <c r="J126" s="40"/>
      <c r="K126" s="60"/>
      <c r="L126" s="54"/>
      <c r="M126" s="40"/>
      <c r="N126" s="40"/>
      <c r="O126" s="60"/>
      <c r="P126" s="54"/>
      <c r="Q126" s="83"/>
      <c r="R126" s="40"/>
      <c r="S126" s="60"/>
      <c r="T126" s="54"/>
      <c r="U126" s="40"/>
      <c r="V126" s="40"/>
      <c r="W126" s="60"/>
      <c r="X126" s="54"/>
      <c r="Y126" s="40"/>
      <c r="Z126" s="23" t="s">
        <v>335</v>
      </c>
      <c r="AA126" s="23"/>
    </row>
    <row r="127" spans="1:27" s="31" customFormat="1" ht="27" customHeight="1" x14ac:dyDescent="0.2">
      <c r="A127" s="28">
        <v>90</v>
      </c>
      <c r="B127" s="64" t="s">
        <v>310</v>
      </c>
      <c r="C127" s="65" t="s">
        <v>98</v>
      </c>
      <c r="D127" s="64">
        <v>20</v>
      </c>
      <c r="E127" s="49">
        <v>20</v>
      </c>
      <c r="F127" s="49">
        <v>10</v>
      </c>
      <c r="G127" s="64">
        <f>E127/2</f>
        <v>10</v>
      </c>
      <c r="H127" s="30">
        <f>G127/$G$152</f>
        <v>3.7216226274655751E-3</v>
      </c>
      <c r="I127" s="64">
        <v>1</v>
      </c>
      <c r="J127" s="89">
        <v>44284</v>
      </c>
      <c r="K127" s="89">
        <v>44284</v>
      </c>
      <c r="L127" s="67" t="s">
        <v>158</v>
      </c>
      <c r="M127" s="84"/>
      <c r="N127" s="92">
        <v>44316</v>
      </c>
      <c r="O127" s="66">
        <v>44313</v>
      </c>
      <c r="P127" s="67" t="s">
        <v>212</v>
      </c>
      <c r="Q127" s="68" t="s">
        <v>132</v>
      </c>
      <c r="R127" s="92">
        <v>44337</v>
      </c>
      <c r="S127" s="66">
        <v>44337</v>
      </c>
      <c r="T127" s="67" t="s">
        <v>213</v>
      </c>
      <c r="U127" s="84" t="s">
        <v>197</v>
      </c>
      <c r="V127" s="92">
        <f>R127+14</f>
        <v>44351</v>
      </c>
      <c r="W127" s="59"/>
      <c r="X127" s="53"/>
      <c r="Y127" s="64"/>
      <c r="Z127" s="65" t="s">
        <v>335</v>
      </c>
      <c r="AA127" s="65"/>
    </row>
    <row r="128" spans="1:27" s="31" customFormat="1" ht="27" customHeight="1" x14ac:dyDescent="0.2">
      <c r="A128" s="28">
        <v>91</v>
      </c>
      <c r="B128" s="64" t="s">
        <v>311</v>
      </c>
      <c r="C128" s="65" t="s">
        <v>99</v>
      </c>
      <c r="D128" s="64">
        <v>22</v>
      </c>
      <c r="E128" s="64">
        <v>22</v>
      </c>
      <c r="F128" s="64">
        <v>11</v>
      </c>
      <c r="G128" s="64">
        <v>10</v>
      </c>
      <c r="H128" s="30">
        <f>G128/$G$152</f>
        <v>3.7216226274655751E-3</v>
      </c>
      <c r="I128" s="64">
        <v>1</v>
      </c>
      <c r="J128" s="89">
        <v>44284</v>
      </c>
      <c r="K128" s="89">
        <v>44284</v>
      </c>
      <c r="L128" s="67" t="s">
        <v>158</v>
      </c>
      <c r="M128" s="84"/>
      <c r="N128" s="92">
        <v>44316</v>
      </c>
      <c r="O128" s="66">
        <v>44313</v>
      </c>
      <c r="P128" s="67" t="s">
        <v>212</v>
      </c>
      <c r="Q128" s="68" t="s">
        <v>132</v>
      </c>
      <c r="R128" s="92">
        <v>44337</v>
      </c>
      <c r="S128" s="66">
        <v>44337</v>
      </c>
      <c r="T128" s="67" t="s">
        <v>213</v>
      </c>
      <c r="U128" s="84" t="s">
        <v>197</v>
      </c>
      <c r="V128" s="92">
        <f>R128+14</f>
        <v>44351</v>
      </c>
      <c r="W128" s="59"/>
      <c r="X128" s="53"/>
      <c r="Y128" s="64"/>
      <c r="Z128" s="65" t="s">
        <v>335</v>
      </c>
      <c r="AA128" s="65"/>
    </row>
    <row r="129" spans="1:27" s="31" customFormat="1" ht="27" customHeight="1" x14ac:dyDescent="0.2">
      <c r="A129" s="25"/>
      <c r="B129" s="43"/>
      <c r="C129" s="23" t="s">
        <v>50</v>
      </c>
      <c r="D129" s="40"/>
      <c r="E129" s="40"/>
      <c r="F129" s="40"/>
      <c r="G129" s="40"/>
      <c r="H129" s="41"/>
      <c r="I129" s="40"/>
      <c r="J129" s="40"/>
      <c r="K129" s="60"/>
      <c r="L129" s="54"/>
      <c r="M129" s="40"/>
      <c r="N129" s="40"/>
      <c r="O129" s="60"/>
      <c r="P129" s="54"/>
      <c r="Q129" s="83"/>
      <c r="R129" s="40"/>
      <c r="S129" s="60"/>
      <c r="T129" s="54"/>
      <c r="U129" s="40"/>
      <c r="V129" s="40"/>
      <c r="W129" s="60"/>
      <c r="X129" s="54"/>
      <c r="Y129" s="40"/>
      <c r="Z129" s="23" t="s">
        <v>335</v>
      </c>
      <c r="AA129" s="23"/>
    </row>
    <row r="130" spans="1:27" s="31" customFormat="1" ht="27" customHeight="1" x14ac:dyDescent="0.2">
      <c r="A130" s="28">
        <v>92</v>
      </c>
      <c r="B130" s="64" t="s">
        <v>312</v>
      </c>
      <c r="C130" s="65" t="s">
        <v>207</v>
      </c>
      <c r="D130" s="64">
        <v>22</v>
      </c>
      <c r="E130" s="49">
        <v>22</v>
      </c>
      <c r="F130" s="49">
        <v>11</v>
      </c>
      <c r="G130" s="64">
        <v>10</v>
      </c>
      <c r="H130" s="30">
        <f>G130/$G$152</f>
        <v>3.7216226274655751E-3</v>
      </c>
      <c r="I130" s="64">
        <v>1</v>
      </c>
      <c r="J130" s="68" t="s">
        <v>136</v>
      </c>
      <c r="K130" s="59"/>
      <c r="L130" s="53"/>
      <c r="M130" s="64"/>
      <c r="N130" s="68" t="s">
        <v>136</v>
      </c>
      <c r="O130" s="63"/>
      <c r="P130" s="58"/>
      <c r="Q130" s="87"/>
      <c r="R130" s="68" t="s">
        <v>136</v>
      </c>
      <c r="S130" s="59"/>
      <c r="T130" s="58"/>
      <c r="U130" s="30"/>
      <c r="V130" s="51">
        <v>44308</v>
      </c>
      <c r="W130" s="59" t="s">
        <v>104</v>
      </c>
      <c r="X130" s="53"/>
      <c r="Y130" s="64"/>
      <c r="Z130" s="65" t="s">
        <v>335</v>
      </c>
      <c r="AA130" s="65"/>
    </row>
    <row r="131" spans="1:27" s="31" customFormat="1" ht="27" customHeight="1" x14ac:dyDescent="0.2">
      <c r="A131" s="25"/>
      <c r="B131" s="43"/>
      <c r="C131" s="23" t="s">
        <v>18</v>
      </c>
      <c r="D131" s="40"/>
      <c r="E131" s="40"/>
      <c r="F131" s="40"/>
      <c r="G131" s="40"/>
      <c r="H131" s="41"/>
      <c r="I131" s="40"/>
      <c r="J131" s="40"/>
      <c r="K131" s="60"/>
      <c r="L131" s="54"/>
      <c r="M131" s="40"/>
      <c r="N131" s="40"/>
      <c r="O131" s="60"/>
      <c r="P131" s="54"/>
      <c r="Q131" s="83"/>
      <c r="R131" s="40"/>
      <c r="S131" s="60"/>
      <c r="T131" s="54"/>
      <c r="U131" s="40"/>
      <c r="V131" s="40"/>
      <c r="W131" s="60"/>
      <c r="X131" s="54"/>
      <c r="Y131" s="40"/>
      <c r="Z131" s="23" t="s">
        <v>335</v>
      </c>
      <c r="AA131" s="23"/>
    </row>
    <row r="132" spans="1:27" s="31" customFormat="1" ht="27" customHeight="1" x14ac:dyDescent="0.2">
      <c r="A132" s="28">
        <v>93</v>
      </c>
      <c r="B132" s="64" t="s">
        <v>313</v>
      </c>
      <c r="C132" s="65" t="s">
        <v>87</v>
      </c>
      <c r="D132" s="64">
        <v>56</v>
      </c>
      <c r="E132" s="64">
        <f>56-24</f>
        <v>32</v>
      </c>
      <c r="F132" s="64">
        <v>16</v>
      </c>
      <c r="G132" s="64">
        <v>10</v>
      </c>
      <c r="H132" s="30">
        <f>G132/$G$152</f>
        <v>3.7216226274655751E-3</v>
      </c>
      <c r="I132" s="64">
        <v>1</v>
      </c>
      <c r="J132" s="89">
        <v>44284</v>
      </c>
      <c r="K132" s="89">
        <v>44284</v>
      </c>
      <c r="L132" s="67" t="s">
        <v>158</v>
      </c>
      <c r="M132" s="84"/>
      <c r="N132" s="92">
        <v>44316</v>
      </c>
      <c r="O132" s="66">
        <v>44313</v>
      </c>
      <c r="P132" s="67" t="s">
        <v>212</v>
      </c>
      <c r="Q132" s="68" t="s">
        <v>132</v>
      </c>
      <c r="R132" s="92">
        <v>44344</v>
      </c>
      <c r="S132" s="66">
        <v>44347</v>
      </c>
      <c r="T132" s="97"/>
      <c r="U132" s="94" t="s">
        <v>197</v>
      </c>
      <c r="V132" s="92">
        <f>R132+14</f>
        <v>44358</v>
      </c>
      <c r="W132" s="59"/>
      <c r="X132" s="53"/>
      <c r="Y132" s="64"/>
      <c r="Z132" s="65" t="s">
        <v>335</v>
      </c>
      <c r="AA132" s="65"/>
    </row>
    <row r="133" spans="1:27" s="31" customFormat="1" ht="27" customHeight="1" x14ac:dyDescent="0.2">
      <c r="A133" s="28">
        <v>94</v>
      </c>
      <c r="B133" s="64" t="s">
        <v>314</v>
      </c>
      <c r="C133" s="65" t="s">
        <v>88</v>
      </c>
      <c r="D133" s="64">
        <v>24</v>
      </c>
      <c r="E133" s="64">
        <v>24</v>
      </c>
      <c r="F133" s="64">
        <v>12</v>
      </c>
      <c r="G133" s="64">
        <v>10</v>
      </c>
      <c r="H133" s="30">
        <f>G133/$G$152</f>
        <v>3.7216226274655751E-3</v>
      </c>
      <c r="I133" s="64">
        <v>1</v>
      </c>
      <c r="J133" s="89">
        <v>44284</v>
      </c>
      <c r="K133" s="89">
        <v>44284</v>
      </c>
      <c r="L133" s="67" t="s">
        <v>158</v>
      </c>
      <c r="M133" s="84"/>
      <c r="N133" s="92">
        <v>44316</v>
      </c>
      <c r="O133" s="66">
        <v>44313</v>
      </c>
      <c r="P133" s="67" t="s">
        <v>212</v>
      </c>
      <c r="Q133" s="68" t="s">
        <v>132</v>
      </c>
      <c r="R133" s="92">
        <v>44344</v>
      </c>
      <c r="S133" s="66">
        <v>44347</v>
      </c>
      <c r="T133" s="97"/>
      <c r="U133" s="94" t="s">
        <v>197</v>
      </c>
      <c r="V133" s="92">
        <f>R133+14</f>
        <v>44358</v>
      </c>
      <c r="W133" s="59"/>
      <c r="X133" s="53"/>
      <c r="Y133" s="64"/>
      <c r="Z133" s="65" t="s">
        <v>335</v>
      </c>
      <c r="AA133" s="65"/>
    </row>
    <row r="134" spans="1:27" s="31" customFormat="1" ht="27" customHeight="1" x14ac:dyDescent="0.2">
      <c r="A134" s="28">
        <v>95</v>
      </c>
      <c r="B134" s="64" t="s">
        <v>315</v>
      </c>
      <c r="C134" s="65" t="s">
        <v>89</v>
      </c>
      <c r="D134" s="64">
        <v>24</v>
      </c>
      <c r="E134" s="64">
        <v>24</v>
      </c>
      <c r="F134" s="64">
        <v>12</v>
      </c>
      <c r="G134" s="64">
        <v>10</v>
      </c>
      <c r="H134" s="30">
        <f>G134/$G$152</f>
        <v>3.7216226274655751E-3</v>
      </c>
      <c r="I134" s="64">
        <v>1</v>
      </c>
      <c r="J134" s="89">
        <v>44284</v>
      </c>
      <c r="K134" s="89">
        <v>44284</v>
      </c>
      <c r="L134" s="67" t="s">
        <v>158</v>
      </c>
      <c r="M134" s="84"/>
      <c r="N134" s="92">
        <v>44316</v>
      </c>
      <c r="O134" s="66">
        <v>44313</v>
      </c>
      <c r="P134" s="67" t="s">
        <v>212</v>
      </c>
      <c r="Q134" s="68" t="s">
        <v>132</v>
      </c>
      <c r="R134" s="92">
        <v>44344</v>
      </c>
      <c r="S134" s="66">
        <v>44347</v>
      </c>
      <c r="T134" s="97"/>
      <c r="U134" s="94" t="s">
        <v>197</v>
      </c>
      <c r="V134" s="92">
        <f>R134+14</f>
        <v>44358</v>
      </c>
      <c r="W134" s="59"/>
      <c r="X134" s="53"/>
      <c r="Y134" s="64"/>
      <c r="Z134" s="65" t="s">
        <v>335</v>
      </c>
      <c r="AA134" s="65"/>
    </row>
    <row r="135" spans="1:27" s="31" customFormat="1" ht="27" customHeight="1" x14ac:dyDescent="0.2">
      <c r="A135" s="28">
        <v>96</v>
      </c>
      <c r="B135" s="64" t="s">
        <v>316</v>
      </c>
      <c r="C135" s="65" t="s">
        <v>90</v>
      </c>
      <c r="D135" s="64">
        <v>24</v>
      </c>
      <c r="E135" s="64">
        <v>24</v>
      </c>
      <c r="F135" s="64">
        <v>12</v>
      </c>
      <c r="G135" s="64">
        <v>10</v>
      </c>
      <c r="H135" s="30">
        <f>G135/$G$152</f>
        <v>3.7216226274655751E-3</v>
      </c>
      <c r="I135" s="64">
        <v>1</v>
      </c>
      <c r="J135" s="89">
        <v>44284</v>
      </c>
      <c r="K135" s="89">
        <v>44284</v>
      </c>
      <c r="L135" s="67" t="s">
        <v>158</v>
      </c>
      <c r="M135" s="84"/>
      <c r="N135" s="92">
        <v>44316</v>
      </c>
      <c r="O135" s="66">
        <v>44313</v>
      </c>
      <c r="P135" s="67" t="s">
        <v>212</v>
      </c>
      <c r="Q135" s="68" t="s">
        <v>132</v>
      </c>
      <c r="R135" s="92">
        <v>44344</v>
      </c>
      <c r="S135" s="66">
        <v>44347</v>
      </c>
      <c r="T135" s="97"/>
      <c r="U135" s="94" t="s">
        <v>197</v>
      </c>
      <c r="V135" s="92">
        <f>R135+14</f>
        <v>44358</v>
      </c>
      <c r="W135" s="59"/>
      <c r="X135" s="53"/>
      <c r="Y135" s="64"/>
      <c r="Z135" s="65" t="s">
        <v>335</v>
      </c>
      <c r="AA135" s="65"/>
    </row>
    <row r="136" spans="1:27" s="31" customFormat="1" ht="27" customHeight="1" x14ac:dyDescent="0.2">
      <c r="A136" s="28">
        <v>97</v>
      </c>
      <c r="B136" s="64" t="s">
        <v>317</v>
      </c>
      <c r="C136" s="29" t="s">
        <v>159</v>
      </c>
      <c r="D136" s="64">
        <v>0</v>
      </c>
      <c r="E136" s="48">
        <v>24</v>
      </c>
      <c r="F136" s="48">
        <v>12</v>
      </c>
      <c r="G136" s="64">
        <v>10</v>
      </c>
      <c r="H136" s="30">
        <f>G136/$G$152</f>
        <v>3.7216226274655751E-3</v>
      </c>
      <c r="I136" s="64">
        <v>1</v>
      </c>
      <c r="J136" s="89">
        <v>44284</v>
      </c>
      <c r="K136" s="89">
        <v>44284</v>
      </c>
      <c r="L136" s="67" t="s">
        <v>158</v>
      </c>
      <c r="M136" s="84"/>
      <c r="N136" s="92">
        <v>44316</v>
      </c>
      <c r="O136" s="66">
        <v>44313</v>
      </c>
      <c r="P136" s="67" t="s">
        <v>212</v>
      </c>
      <c r="Q136" s="68" t="s">
        <v>132</v>
      </c>
      <c r="R136" s="92">
        <v>44344</v>
      </c>
      <c r="S136" s="66">
        <v>44347</v>
      </c>
      <c r="T136" s="97"/>
      <c r="U136" s="94" t="s">
        <v>197</v>
      </c>
      <c r="V136" s="92">
        <f>R136+14</f>
        <v>44358</v>
      </c>
      <c r="W136" s="59"/>
      <c r="X136" s="53"/>
      <c r="Y136" s="64"/>
      <c r="Z136" s="65" t="s">
        <v>335</v>
      </c>
      <c r="AA136" s="65"/>
    </row>
    <row r="137" spans="1:27" s="31" customFormat="1" ht="27" customHeight="1" x14ac:dyDescent="0.2">
      <c r="A137" s="25"/>
      <c r="B137" s="43"/>
      <c r="C137" s="23" t="s">
        <v>74</v>
      </c>
      <c r="D137" s="40"/>
      <c r="E137" s="40"/>
      <c r="F137" s="40"/>
      <c r="G137" s="40"/>
      <c r="H137" s="41"/>
      <c r="I137" s="40"/>
      <c r="J137" s="40"/>
      <c r="K137" s="60"/>
      <c r="L137" s="54"/>
      <c r="M137" s="40"/>
      <c r="N137" s="40"/>
      <c r="O137" s="60"/>
      <c r="P137" s="54"/>
      <c r="Q137" s="83"/>
      <c r="R137" s="40"/>
      <c r="S137" s="60"/>
      <c r="T137" s="54"/>
      <c r="U137" s="40"/>
      <c r="V137" s="40"/>
      <c r="W137" s="60"/>
      <c r="X137" s="54"/>
      <c r="Y137" s="40"/>
      <c r="Z137" s="23" t="s">
        <v>335</v>
      </c>
      <c r="AA137" s="23"/>
    </row>
    <row r="138" spans="1:27" s="31" customFormat="1" ht="27" customHeight="1" x14ac:dyDescent="0.2">
      <c r="A138" s="28">
        <v>98</v>
      </c>
      <c r="B138" s="64" t="s">
        <v>318</v>
      </c>
      <c r="C138" s="65" t="s">
        <v>86</v>
      </c>
      <c r="D138" s="64">
        <v>24</v>
      </c>
      <c r="E138" s="64">
        <v>24</v>
      </c>
      <c r="F138" s="64">
        <v>12</v>
      </c>
      <c r="G138" s="64">
        <v>10</v>
      </c>
      <c r="H138" s="30">
        <f>G138/$G$152</f>
        <v>3.7216226274655751E-3</v>
      </c>
      <c r="I138" s="64">
        <v>1</v>
      </c>
      <c r="J138" s="66">
        <v>44196</v>
      </c>
      <c r="K138" s="66">
        <v>44196</v>
      </c>
      <c r="L138" s="67" t="s">
        <v>162</v>
      </c>
      <c r="M138" s="68"/>
      <c r="N138" s="92">
        <v>44316</v>
      </c>
      <c r="O138" s="66">
        <v>44313</v>
      </c>
      <c r="P138" s="67" t="s">
        <v>212</v>
      </c>
      <c r="Q138" s="68" t="s">
        <v>132</v>
      </c>
      <c r="R138" s="92">
        <v>44351</v>
      </c>
      <c r="S138" s="59"/>
      <c r="T138" s="58"/>
      <c r="U138" s="30"/>
      <c r="V138" s="92">
        <f>R138+14</f>
        <v>44365</v>
      </c>
      <c r="W138" s="59"/>
      <c r="X138" s="53"/>
      <c r="Y138" s="64"/>
      <c r="Z138" s="65" t="s">
        <v>335</v>
      </c>
      <c r="AA138" s="65"/>
    </row>
    <row r="139" spans="1:27" s="31" customFormat="1" ht="27" customHeight="1" x14ac:dyDescent="0.2">
      <c r="A139" s="45" t="s">
        <v>101</v>
      </c>
      <c r="B139" s="45" t="s">
        <v>91</v>
      </c>
      <c r="C139" s="20"/>
      <c r="D139" s="39">
        <f>SUM(D140:D151)</f>
        <v>98</v>
      </c>
      <c r="E139" s="39">
        <f>SUM(E140:E151)</f>
        <v>98</v>
      </c>
      <c r="F139" s="39">
        <v>49</v>
      </c>
      <c r="G139" s="39">
        <f>SUM(G140:G151)</f>
        <v>96</v>
      </c>
      <c r="H139" s="21">
        <f>SUM(H140:H151)</f>
        <v>3.5727577223669524E-2</v>
      </c>
      <c r="I139" s="39">
        <f>SUM(I140:I151)</f>
        <v>9</v>
      </c>
      <c r="J139" s="39"/>
      <c r="K139" s="61"/>
      <c r="L139" s="56"/>
      <c r="M139" s="39"/>
      <c r="N139" s="39"/>
      <c r="O139" s="61"/>
      <c r="P139" s="56"/>
      <c r="Q139" s="85"/>
      <c r="R139" s="39"/>
      <c r="S139" s="61"/>
      <c r="T139" s="56"/>
      <c r="U139" s="39"/>
      <c r="V139" s="39"/>
      <c r="W139" s="61"/>
      <c r="X139" s="56"/>
      <c r="Y139" s="39"/>
      <c r="Z139" s="20" t="s">
        <v>336</v>
      </c>
      <c r="AA139" s="20"/>
    </row>
    <row r="140" spans="1:27" s="31" customFormat="1" ht="27" customHeight="1" x14ac:dyDescent="0.2">
      <c r="A140" s="25"/>
      <c r="B140" s="43"/>
      <c r="C140" s="23" t="s">
        <v>33</v>
      </c>
      <c r="D140" s="40"/>
      <c r="E140" s="40"/>
      <c r="F140" s="40"/>
      <c r="G140" s="40"/>
      <c r="H140" s="41"/>
      <c r="I140" s="40"/>
      <c r="J140" s="40"/>
      <c r="K140" s="60"/>
      <c r="L140" s="54"/>
      <c r="M140" s="40"/>
      <c r="N140" s="40"/>
      <c r="O140" s="60"/>
      <c r="P140" s="54"/>
      <c r="Q140" s="83"/>
      <c r="R140" s="40"/>
      <c r="S140" s="60"/>
      <c r="T140" s="54"/>
      <c r="U140" s="40"/>
      <c r="V140" s="40"/>
      <c r="W140" s="60"/>
      <c r="X140" s="54"/>
      <c r="Y140" s="40"/>
      <c r="Z140" s="23" t="s">
        <v>336</v>
      </c>
      <c r="AA140" s="23"/>
    </row>
    <row r="141" spans="1:27" s="31" customFormat="1" ht="27" customHeight="1" x14ac:dyDescent="0.2">
      <c r="A141" s="28">
        <v>99</v>
      </c>
      <c r="B141" s="64" t="s">
        <v>319</v>
      </c>
      <c r="C141" s="65" t="s">
        <v>77</v>
      </c>
      <c r="D141" s="64">
        <v>24</v>
      </c>
      <c r="E141" s="49">
        <f>24-12</f>
        <v>12</v>
      </c>
      <c r="F141" s="49">
        <v>6</v>
      </c>
      <c r="G141" s="64">
        <v>24</v>
      </c>
      <c r="H141" s="30">
        <f>G141/$G$152</f>
        <v>8.9318943059173792E-3</v>
      </c>
      <c r="I141" s="64">
        <v>1</v>
      </c>
      <c r="J141" s="66">
        <v>44193</v>
      </c>
      <c r="K141" s="66">
        <v>44193</v>
      </c>
      <c r="L141" s="75" t="s">
        <v>122</v>
      </c>
      <c r="M141" s="68"/>
      <c r="N141" s="66">
        <v>44216</v>
      </c>
      <c r="O141" s="66">
        <v>44216</v>
      </c>
      <c r="P141" s="67" t="s">
        <v>135</v>
      </c>
      <c r="Q141" s="84" t="s">
        <v>132</v>
      </c>
      <c r="R141" s="92">
        <v>44337</v>
      </c>
      <c r="S141" s="59"/>
      <c r="T141" s="58"/>
      <c r="U141" s="30"/>
      <c r="V141" s="92">
        <f>R141+14</f>
        <v>44351</v>
      </c>
      <c r="W141" s="59"/>
      <c r="X141" s="53"/>
      <c r="Y141" s="64"/>
      <c r="Z141" s="65" t="s">
        <v>336</v>
      </c>
      <c r="AA141" s="65" t="s">
        <v>195</v>
      </c>
    </row>
    <row r="142" spans="1:27" s="31" customFormat="1" ht="27" customHeight="1" x14ac:dyDescent="0.2">
      <c r="A142" s="28">
        <v>100</v>
      </c>
      <c r="B142" s="64" t="s">
        <v>320</v>
      </c>
      <c r="C142" s="65" t="s">
        <v>78</v>
      </c>
      <c r="D142" s="64">
        <v>24</v>
      </c>
      <c r="E142" s="49">
        <f>24-12</f>
        <v>12</v>
      </c>
      <c r="F142" s="49">
        <v>6</v>
      </c>
      <c r="G142" s="64">
        <v>4</v>
      </c>
      <c r="H142" s="30">
        <f>G142/$G$152</f>
        <v>1.4886490509862301E-3</v>
      </c>
      <c r="I142" s="64">
        <v>1</v>
      </c>
      <c r="J142" s="66">
        <v>44238</v>
      </c>
      <c r="K142" s="66">
        <v>44238</v>
      </c>
      <c r="L142" s="75" t="s">
        <v>147</v>
      </c>
      <c r="M142" s="68"/>
      <c r="N142" s="66">
        <v>44258</v>
      </c>
      <c r="O142" s="66">
        <v>44258</v>
      </c>
      <c r="P142" s="67" t="s">
        <v>154</v>
      </c>
      <c r="Q142" s="84" t="s">
        <v>132</v>
      </c>
      <c r="R142" s="92">
        <v>44337</v>
      </c>
      <c r="S142" s="59"/>
      <c r="T142" s="58"/>
      <c r="U142" s="30"/>
      <c r="V142" s="92">
        <f>R142+14</f>
        <v>44351</v>
      </c>
      <c r="W142" s="59"/>
      <c r="X142" s="53"/>
      <c r="Y142" s="64"/>
      <c r="Z142" s="65" t="s">
        <v>336</v>
      </c>
      <c r="AA142" s="65" t="s">
        <v>195</v>
      </c>
    </row>
    <row r="143" spans="1:27" s="31" customFormat="1" ht="27" customHeight="1" x14ac:dyDescent="0.2">
      <c r="A143" s="28">
        <v>101</v>
      </c>
      <c r="B143" s="64" t="s">
        <v>321</v>
      </c>
      <c r="C143" s="65" t="s">
        <v>79</v>
      </c>
      <c r="D143" s="64">
        <v>24</v>
      </c>
      <c r="E143" s="49">
        <f>24-12</f>
        <v>12</v>
      </c>
      <c r="F143" s="49">
        <v>6</v>
      </c>
      <c r="G143" s="64">
        <v>4</v>
      </c>
      <c r="H143" s="30">
        <f>G143/$G$152</f>
        <v>1.4886490509862301E-3</v>
      </c>
      <c r="I143" s="64">
        <v>1</v>
      </c>
      <c r="J143" s="66">
        <v>44229</v>
      </c>
      <c r="K143" s="66">
        <v>44229</v>
      </c>
      <c r="L143" s="75" t="s">
        <v>144</v>
      </c>
      <c r="M143" s="68"/>
      <c r="N143" s="66">
        <v>44242</v>
      </c>
      <c r="O143" s="66">
        <v>44242</v>
      </c>
      <c r="P143" s="67" t="s">
        <v>149</v>
      </c>
      <c r="Q143" s="84" t="s">
        <v>132</v>
      </c>
      <c r="R143" s="92">
        <v>44337</v>
      </c>
      <c r="S143" s="59"/>
      <c r="T143" s="58"/>
      <c r="U143" s="30"/>
      <c r="V143" s="92">
        <f>R143+14</f>
        <v>44351</v>
      </c>
      <c r="W143" s="59"/>
      <c r="X143" s="53"/>
      <c r="Y143" s="64"/>
      <c r="Z143" s="65" t="s">
        <v>336</v>
      </c>
      <c r="AA143" s="65" t="s">
        <v>195</v>
      </c>
    </row>
    <row r="144" spans="1:27" s="31" customFormat="1" ht="27" customHeight="1" x14ac:dyDescent="0.2">
      <c r="A144" s="25"/>
      <c r="B144" s="43"/>
      <c r="C144" s="23" t="s">
        <v>17</v>
      </c>
      <c r="D144" s="40"/>
      <c r="E144" s="40"/>
      <c r="F144" s="40"/>
      <c r="G144" s="40"/>
      <c r="H144" s="41"/>
      <c r="I144" s="40"/>
      <c r="J144" s="60"/>
      <c r="K144" s="60"/>
      <c r="L144" s="54"/>
      <c r="M144" s="40"/>
      <c r="N144" s="60"/>
      <c r="O144" s="60"/>
      <c r="P144" s="54"/>
      <c r="Q144" s="83"/>
      <c r="R144" s="40"/>
      <c r="S144" s="60"/>
      <c r="T144" s="54"/>
      <c r="U144" s="40"/>
      <c r="V144" s="40"/>
      <c r="W144" s="60"/>
      <c r="X144" s="54"/>
      <c r="Y144" s="40"/>
      <c r="Z144" s="23" t="s">
        <v>336</v>
      </c>
      <c r="AA144" s="23"/>
    </row>
    <row r="145" spans="1:27" s="31" customFormat="1" ht="27" customHeight="1" x14ac:dyDescent="0.2">
      <c r="A145" s="28">
        <v>102</v>
      </c>
      <c r="B145" s="64" t="s">
        <v>322</v>
      </c>
      <c r="C145" s="65" t="s">
        <v>84</v>
      </c>
      <c r="D145" s="64">
        <v>0</v>
      </c>
      <c r="E145" s="48">
        <v>8</v>
      </c>
      <c r="F145" s="48">
        <v>4</v>
      </c>
      <c r="G145" s="64">
        <v>24</v>
      </c>
      <c r="H145" s="30">
        <f>G145/$G$152</f>
        <v>8.9318943059173792E-3</v>
      </c>
      <c r="I145" s="64">
        <v>1</v>
      </c>
      <c r="J145" s="66">
        <v>44193</v>
      </c>
      <c r="K145" s="66">
        <v>44193</v>
      </c>
      <c r="L145" s="75" t="s">
        <v>122</v>
      </c>
      <c r="M145" s="68"/>
      <c r="N145" s="66">
        <v>44216</v>
      </c>
      <c r="O145" s="66">
        <v>44216</v>
      </c>
      <c r="P145" s="67" t="s">
        <v>135</v>
      </c>
      <c r="Q145" s="84" t="s">
        <v>132</v>
      </c>
      <c r="R145" s="92">
        <v>44358</v>
      </c>
      <c r="S145" s="59"/>
      <c r="T145" s="58"/>
      <c r="U145" s="30"/>
      <c r="V145" s="92">
        <f>R145+14</f>
        <v>44372</v>
      </c>
      <c r="W145" s="59"/>
      <c r="X145" s="53"/>
      <c r="Y145" s="64"/>
      <c r="Z145" s="65" t="s">
        <v>336</v>
      </c>
      <c r="AA145" s="65" t="s">
        <v>195</v>
      </c>
    </row>
    <row r="146" spans="1:27" s="31" customFormat="1" ht="27" customHeight="1" x14ac:dyDescent="0.2">
      <c r="A146" s="28">
        <v>103</v>
      </c>
      <c r="B146" s="64" t="s">
        <v>323</v>
      </c>
      <c r="C146" s="65" t="s">
        <v>80</v>
      </c>
      <c r="D146" s="64">
        <v>0</v>
      </c>
      <c r="E146" s="48">
        <v>8</v>
      </c>
      <c r="F146" s="48">
        <v>4</v>
      </c>
      <c r="G146" s="64">
        <v>24</v>
      </c>
      <c r="H146" s="30">
        <f>G146/$G$152</f>
        <v>8.9318943059173792E-3</v>
      </c>
      <c r="I146" s="64">
        <v>1</v>
      </c>
      <c r="J146" s="66">
        <v>44193</v>
      </c>
      <c r="K146" s="66">
        <v>44193</v>
      </c>
      <c r="L146" s="75" t="s">
        <v>122</v>
      </c>
      <c r="M146" s="68"/>
      <c r="N146" s="66">
        <v>44216</v>
      </c>
      <c r="O146" s="66">
        <v>44216</v>
      </c>
      <c r="P146" s="67" t="s">
        <v>135</v>
      </c>
      <c r="Q146" s="84" t="s">
        <v>132</v>
      </c>
      <c r="R146" s="92">
        <f>R141+14</f>
        <v>44351</v>
      </c>
      <c r="S146" s="59"/>
      <c r="T146" s="58"/>
      <c r="U146" s="30"/>
      <c r="V146" s="92">
        <f>R146+14</f>
        <v>44365</v>
      </c>
      <c r="W146" s="59"/>
      <c r="X146" s="53"/>
      <c r="Y146" s="64"/>
      <c r="Z146" s="65" t="s">
        <v>336</v>
      </c>
      <c r="AA146" s="65" t="s">
        <v>195</v>
      </c>
    </row>
    <row r="147" spans="1:27" s="31" customFormat="1" ht="27" customHeight="1" x14ac:dyDescent="0.2">
      <c r="A147" s="28">
        <v>104</v>
      </c>
      <c r="B147" s="64" t="s">
        <v>324</v>
      </c>
      <c r="C147" s="65" t="s">
        <v>81</v>
      </c>
      <c r="D147" s="64">
        <v>0</v>
      </c>
      <c r="E147" s="48">
        <v>8</v>
      </c>
      <c r="F147" s="48">
        <v>4</v>
      </c>
      <c r="G147" s="64">
        <v>4</v>
      </c>
      <c r="H147" s="30">
        <f>G147/$G$152</f>
        <v>1.4886490509862301E-3</v>
      </c>
      <c r="I147" s="64">
        <v>1</v>
      </c>
      <c r="J147" s="66">
        <v>44238</v>
      </c>
      <c r="K147" s="66">
        <v>44238</v>
      </c>
      <c r="L147" s="75" t="s">
        <v>148</v>
      </c>
      <c r="M147" s="68"/>
      <c r="N147" s="66">
        <v>44258</v>
      </c>
      <c r="O147" s="66">
        <v>44258</v>
      </c>
      <c r="P147" s="67" t="s">
        <v>154</v>
      </c>
      <c r="Q147" s="84" t="s">
        <v>132</v>
      </c>
      <c r="R147" s="92">
        <f>R142+14</f>
        <v>44351</v>
      </c>
      <c r="S147" s="59"/>
      <c r="T147" s="58"/>
      <c r="U147" s="30"/>
      <c r="V147" s="92">
        <f>R147+14</f>
        <v>44365</v>
      </c>
      <c r="W147" s="59"/>
      <c r="X147" s="53"/>
      <c r="Y147" s="64"/>
      <c r="Z147" s="65" t="s">
        <v>336</v>
      </c>
      <c r="AA147" s="65" t="s">
        <v>195</v>
      </c>
    </row>
    <row r="148" spans="1:27" s="31" customFormat="1" ht="27" customHeight="1" x14ac:dyDescent="0.2">
      <c r="A148" s="28">
        <v>105</v>
      </c>
      <c r="B148" s="64" t="s">
        <v>325</v>
      </c>
      <c r="C148" s="65" t="s">
        <v>82</v>
      </c>
      <c r="D148" s="64">
        <v>0</v>
      </c>
      <c r="E148" s="48">
        <v>8</v>
      </c>
      <c r="F148" s="48">
        <v>4</v>
      </c>
      <c r="G148" s="64">
        <f>E148/2</f>
        <v>4</v>
      </c>
      <c r="H148" s="30">
        <f>G148/$G$152</f>
        <v>1.4886490509862301E-3</v>
      </c>
      <c r="I148" s="64">
        <v>1</v>
      </c>
      <c r="J148" s="66">
        <v>44235</v>
      </c>
      <c r="K148" s="66">
        <v>44235</v>
      </c>
      <c r="L148" s="75" t="s">
        <v>146</v>
      </c>
      <c r="M148" s="68"/>
      <c r="N148" s="66">
        <v>44242</v>
      </c>
      <c r="O148" s="66">
        <v>44242</v>
      </c>
      <c r="P148" s="67" t="s">
        <v>149</v>
      </c>
      <c r="Q148" s="84" t="s">
        <v>132</v>
      </c>
      <c r="R148" s="92">
        <v>44358</v>
      </c>
      <c r="S148" s="59"/>
      <c r="T148" s="58"/>
      <c r="U148" s="30"/>
      <c r="V148" s="92">
        <f>R148+14</f>
        <v>44372</v>
      </c>
      <c r="W148" s="59"/>
      <c r="X148" s="53"/>
      <c r="Y148" s="64"/>
      <c r="Z148" s="65" t="s">
        <v>336</v>
      </c>
      <c r="AA148" s="65" t="s">
        <v>195</v>
      </c>
    </row>
    <row r="149" spans="1:27" s="31" customFormat="1" ht="27" customHeight="1" x14ac:dyDescent="0.2">
      <c r="A149" s="28">
        <v>106</v>
      </c>
      <c r="B149" s="64" t="s">
        <v>326</v>
      </c>
      <c r="C149" s="65" t="s">
        <v>83</v>
      </c>
      <c r="D149" s="64">
        <v>0</v>
      </c>
      <c r="E149" s="48">
        <v>8</v>
      </c>
      <c r="F149" s="48">
        <v>4</v>
      </c>
      <c r="G149" s="64">
        <f>E149/2</f>
        <v>4</v>
      </c>
      <c r="H149" s="30">
        <f>G149/$G$152</f>
        <v>1.4886490509862301E-3</v>
      </c>
      <c r="I149" s="64">
        <v>1</v>
      </c>
      <c r="J149" s="66">
        <v>44253</v>
      </c>
      <c r="K149" s="66">
        <v>44253</v>
      </c>
      <c r="L149" s="75" t="s">
        <v>150</v>
      </c>
      <c r="M149" s="68"/>
      <c r="N149" s="66">
        <v>44260</v>
      </c>
      <c r="O149" s="66">
        <v>44260</v>
      </c>
      <c r="P149" s="67" t="s">
        <v>155</v>
      </c>
      <c r="Q149" s="84" t="s">
        <v>132</v>
      </c>
      <c r="R149" s="92">
        <v>44365</v>
      </c>
      <c r="S149" s="59"/>
      <c r="T149" s="58"/>
      <c r="U149" s="30"/>
      <c r="V149" s="92">
        <f>R149+14</f>
        <v>44379</v>
      </c>
      <c r="W149" s="59"/>
      <c r="X149" s="53"/>
      <c r="Y149" s="64"/>
      <c r="Z149" s="65" t="s">
        <v>336</v>
      </c>
      <c r="AA149" s="65" t="s">
        <v>195</v>
      </c>
    </row>
    <row r="150" spans="1:27" s="31" customFormat="1" ht="27" customHeight="1" x14ac:dyDescent="0.2">
      <c r="A150" s="25"/>
      <c r="B150" s="43"/>
      <c r="C150" s="23" t="s">
        <v>74</v>
      </c>
      <c r="D150" s="40"/>
      <c r="E150" s="40"/>
      <c r="F150" s="40"/>
      <c r="G150" s="40"/>
      <c r="H150" s="41"/>
      <c r="I150" s="40"/>
      <c r="J150" s="60"/>
      <c r="K150" s="60"/>
      <c r="L150" s="54"/>
      <c r="M150" s="40"/>
      <c r="N150" s="60"/>
      <c r="O150" s="60"/>
      <c r="P150" s="54"/>
      <c r="Q150" s="83"/>
      <c r="R150" s="40"/>
      <c r="S150" s="60"/>
      <c r="T150" s="54"/>
      <c r="U150" s="40"/>
      <c r="V150" s="40"/>
      <c r="W150" s="60"/>
      <c r="X150" s="54"/>
      <c r="Y150" s="40"/>
      <c r="Z150" s="23" t="s">
        <v>336</v>
      </c>
      <c r="AA150" s="23"/>
    </row>
    <row r="151" spans="1:27" s="31" customFormat="1" ht="27" customHeight="1" x14ac:dyDescent="0.2">
      <c r="A151" s="36">
        <v>107</v>
      </c>
      <c r="B151" s="46" t="s">
        <v>327</v>
      </c>
      <c r="C151" s="37" t="s">
        <v>85</v>
      </c>
      <c r="D151" s="46">
        <v>26</v>
      </c>
      <c r="E151" s="46">
        <f>26-4</f>
        <v>22</v>
      </c>
      <c r="F151" s="46">
        <v>11</v>
      </c>
      <c r="G151" s="64">
        <v>4</v>
      </c>
      <c r="H151" s="73">
        <f>G151/$G$152</f>
        <v>1.4886490509862301E-3</v>
      </c>
      <c r="I151" s="46">
        <v>1</v>
      </c>
      <c r="J151" s="66">
        <v>44253</v>
      </c>
      <c r="K151" s="66">
        <v>44253</v>
      </c>
      <c r="L151" s="75" t="s">
        <v>150</v>
      </c>
      <c r="M151" s="68"/>
      <c r="N151" s="66">
        <v>44260</v>
      </c>
      <c r="O151" s="66">
        <v>44260</v>
      </c>
      <c r="P151" s="67" t="s">
        <v>155</v>
      </c>
      <c r="Q151" s="84" t="s">
        <v>132</v>
      </c>
      <c r="R151" s="92">
        <v>44365</v>
      </c>
      <c r="S151" s="59"/>
      <c r="T151" s="58"/>
      <c r="U151" s="30"/>
      <c r="V151" s="92">
        <f>R151+14</f>
        <v>44379</v>
      </c>
      <c r="W151" s="62"/>
      <c r="X151" s="57"/>
      <c r="Y151" s="46"/>
      <c r="Z151" s="65" t="s">
        <v>336</v>
      </c>
      <c r="AA151" s="65" t="s">
        <v>195</v>
      </c>
    </row>
    <row r="152" spans="1:27" s="35" customFormat="1" ht="27" customHeight="1" thickBot="1" x14ac:dyDescent="0.3">
      <c r="A152" s="38"/>
      <c r="B152" s="27"/>
      <c r="C152" s="26" t="s">
        <v>16</v>
      </c>
      <c r="D152" s="27">
        <f>D9+D14+D20+D73+D78+D83+D95+D125+D139</f>
        <v>2793</v>
      </c>
      <c r="E152" s="27">
        <f>E9+E14+E20+E73+E78+E83+E95+E125+E139</f>
        <v>3051</v>
      </c>
      <c r="F152" s="27">
        <v>2401</v>
      </c>
      <c r="G152" s="27">
        <f>G9+G14+G20+G73+G78+G83+G95+G125+G139</f>
        <v>2687</v>
      </c>
      <c r="H152" s="91">
        <f>H9+H14+H20+H73+H78+H83+H95+H125+H139</f>
        <v>1.0000113137327873</v>
      </c>
      <c r="I152" s="27">
        <f>I139+I125+I95+I83+I73+I20+I14+I9</f>
        <v>106</v>
      </c>
      <c r="J152" s="26"/>
      <c r="K152" s="26"/>
      <c r="L152" s="26"/>
      <c r="M152" s="26"/>
      <c r="N152" s="26"/>
      <c r="O152" s="26"/>
      <c r="P152" s="26"/>
      <c r="Q152" s="88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x14ac:dyDescent="0.2">
      <c r="G153" s="3">
        <f>G152-E152</f>
        <v>-364</v>
      </c>
    </row>
    <row r="155" spans="1:27" x14ac:dyDescent="0.2">
      <c r="E155" s="2"/>
      <c r="F155" s="2"/>
      <c r="G155" s="2"/>
    </row>
    <row r="156" spans="1:27" x14ac:dyDescent="0.2">
      <c r="E156" s="2"/>
      <c r="F156" s="2"/>
      <c r="G156" s="2"/>
    </row>
    <row r="157" spans="1:27" x14ac:dyDescent="0.2">
      <c r="E157" s="2"/>
      <c r="F157" s="2"/>
      <c r="G157" s="2"/>
    </row>
    <row r="158" spans="1:27" x14ac:dyDescent="0.2">
      <c r="E158" s="2"/>
      <c r="F158" s="2"/>
      <c r="G158" s="2"/>
    </row>
    <row r="159" spans="1:27" x14ac:dyDescent="0.2">
      <c r="E159" s="2"/>
      <c r="F159" s="2"/>
      <c r="G159" s="2"/>
    </row>
    <row r="160" spans="1:27" x14ac:dyDescent="0.2">
      <c r="E160" s="2"/>
      <c r="F160" s="2"/>
      <c r="G160" s="2"/>
    </row>
    <row r="161" spans="5:7" x14ac:dyDescent="0.2">
      <c r="E161" s="2"/>
      <c r="F161" s="2"/>
      <c r="G161" s="2"/>
    </row>
    <row r="162" spans="5:7" x14ac:dyDescent="0.2">
      <c r="E162" s="2"/>
      <c r="F162" s="2"/>
      <c r="G162" s="2"/>
    </row>
    <row r="163" spans="5:7" x14ac:dyDescent="0.2">
      <c r="E163" s="2"/>
      <c r="F163" s="2"/>
      <c r="G163" s="2"/>
    </row>
    <row r="164" spans="5:7" x14ac:dyDescent="0.2">
      <c r="E164" s="2"/>
      <c r="F164" s="2"/>
      <c r="G164" s="2"/>
    </row>
    <row r="165" spans="5:7" x14ac:dyDescent="0.2">
      <c r="E165" s="2"/>
      <c r="F165" s="2"/>
      <c r="G165" s="2"/>
    </row>
    <row r="166" spans="5:7" x14ac:dyDescent="0.2">
      <c r="E166" s="2"/>
      <c r="F166" s="2"/>
      <c r="G166" s="2"/>
    </row>
    <row r="167" spans="5:7" x14ac:dyDescent="0.2">
      <c r="E167" s="2"/>
      <c r="F167" s="2"/>
      <c r="G167" s="2"/>
    </row>
    <row r="168" spans="5:7" x14ac:dyDescent="0.2">
      <c r="E168" s="2"/>
      <c r="F168" s="2"/>
      <c r="G168" s="2"/>
    </row>
    <row r="169" spans="5:7" x14ac:dyDescent="0.2">
      <c r="E169" s="2"/>
      <c r="F169" s="2"/>
      <c r="G169" s="2"/>
    </row>
    <row r="170" spans="5:7" x14ac:dyDescent="0.2">
      <c r="E170" s="2"/>
      <c r="F170" s="2"/>
      <c r="G170" s="2"/>
    </row>
    <row r="171" spans="5:7" x14ac:dyDescent="0.2">
      <c r="E171" s="2"/>
      <c r="F171" s="2"/>
      <c r="G171" s="2"/>
    </row>
    <row r="172" spans="5:7" x14ac:dyDescent="0.2">
      <c r="E172" s="2"/>
      <c r="F172" s="2"/>
      <c r="G172" s="2"/>
    </row>
    <row r="173" spans="5:7" x14ac:dyDescent="0.2">
      <c r="E173" s="2"/>
      <c r="F173" s="2"/>
      <c r="G173" s="2"/>
    </row>
    <row r="174" spans="5:7" x14ac:dyDescent="0.2">
      <c r="E174" s="2"/>
      <c r="F174" s="2"/>
      <c r="G174" s="2"/>
    </row>
    <row r="175" spans="5:7" x14ac:dyDescent="0.2">
      <c r="E175" s="2"/>
      <c r="F175" s="2"/>
      <c r="G175" s="2"/>
    </row>
    <row r="176" spans="5:7" x14ac:dyDescent="0.2">
      <c r="E176" s="2"/>
      <c r="F176" s="2"/>
      <c r="G176" s="2"/>
    </row>
    <row r="177" spans="5:7" x14ac:dyDescent="0.2">
      <c r="E177" s="2"/>
      <c r="F177" s="2"/>
      <c r="G177" s="2"/>
    </row>
    <row r="178" spans="5:7" x14ac:dyDescent="0.2">
      <c r="E178" s="2"/>
      <c r="F178" s="2"/>
      <c r="G178" s="2"/>
    </row>
    <row r="179" spans="5:7" x14ac:dyDescent="0.2">
      <c r="E179" s="2"/>
      <c r="F179" s="2"/>
      <c r="G179" s="2"/>
    </row>
    <row r="180" spans="5:7" x14ac:dyDescent="0.2">
      <c r="E180" s="2"/>
      <c r="F180" s="2"/>
      <c r="G180" s="2"/>
    </row>
    <row r="181" spans="5:7" x14ac:dyDescent="0.2">
      <c r="E181" s="2"/>
      <c r="F181" s="2"/>
      <c r="G181" s="2"/>
    </row>
    <row r="182" spans="5:7" x14ac:dyDescent="0.2">
      <c r="E182" s="2"/>
      <c r="F182" s="2"/>
      <c r="G182" s="2"/>
    </row>
    <row r="183" spans="5:7" x14ac:dyDescent="0.2">
      <c r="E183" s="2"/>
      <c r="F183" s="2"/>
      <c r="G183" s="2"/>
    </row>
    <row r="184" spans="5:7" x14ac:dyDescent="0.2">
      <c r="E184" s="2"/>
      <c r="F184" s="2"/>
      <c r="G184" s="2"/>
    </row>
    <row r="185" spans="5:7" x14ac:dyDescent="0.2">
      <c r="E185" s="2"/>
      <c r="F185" s="2"/>
      <c r="G185" s="2"/>
    </row>
    <row r="186" spans="5:7" x14ac:dyDescent="0.2">
      <c r="E186" s="2"/>
      <c r="F186" s="2"/>
      <c r="G186" s="2"/>
    </row>
    <row r="187" spans="5:7" x14ac:dyDescent="0.2">
      <c r="E187" s="2"/>
      <c r="F187" s="2"/>
      <c r="G187" s="2"/>
    </row>
    <row r="188" spans="5:7" x14ac:dyDescent="0.2">
      <c r="E188" s="2"/>
      <c r="F188" s="2"/>
      <c r="G188" s="2"/>
    </row>
    <row r="189" spans="5:7" x14ac:dyDescent="0.2">
      <c r="E189" s="2"/>
      <c r="F189" s="2"/>
      <c r="G189" s="2"/>
    </row>
    <row r="190" spans="5:7" x14ac:dyDescent="0.2">
      <c r="E190" s="2"/>
      <c r="F190" s="2"/>
      <c r="G190" s="2"/>
    </row>
    <row r="191" spans="5:7" x14ac:dyDescent="0.2">
      <c r="E191" s="2"/>
      <c r="F191" s="2"/>
      <c r="G191" s="2"/>
    </row>
    <row r="192" spans="5:7" x14ac:dyDescent="0.2">
      <c r="E192" s="2"/>
      <c r="F192" s="2"/>
      <c r="G192" s="2"/>
    </row>
    <row r="193" spans="5:7" x14ac:dyDescent="0.2">
      <c r="E193" s="2"/>
      <c r="F193" s="2"/>
      <c r="G193" s="2"/>
    </row>
    <row r="194" spans="5:7" x14ac:dyDescent="0.2">
      <c r="E194" s="2"/>
      <c r="F194" s="2"/>
      <c r="G194" s="2"/>
    </row>
    <row r="195" spans="5:7" x14ac:dyDescent="0.2">
      <c r="E195" s="2"/>
      <c r="F195" s="2"/>
      <c r="G195" s="2"/>
    </row>
    <row r="196" spans="5:7" x14ac:dyDescent="0.2">
      <c r="E196" s="2"/>
      <c r="F196" s="2"/>
      <c r="G196" s="2"/>
    </row>
    <row r="197" spans="5:7" x14ac:dyDescent="0.2">
      <c r="E197" s="2"/>
      <c r="F197" s="2"/>
      <c r="G197" s="2"/>
    </row>
    <row r="198" spans="5:7" x14ac:dyDescent="0.2">
      <c r="E198" s="2"/>
      <c r="F198" s="2"/>
      <c r="G198" s="2"/>
    </row>
    <row r="199" spans="5:7" x14ac:dyDescent="0.2">
      <c r="E199" s="2"/>
      <c r="F199" s="2"/>
      <c r="G199" s="2"/>
    </row>
    <row r="200" spans="5:7" x14ac:dyDescent="0.2">
      <c r="E200" s="2"/>
      <c r="F200" s="2"/>
      <c r="G200" s="2"/>
    </row>
    <row r="201" spans="5:7" x14ac:dyDescent="0.2">
      <c r="E201" s="2"/>
      <c r="F201" s="2"/>
      <c r="G201" s="2"/>
    </row>
    <row r="202" spans="5:7" x14ac:dyDescent="0.2">
      <c r="E202" s="2"/>
      <c r="F202" s="2"/>
      <c r="G202" s="2"/>
    </row>
    <row r="203" spans="5:7" x14ac:dyDescent="0.2">
      <c r="E203" s="2"/>
      <c r="F203" s="2"/>
      <c r="G203" s="2"/>
    </row>
    <row r="204" spans="5:7" x14ac:dyDescent="0.2">
      <c r="E204" s="2"/>
      <c r="F204" s="2"/>
      <c r="G204" s="2"/>
    </row>
    <row r="205" spans="5:7" x14ac:dyDescent="0.2">
      <c r="E205" s="2"/>
      <c r="F205" s="2"/>
      <c r="G205" s="2"/>
    </row>
    <row r="206" spans="5:7" x14ac:dyDescent="0.2">
      <c r="E206" s="2"/>
      <c r="F206" s="2"/>
      <c r="G206" s="2"/>
    </row>
    <row r="207" spans="5:7" x14ac:dyDescent="0.2">
      <c r="E207" s="2"/>
      <c r="F207" s="2"/>
      <c r="G207" s="2"/>
    </row>
    <row r="208" spans="5:7" x14ac:dyDescent="0.2">
      <c r="E208" s="2"/>
      <c r="F208" s="2"/>
      <c r="G208" s="2"/>
    </row>
    <row r="209" spans="5:7" x14ac:dyDescent="0.2">
      <c r="E209" s="2"/>
      <c r="F209" s="2"/>
      <c r="G209" s="2"/>
    </row>
    <row r="210" spans="5:7" x14ac:dyDescent="0.2">
      <c r="E210" s="2"/>
      <c r="F210" s="2"/>
      <c r="G210" s="2"/>
    </row>
    <row r="211" spans="5:7" x14ac:dyDescent="0.2">
      <c r="E211" s="2"/>
      <c r="F211" s="2"/>
      <c r="G211" s="2"/>
    </row>
    <row r="212" spans="5:7" x14ac:dyDescent="0.2">
      <c r="E212" s="2"/>
      <c r="F212" s="2"/>
      <c r="G212" s="2"/>
    </row>
    <row r="213" spans="5:7" x14ac:dyDescent="0.2">
      <c r="E213" s="2"/>
      <c r="F213" s="2"/>
      <c r="G213" s="2"/>
    </row>
    <row r="214" spans="5:7" x14ac:dyDescent="0.2">
      <c r="E214" s="2"/>
      <c r="F214" s="2"/>
      <c r="G214" s="2"/>
    </row>
    <row r="215" spans="5:7" x14ac:dyDescent="0.2">
      <c r="E215" s="2"/>
      <c r="F215" s="2"/>
      <c r="G215" s="2"/>
    </row>
    <row r="216" spans="5:7" x14ac:dyDescent="0.2">
      <c r="E216" s="2"/>
      <c r="F216" s="2"/>
      <c r="G216" s="2"/>
    </row>
    <row r="217" spans="5:7" x14ac:dyDescent="0.2">
      <c r="E217" s="2"/>
      <c r="F217" s="2"/>
      <c r="G217" s="2"/>
    </row>
    <row r="218" spans="5:7" x14ac:dyDescent="0.2">
      <c r="E218" s="2"/>
      <c r="F218" s="2"/>
      <c r="G218" s="2"/>
    </row>
    <row r="219" spans="5:7" x14ac:dyDescent="0.2">
      <c r="E219" s="2"/>
      <c r="F219" s="2"/>
      <c r="G219" s="2"/>
    </row>
    <row r="220" spans="5:7" x14ac:dyDescent="0.2">
      <c r="E220" s="2"/>
      <c r="F220" s="2"/>
      <c r="G220" s="2"/>
    </row>
    <row r="221" spans="5:7" x14ac:dyDescent="0.2">
      <c r="E221" s="2"/>
      <c r="F221" s="2"/>
      <c r="G221" s="2"/>
    </row>
    <row r="222" spans="5:7" x14ac:dyDescent="0.2">
      <c r="E222" s="2"/>
      <c r="F222" s="2"/>
      <c r="G222" s="2"/>
    </row>
    <row r="223" spans="5:7" x14ac:dyDescent="0.2">
      <c r="E223" s="2"/>
      <c r="F223" s="2"/>
      <c r="G223" s="2"/>
    </row>
    <row r="224" spans="5:7" x14ac:dyDescent="0.2">
      <c r="E224" s="2"/>
      <c r="F224" s="2"/>
      <c r="G224" s="2"/>
    </row>
    <row r="225" spans="5:7" x14ac:dyDescent="0.2">
      <c r="E225" s="2"/>
      <c r="F225" s="2"/>
      <c r="G225" s="2"/>
    </row>
    <row r="226" spans="5:7" x14ac:dyDescent="0.2">
      <c r="E226" s="2"/>
      <c r="F226" s="2"/>
      <c r="G226" s="2"/>
    </row>
    <row r="227" spans="5:7" x14ac:dyDescent="0.2">
      <c r="E227" s="2"/>
      <c r="F227" s="2"/>
      <c r="G227" s="2"/>
    </row>
    <row r="228" spans="5:7" x14ac:dyDescent="0.2">
      <c r="E228" s="2"/>
      <c r="F228" s="2"/>
      <c r="G228" s="2"/>
    </row>
    <row r="229" spans="5:7" x14ac:dyDescent="0.2">
      <c r="E229" s="2"/>
      <c r="F229" s="2"/>
      <c r="G229" s="2"/>
    </row>
    <row r="230" spans="5:7" x14ac:dyDescent="0.2">
      <c r="E230" s="2"/>
      <c r="F230" s="2"/>
      <c r="G230" s="2"/>
    </row>
    <row r="231" spans="5:7" x14ac:dyDescent="0.2">
      <c r="E231" s="2"/>
      <c r="F231" s="2"/>
      <c r="G231" s="2"/>
    </row>
    <row r="232" spans="5:7" x14ac:dyDescent="0.2">
      <c r="E232" s="2"/>
      <c r="F232" s="2"/>
      <c r="G232" s="2"/>
    </row>
    <row r="233" spans="5:7" x14ac:dyDescent="0.2">
      <c r="E233" s="2"/>
      <c r="F233" s="2"/>
      <c r="G233" s="2"/>
    </row>
    <row r="234" spans="5:7" x14ac:dyDescent="0.2">
      <c r="E234" s="2"/>
      <c r="F234" s="2"/>
      <c r="G234" s="2"/>
    </row>
    <row r="235" spans="5:7" x14ac:dyDescent="0.2">
      <c r="E235" s="2"/>
      <c r="F235" s="2"/>
      <c r="G235" s="2"/>
    </row>
    <row r="236" spans="5:7" x14ac:dyDescent="0.2">
      <c r="E236" s="2"/>
      <c r="F236" s="2"/>
      <c r="G236" s="2"/>
    </row>
    <row r="237" spans="5:7" x14ac:dyDescent="0.2">
      <c r="E237" s="2"/>
      <c r="F237" s="2"/>
      <c r="G237" s="2"/>
    </row>
    <row r="238" spans="5:7" x14ac:dyDescent="0.2">
      <c r="E238" s="2"/>
      <c r="F238" s="2"/>
      <c r="G238" s="2"/>
    </row>
    <row r="239" spans="5:7" x14ac:dyDescent="0.2">
      <c r="E239" s="2"/>
      <c r="F239" s="2"/>
      <c r="G239" s="2"/>
    </row>
    <row r="240" spans="5:7" x14ac:dyDescent="0.2">
      <c r="E240" s="2"/>
      <c r="F240" s="2"/>
      <c r="G240" s="2"/>
    </row>
    <row r="241" spans="5:7" x14ac:dyDescent="0.2">
      <c r="E241" s="2"/>
      <c r="F241" s="2"/>
      <c r="G241" s="2"/>
    </row>
    <row r="242" spans="5:7" x14ac:dyDescent="0.2">
      <c r="E242" s="2"/>
      <c r="F242" s="2"/>
      <c r="G242" s="2"/>
    </row>
    <row r="243" spans="5:7" x14ac:dyDescent="0.2">
      <c r="E243" s="2"/>
      <c r="F243" s="2"/>
      <c r="G243" s="2"/>
    </row>
    <row r="244" spans="5:7" x14ac:dyDescent="0.2">
      <c r="E244" s="2"/>
      <c r="F244" s="2"/>
      <c r="G244" s="2"/>
    </row>
    <row r="245" spans="5:7" x14ac:dyDescent="0.2">
      <c r="E245" s="2"/>
      <c r="F245" s="2"/>
      <c r="G245" s="2"/>
    </row>
    <row r="246" spans="5:7" x14ac:dyDescent="0.2">
      <c r="E246" s="2"/>
      <c r="F246" s="2"/>
      <c r="G246" s="2"/>
    </row>
    <row r="247" spans="5:7" x14ac:dyDescent="0.2">
      <c r="E247" s="2"/>
      <c r="F247" s="2"/>
      <c r="G247" s="2"/>
    </row>
    <row r="248" spans="5:7" x14ac:dyDescent="0.2">
      <c r="E248" s="2"/>
      <c r="F248" s="2"/>
      <c r="G248" s="2"/>
    </row>
    <row r="249" spans="5:7" x14ac:dyDescent="0.2">
      <c r="E249" s="2"/>
      <c r="F249" s="2"/>
      <c r="G249" s="2"/>
    </row>
    <row r="250" spans="5:7" x14ac:dyDescent="0.2">
      <c r="E250" s="2"/>
      <c r="F250" s="2"/>
      <c r="G250" s="2"/>
    </row>
    <row r="251" spans="5:7" x14ac:dyDescent="0.2">
      <c r="E251" s="2"/>
      <c r="F251" s="2"/>
      <c r="G251" s="2"/>
    </row>
    <row r="252" spans="5:7" x14ac:dyDescent="0.2">
      <c r="E252" s="2"/>
      <c r="F252" s="2"/>
      <c r="G252" s="2"/>
    </row>
    <row r="253" spans="5:7" x14ac:dyDescent="0.2">
      <c r="E253" s="2"/>
      <c r="F253" s="2"/>
      <c r="G253" s="2"/>
    </row>
    <row r="254" spans="5:7" x14ac:dyDescent="0.2">
      <c r="E254" s="2"/>
      <c r="F254" s="2"/>
      <c r="G254" s="2"/>
    </row>
    <row r="255" spans="5:7" x14ac:dyDescent="0.2">
      <c r="E255" s="2"/>
      <c r="F255" s="2"/>
      <c r="G255" s="2"/>
    </row>
    <row r="256" spans="5:7" x14ac:dyDescent="0.2">
      <c r="E256" s="2"/>
      <c r="F256" s="2"/>
      <c r="G256" s="2"/>
    </row>
    <row r="257" spans="5:7" x14ac:dyDescent="0.2">
      <c r="E257" s="2"/>
      <c r="F257" s="2"/>
      <c r="G257" s="2"/>
    </row>
    <row r="258" spans="5:7" x14ac:dyDescent="0.2">
      <c r="E258" s="2"/>
      <c r="F258" s="2"/>
      <c r="G258" s="2"/>
    </row>
    <row r="259" spans="5:7" x14ac:dyDescent="0.2">
      <c r="E259" s="2"/>
      <c r="F259" s="2"/>
      <c r="G259" s="2"/>
    </row>
    <row r="260" spans="5:7" x14ac:dyDescent="0.2">
      <c r="E260" s="2"/>
      <c r="F260" s="2"/>
      <c r="G260" s="2"/>
    </row>
    <row r="261" spans="5:7" x14ac:dyDescent="0.2">
      <c r="E261" s="2"/>
      <c r="F261" s="2"/>
      <c r="G261" s="2"/>
    </row>
    <row r="262" spans="5:7" x14ac:dyDescent="0.2">
      <c r="E262" s="2"/>
      <c r="F262" s="2"/>
      <c r="G262" s="2"/>
    </row>
    <row r="263" spans="5:7" x14ac:dyDescent="0.2">
      <c r="E263" s="2"/>
      <c r="F263" s="2"/>
      <c r="G263" s="2"/>
    </row>
  </sheetData>
  <autoFilter ref="A1:AA154" xr:uid="{00000000-0009-0000-0000-000002000000}"/>
  <mergeCells count="19">
    <mergeCell ref="AA5:AA8"/>
    <mergeCell ref="A2:AA2"/>
    <mergeCell ref="A3:AA3"/>
    <mergeCell ref="A5:A8"/>
    <mergeCell ref="D5:D8"/>
    <mergeCell ref="E5:E8"/>
    <mergeCell ref="F5:F8"/>
    <mergeCell ref="G5:G8"/>
    <mergeCell ref="H5:H8"/>
    <mergeCell ref="I5:I8"/>
    <mergeCell ref="R7:U7"/>
    <mergeCell ref="V7:Y7"/>
    <mergeCell ref="Z5:Z8"/>
    <mergeCell ref="B6:B7"/>
    <mergeCell ref="C6:C7"/>
    <mergeCell ref="J7:M7"/>
    <mergeCell ref="N7:Q7"/>
    <mergeCell ref="J5:Q6"/>
    <mergeCell ref="R5:Y6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50" fitToHeight="0" orientation="landscape" r:id="rId1"/>
  <rowBreaks count="1" manualBreakCount="1">
    <brk id="124" max="3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2FB77E1FB37848AD21A09E1AAB64A4" ma:contentTypeVersion="10" ma:contentTypeDescription="Create a new document." ma:contentTypeScope="" ma:versionID="3b1df2555116bf5fce4291903c62e09c">
  <xsd:schema xmlns:xsd="http://www.w3.org/2001/XMLSchema" xmlns:xs="http://www.w3.org/2001/XMLSchema" xmlns:p="http://schemas.microsoft.com/office/2006/metadata/properties" xmlns:ns3="b958ae6c-eb99-4052-b17b-2fa46d3d7d02" xmlns:ns4="f057e6e7-037b-4c05-9418-985665881558" targetNamespace="http://schemas.microsoft.com/office/2006/metadata/properties" ma:root="true" ma:fieldsID="762ef0b43e446fbdfdb904d506bb028f" ns3:_="" ns4:_="">
    <xsd:import namespace="b958ae6c-eb99-4052-b17b-2fa46d3d7d02"/>
    <xsd:import namespace="f057e6e7-037b-4c05-9418-9856658815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8ae6c-eb99-4052-b17b-2fa46d3d7d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7e6e7-037b-4c05-9418-985665881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55B6AA-4EA3-4880-BAC7-BB68403B6D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FE496B-785F-4BCF-80F8-90B164E0AF47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b958ae6c-eb99-4052-b17b-2fa46d3d7d02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f057e6e7-037b-4c05-9418-98566588155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675D34-1B18-403C-B20B-7C49193DC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8ae6c-eb99-4052-b17b-2fa46d3d7d02"/>
    <ds:schemaRef ds:uri="f057e6e7-037b-4c05-9418-985665881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MDR</vt:lpstr>
      <vt:lpstr>MDR!Print_Area</vt:lpstr>
      <vt:lpstr>MDR!Print_Titles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Zata Atsarina</dc:creator>
  <cp:lastModifiedBy>Bambang  Widiatmoko</cp:lastModifiedBy>
  <cp:lastPrinted>2021-04-22T17:15:27Z</cp:lastPrinted>
  <dcterms:created xsi:type="dcterms:W3CDTF">2019-08-06T03:05:24Z</dcterms:created>
  <dcterms:modified xsi:type="dcterms:W3CDTF">2021-06-08T08:11:02Z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0x010100DF2FB77E1FB37848AD21A09E1AAB64A4</vt:lpwstr>
  </property>
</Properties>
</file>