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ing Messi\Desktop\嘻嘻\准研一（2021.09-2022.06）\毕业论文\实验开展\实验结果\"/>
    </mc:Choice>
  </mc:AlternateContent>
  <xr:revisionPtr revIDLastSave="0" documentId="13_ncr:1_{EA5F3EDB-A968-4334-88F3-94C36665898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WZA-aHCl" sheetId="1" r:id="rId1"/>
    <sheet name="WZA-aHF" sheetId="2" r:id="rId2"/>
    <sheet name="WZA-BC" sheetId="3" r:id="rId3"/>
    <sheet name="WZB-aHCl" sheetId="4" r:id="rId4"/>
    <sheet name="WZB-aHF" sheetId="5" r:id="rId5"/>
    <sheet name="WZB-BC" sheetId="7" r:id="rId6"/>
    <sheet name="TCD-IRM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H2" i="8"/>
  <c r="H3" i="8"/>
  <c r="H4" i="8"/>
  <c r="H5" i="8"/>
  <c r="H6" i="8"/>
  <c r="H7" i="8"/>
  <c r="H8" i="8"/>
  <c r="H9" i="8"/>
  <c r="H10" i="8"/>
  <c r="H11" i="8"/>
  <c r="H12" i="8"/>
  <c r="H13" i="8"/>
  <c r="L5" i="7"/>
  <c r="L6" i="7"/>
  <c r="L16" i="5"/>
  <c r="L10" i="5"/>
  <c r="H10" i="5"/>
  <c r="L6" i="5"/>
  <c r="L4" i="5"/>
  <c r="L2" i="5"/>
  <c r="O16" i="5"/>
  <c r="O4" i="5"/>
  <c r="O6" i="5"/>
  <c r="O10" i="5"/>
  <c r="O14" i="5"/>
  <c r="O15" i="5"/>
  <c r="O2" i="5"/>
  <c r="L3" i="8"/>
  <c r="L4" i="8"/>
  <c r="L5" i="8"/>
  <c r="L6" i="8"/>
  <c r="L2" i="8"/>
  <c r="G17" i="4"/>
  <c r="G6" i="3"/>
  <c r="G10" i="3"/>
  <c r="H5" i="3"/>
  <c r="H3" i="2"/>
  <c r="F10" i="3"/>
  <c r="H3" i="3"/>
  <c r="F3" i="3"/>
  <c r="L15" i="5"/>
  <c r="L14" i="5"/>
  <c r="M12" i="1"/>
  <c r="N9" i="1"/>
  <c r="M9" i="1"/>
  <c r="J7" i="2"/>
  <c r="J6" i="2"/>
  <c r="J5" i="2"/>
  <c r="J4" i="2"/>
  <c r="J3" i="2"/>
  <c r="P7" i="1"/>
  <c r="P6" i="1"/>
  <c r="P5" i="1"/>
  <c r="P4" i="1"/>
  <c r="P3" i="1"/>
  <c r="H3" i="1"/>
  <c r="H6" i="1"/>
  <c r="H9" i="1"/>
  <c r="H4" i="3"/>
  <c r="H6" i="3"/>
  <c r="H7" i="3"/>
  <c r="H8" i="3"/>
  <c r="H9" i="3"/>
  <c r="H10" i="3"/>
  <c r="F4" i="3"/>
  <c r="F5" i="3"/>
  <c r="F6" i="3"/>
  <c r="F7" i="3"/>
  <c r="F8" i="3"/>
  <c r="F9" i="3"/>
  <c r="F16" i="7"/>
  <c r="G16" i="7" s="1"/>
  <c r="L16" i="7" s="1"/>
  <c r="F15" i="7"/>
  <c r="G15" i="7" s="1"/>
  <c r="L15" i="7" s="1"/>
  <c r="F14" i="7"/>
  <c r="G14" i="7" s="1"/>
  <c r="L14" i="7" s="1"/>
  <c r="F13" i="7"/>
  <c r="G13" i="7" s="1"/>
  <c r="L13" i="7" s="1"/>
  <c r="F12" i="7"/>
  <c r="G12" i="7" s="1"/>
  <c r="L12" i="7" s="1"/>
  <c r="F11" i="7"/>
  <c r="G11" i="7" s="1"/>
  <c r="L11" i="7" s="1"/>
  <c r="F10" i="7"/>
  <c r="G10" i="7" s="1"/>
  <c r="L10" i="7" s="1"/>
  <c r="F8" i="7"/>
  <c r="G8" i="7" s="1"/>
  <c r="L8" i="7" s="1"/>
  <c r="F7" i="7"/>
  <c r="G7" i="7" s="1"/>
  <c r="L7" i="7" s="1"/>
  <c r="G6" i="7"/>
  <c r="F6" i="7"/>
  <c r="G5" i="7"/>
  <c r="F5" i="7"/>
  <c r="G4" i="7"/>
  <c r="L4" i="7" s="1"/>
  <c r="F4" i="7"/>
  <c r="F3" i="7"/>
  <c r="G3" i="7" s="1"/>
  <c r="L3" i="7" s="1"/>
  <c r="F2" i="7"/>
  <c r="G2" i="7" s="1"/>
  <c r="L2" i="7" s="1"/>
  <c r="M4" i="5"/>
  <c r="M6" i="5"/>
  <c r="M10" i="5"/>
  <c r="M14" i="5"/>
  <c r="M15" i="5"/>
  <c r="M2" i="5"/>
  <c r="H13" i="5"/>
  <c r="H12" i="5"/>
  <c r="H15" i="5"/>
  <c r="H14" i="5"/>
  <c r="H6" i="5"/>
  <c r="H4" i="5"/>
  <c r="H2" i="5"/>
  <c r="H3" i="5"/>
  <c r="H5" i="5"/>
  <c r="H7" i="5"/>
  <c r="H8" i="5"/>
  <c r="H9" i="5"/>
  <c r="H11" i="5"/>
  <c r="H16" i="5"/>
  <c r="H17" i="5"/>
  <c r="K4" i="4"/>
  <c r="K6" i="4"/>
  <c r="K10" i="4"/>
  <c r="K14" i="4"/>
  <c r="K15" i="4"/>
  <c r="K2" i="4"/>
  <c r="J4" i="4"/>
  <c r="J6" i="4"/>
  <c r="J10" i="4"/>
  <c r="J14" i="4"/>
  <c r="J15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E4" i="3" l="1"/>
  <c r="E5" i="3"/>
  <c r="E6" i="3"/>
  <c r="E7" i="3"/>
  <c r="E8" i="3"/>
  <c r="E9" i="3"/>
  <c r="E10" i="3"/>
  <c r="E11" i="3"/>
  <c r="E3" i="3"/>
  <c r="M6" i="1"/>
  <c r="N6" i="1"/>
  <c r="N3" i="1"/>
  <c r="M3" i="1"/>
  <c r="I4" i="2"/>
  <c r="I5" i="2"/>
  <c r="I6" i="2"/>
  <c r="I7" i="2"/>
  <c r="I8" i="2"/>
  <c r="I9" i="2"/>
  <c r="I10" i="2"/>
  <c r="I3" i="2"/>
  <c r="H4" i="2"/>
  <c r="H5" i="2"/>
  <c r="H6" i="2"/>
  <c r="H7" i="2"/>
  <c r="H8" i="2"/>
  <c r="H9" i="2"/>
  <c r="H10" i="2"/>
  <c r="L4" i="1"/>
  <c r="L8" i="1"/>
  <c r="L9" i="1"/>
  <c r="H12" i="1"/>
  <c r="L14" i="1" s="1"/>
  <c r="H15" i="1"/>
  <c r="L17" i="1" s="1"/>
  <c r="H18" i="1"/>
  <c r="L20" i="1" s="1"/>
  <c r="H21" i="1"/>
  <c r="L22" i="1" s="1"/>
  <c r="H24" i="1"/>
  <c r="L26" i="1" s="1"/>
  <c r="L21" i="1" l="1"/>
  <c r="L23" i="1"/>
  <c r="L3" i="1"/>
  <c r="L5" i="1"/>
  <c r="L10" i="1"/>
  <c r="L11" i="1"/>
  <c r="L13" i="1"/>
  <c r="L6" i="1"/>
  <c r="L7" i="1"/>
  <c r="L12" i="1"/>
  <c r="L15" i="1"/>
  <c r="L16" i="1"/>
  <c r="L18" i="1"/>
  <c r="L19" i="1"/>
  <c r="L24" i="1"/>
  <c r="L25" i="1"/>
</calcChain>
</file>

<file path=xl/sharedStrings.xml><?xml version="1.0" encoding="utf-8"?>
<sst xmlns="http://schemas.openxmlformats.org/spreadsheetml/2006/main" count="160" uniqueCount="79">
  <si>
    <t>WZA-1-1</t>
  </si>
  <si>
    <r>
      <rPr>
        <b/>
        <sz val="11"/>
        <color rgb="FF333333"/>
        <rFont val="Georgia"/>
        <family val="1"/>
      </rPr>
      <t>样品编号</t>
    </r>
  </si>
  <si>
    <r>
      <rPr>
        <b/>
        <sz val="11"/>
        <color rgb="FF333333"/>
        <rFont val="Georgia"/>
        <family val="1"/>
      </rPr>
      <t>初始管质量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</si>
  <si>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Georgia"/>
        <family val="1"/>
      </rPr>
      <t>初始样品质量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</si>
  <si>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Georgia"/>
        <family val="1"/>
      </rPr>
      <t>平衡后总质量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</si>
  <si>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Georgia"/>
        <family val="1"/>
      </rPr>
      <t>研磨后总质量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</si>
  <si>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Georgia"/>
        <family val="1"/>
      </rPr>
      <t>带盖小瓶质量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</si>
  <si>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Georgia"/>
        <family val="1"/>
      </rPr>
      <t>移入瓶中样品质量</t>
    </r>
    <r>
      <rPr>
        <b/>
        <sz val="11"/>
        <color rgb="FF333333"/>
        <rFont val="Arial"/>
        <family val="2"/>
      </rPr>
      <t>/g</t>
    </r>
  </si>
  <si>
    <t>-1-2</t>
    <phoneticPr fontId="4" type="noConversion"/>
  </si>
  <si>
    <t>-2-1</t>
    <phoneticPr fontId="4" type="noConversion"/>
  </si>
  <si>
    <t>-2-2</t>
    <phoneticPr fontId="4" type="noConversion"/>
  </si>
  <si>
    <t>-3-1</t>
    <phoneticPr fontId="4" type="noConversion"/>
  </si>
  <si>
    <t>-3-2</t>
    <phoneticPr fontId="4" type="noConversion"/>
  </si>
  <si>
    <t>-4-1</t>
    <phoneticPr fontId="4" type="noConversion"/>
  </si>
  <si>
    <t>-4-2</t>
    <phoneticPr fontId="4" type="noConversion"/>
  </si>
  <si>
    <t>Mass loss/%</t>
    <phoneticPr fontId="4" type="noConversion"/>
  </si>
  <si>
    <r>
      <t>EA-MS</t>
    </r>
    <r>
      <rPr>
        <b/>
        <sz val="11"/>
        <color rgb="FF333333"/>
        <rFont val="等线"/>
        <family val="2"/>
      </rPr>
      <t>测试平行样</t>
    </r>
    <phoneticPr fontId="4" type="noConversion"/>
  </si>
  <si>
    <r>
      <rPr>
        <b/>
        <sz val="11"/>
        <color rgb="FF333333"/>
        <rFont val="宋体"/>
        <family val="3"/>
        <charset val="134"/>
      </rPr>
      <t>测试</t>
    </r>
    <r>
      <rPr>
        <b/>
        <sz val="11"/>
        <color rgb="FF333333"/>
        <rFont val="Calibri"/>
        <family val="2"/>
      </rPr>
      <t>δ</t>
    </r>
    <r>
      <rPr>
        <b/>
        <vertAlign val="superscript"/>
        <sz val="11"/>
        <color rgb="FF333333"/>
        <rFont val="Calibri"/>
        <family val="2"/>
      </rPr>
      <t>13</t>
    </r>
    <r>
      <rPr>
        <b/>
        <sz val="11"/>
        <color rgb="FF333333"/>
        <rFont val="Arial"/>
        <family val="2"/>
      </rPr>
      <t>C</t>
    </r>
    <r>
      <rPr>
        <b/>
        <vertAlign val="subscript"/>
        <sz val="11"/>
        <color rgb="FF333333"/>
        <rFont val="Arial"/>
        <family val="2"/>
      </rPr>
      <t>TOC</t>
    </r>
    <r>
      <rPr>
        <b/>
        <sz val="11"/>
        <color rgb="FF333333"/>
        <rFont val="Arial"/>
        <family val="2"/>
      </rPr>
      <t>/‰</t>
    </r>
    <phoneticPr fontId="4" type="noConversion"/>
  </si>
  <si>
    <r>
      <rPr>
        <b/>
        <sz val="11"/>
        <color rgb="FF333333"/>
        <rFont val="等线"/>
        <family val="2"/>
      </rPr>
      <t>测试</t>
    </r>
    <r>
      <rPr>
        <b/>
        <sz val="11"/>
        <color rgb="FF333333"/>
        <rFont val="宋体"/>
        <family val="2"/>
        <charset val="134"/>
      </rPr>
      <t>碳</t>
    </r>
    <r>
      <rPr>
        <b/>
        <sz val="11"/>
        <color rgb="FF333333"/>
        <rFont val="等线"/>
        <family val="2"/>
      </rPr>
      <t>含量/</t>
    </r>
    <r>
      <rPr>
        <b/>
        <sz val="11"/>
        <color rgb="FF333333"/>
        <rFont val="Arial"/>
        <family val="2"/>
      </rPr>
      <t>%</t>
    </r>
    <phoneticPr fontId="4" type="noConversion"/>
  </si>
  <si>
    <r>
      <rPr>
        <b/>
        <sz val="11"/>
        <color rgb="FF333333"/>
        <rFont val="Georgia"/>
        <family val="1"/>
      </rPr>
      <t>（换）管质量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</si>
  <si>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Georgia"/>
        <family val="1"/>
      </rPr>
      <t>转移后总质量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</si>
  <si>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宋体"/>
        <family val="3"/>
        <charset val="134"/>
      </rPr>
      <t>平衡后总质量</t>
    </r>
    <r>
      <rPr>
        <b/>
        <sz val="11"/>
        <color rgb="FF333333"/>
        <rFont val="Arial"/>
        <family val="2"/>
      </rPr>
      <t>/g</t>
    </r>
    <phoneticPr fontId="4" type="noConversion"/>
  </si>
  <si>
    <t>Mass Loss/%</t>
    <phoneticPr fontId="4" type="noConversion"/>
  </si>
  <si>
    <t>Total Mass Loss/%</t>
    <phoneticPr fontId="4" type="noConversion"/>
  </si>
  <si>
    <r>
      <rPr>
        <b/>
        <sz val="11"/>
        <color rgb="FF333333"/>
        <rFont val="等线"/>
        <family val="2"/>
      </rPr>
      <t>换算碳含量</t>
    </r>
    <r>
      <rPr>
        <b/>
        <sz val="11"/>
        <color rgb="FF333333"/>
        <rFont val="Arial"/>
        <family val="2"/>
      </rPr>
      <t>/%</t>
    </r>
    <phoneticPr fontId="4" type="noConversion"/>
  </si>
  <si>
    <t>after HF</t>
    <phoneticPr fontId="4" type="noConversion"/>
  </si>
  <si>
    <t>after HCl</t>
    <phoneticPr fontId="4" type="noConversion"/>
  </si>
  <si>
    <t>WZA-1-1</t>
    <phoneticPr fontId="4" type="noConversion"/>
  </si>
  <si>
    <t>-4-2’</t>
  </si>
  <si>
    <r>
      <rPr>
        <b/>
        <sz val="11"/>
        <color rgb="FF333333"/>
        <rFont val="Georgia"/>
        <family val="1"/>
      </rPr>
      <t>样品质量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</si>
  <si>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Georgia"/>
        <family val="1"/>
      </rPr>
      <t>带盖空瓶质量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</si>
  <si>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Georgia"/>
        <family val="1"/>
      </rPr>
      <t>烘干后总质量</t>
    </r>
    <r>
      <rPr>
        <b/>
        <sz val="11"/>
        <color rgb="FF333333"/>
        <rFont val="Arial"/>
        <family val="2"/>
      </rPr>
      <t>/g</t>
    </r>
  </si>
  <si>
    <t>after dichromate oxidation</t>
    <phoneticPr fontId="4" type="noConversion"/>
  </si>
  <si>
    <r>
      <t>剩余样品质量</t>
    </r>
    <r>
      <rPr>
        <b/>
        <sz val="11"/>
        <color rgb="FF333333"/>
        <rFont val="Arial"/>
        <family val="2"/>
      </rPr>
      <t>/g</t>
    </r>
    <phoneticPr fontId="4" type="noConversion"/>
  </si>
  <si>
    <t>WZB-1-1</t>
  </si>
  <si>
    <t>-1-3</t>
    <phoneticPr fontId="4" type="noConversion"/>
  </si>
  <si>
    <t>-1-5</t>
    <phoneticPr fontId="4" type="noConversion"/>
  </si>
  <si>
    <t>-2-5</t>
    <phoneticPr fontId="4" type="noConversion"/>
  </si>
  <si>
    <t>-2-6</t>
    <phoneticPr fontId="4" type="noConversion"/>
  </si>
  <si>
    <t>-1-4</t>
    <phoneticPr fontId="4" type="noConversion"/>
  </si>
  <si>
    <t>-1-6</t>
    <phoneticPr fontId="4" type="noConversion"/>
  </si>
  <si>
    <t>-1-7</t>
    <phoneticPr fontId="4" type="noConversion"/>
  </si>
  <si>
    <t>-1-8</t>
    <phoneticPr fontId="4" type="noConversion"/>
  </si>
  <si>
    <t>-2-3</t>
    <phoneticPr fontId="4" type="noConversion"/>
  </si>
  <si>
    <t>-2-4</t>
    <phoneticPr fontId="4" type="noConversion"/>
  </si>
  <si>
    <t>-2-7</t>
    <phoneticPr fontId="4" type="noConversion"/>
  </si>
  <si>
    <t>-2-8</t>
    <phoneticPr fontId="4" type="noConversion"/>
  </si>
  <si>
    <r>
      <rPr>
        <b/>
        <sz val="11"/>
        <color rgb="FF333333"/>
        <rFont val="宋体"/>
        <family val="3"/>
        <charset val="134"/>
      </rPr>
      <t>样品编号</t>
    </r>
    <phoneticPr fontId="4" type="noConversion"/>
  </si>
  <si>
    <r>
      <rPr>
        <b/>
        <sz val="11"/>
        <color rgb="FF333333"/>
        <rFont val="Georgia"/>
        <family val="1"/>
      </rPr>
      <t>离心管质量</t>
    </r>
    <r>
      <rPr>
        <b/>
        <sz val="11"/>
        <color rgb="FF333333"/>
        <rFont val="Arial"/>
        <family val="2"/>
      </rPr>
      <t>/g</t>
    </r>
  </si>
  <si>
    <r>
      <rPr>
        <b/>
        <sz val="11"/>
        <color rgb="FF333333"/>
        <rFont val="Georgia"/>
        <family val="1"/>
      </rPr>
      <t>移出质量</t>
    </r>
    <r>
      <rPr>
        <b/>
        <sz val="11"/>
        <color rgb="FF333333"/>
        <rFont val="Arial"/>
        <family val="2"/>
      </rPr>
      <t>/g</t>
    </r>
  </si>
  <si>
    <t>Mass loss%</t>
  </si>
  <si>
    <t>Mass loss%</t>
    <phoneticPr fontId="4" type="noConversion"/>
  </si>
  <si>
    <r>
      <rPr>
        <b/>
        <sz val="11"/>
        <color rgb="FF333333"/>
        <rFont val="Georgia"/>
        <family val="1"/>
      </rPr>
      <t>换管质量</t>
    </r>
    <r>
      <rPr>
        <b/>
        <sz val="11"/>
        <color rgb="FF333333"/>
        <rFont val="Arial"/>
        <family val="2"/>
      </rPr>
      <t>/g</t>
    </r>
  </si>
  <si>
    <t>-30.032*</t>
    <phoneticPr fontId="4" type="noConversion"/>
  </si>
  <si>
    <t>-24.123*</t>
    <phoneticPr fontId="4" type="noConversion"/>
  </si>
  <si>
    <t>correction-aHCl</t>
    <phoneticPr fontId="4" type="noConversion"/>
  </si>
  <si>
    <t>correction-aHF</t>
  </si>
  <si>
    <t>correction-aHF</t>
    <phoneticPr fontId="4" type="noConversion"/>
  </si>
  <si>
    <t>12.895*</t>
    <phoneticPr fontId="4" type="noConversion"/>
  </si>
  <si>
    <t>10.139*</t>
    <phoneticPr fontId="4" type="noConversion"/>
  </si>
  <si>
    <t>15.205*</t>
    <phoneticPr fontId="4" type="noConversion"/>
  </si>
  <si>
    <t>-8.784*</t>
    <phoneticPr fontId="4" type="noConversion"/>
  </si>
  <si>
    <t>-12.516*</t>
    <phoneticPr fontId="4" type="noConversion"/>
  </si>
  <si>
    <t>-8.594*</t>
    <phoneticPr fontId="4" type="noConversion"/>
  </si>
  <si>
    <t>样品编号</t>
    <phoneticPr fontId="4" type="noConversion"/>
  </si>
  <si>
    <r>
      <rPr>
        <b/>
        <sz val="11"/>
        <color rgb="FF333333"/>
        <rFont val="宋体"/>
        <family val="3"/>
        <charset val="134"/>
      </rPr>
      <t>反应时间</t>
    </r>
    <r>
      <rPr>
        <b/>
        <sz val="11"/>
        <color rgb="FF333333"/>
        <rFont val="Arial"/>
        <family val="2"/>
      </rPr>
      <t>/h</t>
    </r>
    <phoneticPr fontId="4" type="noConversion"/>
  </si>
  <si>
    <t>39.4*</t>
    <phoneticPr fontId="4" type="noConversion"/>
  </si>
  <si>
    <t>-22.884</t>
    <phoneticPr fontId="4" type="noConversion"/>
  </si>
  <si>
    <t>-23.028</t>
    <phoneticPr fontId="4" type="noConversion"/>
  </si>
  <si>
    <t>137.267*</t>
    <phoneticPr fontId="4" type="noConversion"/>
  </si>
  <si>
    <t>-10.561*</t>
    <phoneticPr fontId="4" type="noConversion"/>
  </si>
  <si>
    <t>11.95*</t>
    <phoneticPr fontId="4" type="noConversion"/>
  </si>
  <si>
    <t>-22.778*</t>
    <phoneticPr fontId="4" type="noConversion"/>
  </si>
  <si>
    <r>
      <rPr>
        <b/>
        <sz val="11"/>
        <color rgb="FF333333"/>
        <rFont val="Arial"/>
        <family val="2"/>
      </rPr>
      <t>aHCl</t>
    </r>
    <r>
      <rPr>
        <b/>
        <sz val="11"/>
        <color rgb="FF333333"/>
        <rFont val="宋体"/>
        <family val="3"/>
        <charset val="134"/>
      </rPr>
      <t>研磨后总质量</t>
    </r>
    <r>
      <rPr>
        <b/>
        <sz val="11"/>
        <color rgb="FF333333"/>
        <rFont val="Arial"/>
        <family val="2"/>
      </rPr>
      <t>/g</t>
    </r>
    <phoneticPr fontId="4" type="noConversion"/>
  </si>
  <si>
    <t xml:space="preserve"> </t>
    <phoneticPr fontId="4" type="noConversion"/>
  </si>
  <si>
    <r>
      <rPr>
        <b/>
        <sz val="11"/>
        <color rgb="FF333333"/>
        <rFont val="宋体"/>
        <family val="3"/>
        <charset val="134"/>
      </rPr>
      <t>测试</t>
    </r>
    <r>
      <rPr>
        <b/>
        <sz val="11"/>
        <color rgb="FF333333"/>
        <rFont val="Arial"/>
        <family val="2"/>
      </rPr>
      <t>δ</t>
    </r>
    <r>
      <rPr>
        <b/>
        <vertAlign val="superscript"/>
        <sz val="11"/>
        <color rgb="FF333333"/>
        <rFont val="Arial"/>
        <family val="2"/>
      </rPr>
      <t>13</t>
    </r>
    <r>
      <rPr>
        <b/>
        <sz val="11"/>
        <color rgb="FF333333"/>
        <rFont val="Arial"/>
        <family val="2"/>
      </rPr>
      <t>C/‰</t>
    </r>
    <phoneticPr fontId="4" type="noConversion"/>
  </si>
  <si>
    <t>TCD</t>
    <phoneticPr fontId="4" type="noConversion"/>
  </si>
  <si>
    <t>IRMS</t>
    <phoneticPr fontId="4" type="noConversion"/>
  </si>
  <si>
    <t>isotope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</si>
</sst>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000_ "/>
    <numFmt numFmtId="179" formatCode="0.00000_ "/>
  </numFmts>
  <fonts count="18" x14ac:knownFonts="1">
    <font>
      <sz val="11"/>
      <color theme="1"/>
      <name val="等线"/>
      <family val="2"/>
      <scheme val="minor"/>
    </font>
    <font>
      <b/>
      <sz val="11"/>
      <color rgb="FF333333"/>
      <name val="Georgia"/>
      <family val="1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9"/>
      <name val="等线"/>
      <family val="3"/>
      <charset val="134"/>
      <scheme val="minor"/>
    </font>
    <font>
      <b/>
      <sz val="14"/>
      <color rgb="FF333333"/>
      <name val="Arial"/>
      <family val="2"/>
    </font>
    <font>
      <b/>
      <sz val="11"/>
      <color rgb="FF333333"/>
      <name val="宋体"/>
      <family val="3"/>
      <charset val="134"/>
    </font>
    <font>
      <b/>
      <sz val="11"/>
      <color rgb="FF333333"/>
      <name val="Arial"/>
      <family val="3"/>
      <charset val="134"/>
    </font>
    <font>
      <b/>
      <sz val="11"/>
      <color rgb="FF333333"/>
      <name val="等线"/>
      <family val="2"/>
    </font>
    <font>
      <b/>
      <sz val="11"/>
      <color rgb="FF333333"/>
      <name val="宋体"/>
      <family val="2"/>
      <charset val="134"/>
    </font>
    <font>
      <b/>
      <sz val="11"/>
      <color rgb="FF333333"/>
      <name val="Arial"/>
      <family val="2"/>
      <charset val="134"/>
    </font>
    <font>
      <b/>
      <sz val="11"/>
      <color rgb="FF333333"/>
      <name val="Calibri"/>
      <family val="2"/>
    </font>
    <font>
      <b/>
      <vertAlign val="superscript"/>
      <sz val="11"/>
      <color rgb="FF333333"/>
      <name val="Calibri"/>
      <family val="2"/>
    </font>
    <font>
      <b/>
      <vertAlign val="subscript"/>
      <sz val="11"/>
      <color rgb="FF333333"/>
      <name val="Arial"/>
      <family val="2"/>
    </font>
    <font>
      <b/>
      <sz val="12"/>
      <color rgb="FF33333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vertAlign val="superscript"/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333333"/>
      </top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3" fillId="2" borderId="0" xfId="0" applyNumberFormat="1" applyFont="1" applyFill="1" applyBorder="1" applyAlignment="1">
      <alignment horizontal="center" vertical="top" wrapText="1"/>
    </xf>
    <xf numFmtId="0" fontId="3" fillId="2" borderId="2" xfId="0" applyNumberFormat="1" applyFont="1" applyFill="1" applyBorder="1" applyAlignment="1">
      <alignment horizontal="center" vertical="top" wrapText="1"/>
    </xf>
    <xf numFmtId="0" fontId="3" fillId="2" borderId="3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wrapText="1"/>
    </xf>
    <xf numFmtId="176" fontId="3" fillId="2" borderId="2" xfId="0" applyNumberFormat="1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vertical="top" wrapText="1"/>
    </xf>
    <xf numFmtId="177" fontId="3" fillId="2" borderId="1" xfId="0" applyNumberFormat="1" applyFont="1" applyFill="1" applyBorder="1" applyAlignment="1">
      <alignment horizontal="center" vertical="top" wrapText="1"/>
    </xf>
    <xf numFmtId="177" fontId="3" fillId="2" borderId="0" xfId="0" applyNumberFormat="1" applyFont="1" applyFill="1" applyBorder="1" applyAlignment="1">
      <alignment horizontal="center" vertical="top" wrapText="1"/>
    </xf>
    <xf numFmtId="177" fontId="3" fillId="2" borderId="3" xfId="0" applyNumberFormat="1" applyFont="1" applyFill="1" applyBorder="1" applyAlignment="1">
      <alignment horizontal="center" vertical="top" wrapText="1"/>
    </xf>
    <xf numFmtId="177" fontId="3" fillId="2" borderId="2" xfId="0" applyNumberFormat="1" applyFont="1" applyFill="1" applyBorder="1" applyAlignment="1">
      <alignment horizontal="center" vertical="top" wrapText="1"/>
    </xf>
    <xf numFmtId="0" fontId="15" fillId="0" borderId="0" xfId="0" applyFont="1" applyAlignment="1">
      <alignment horizontal="center"/>
    </xf>
    <xf numFmtId="177" fontId="15" fillId="0" borderId="0" xfId="0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/>
    </xf>
    <xf numFmtId="178" fontId="3" fillId="2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6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7" fontId="15" fillId="0" borderId="5" xfId="0" applyNumberFormat="1" applyFont="1" applyBorder="1" applyAlignment="1">
      <alignment horizontal="center"/>
    </xf>
    <xf numFmtId="177" fontId="15" fillId="0" borderId="0" xfId="0" applyNumberFormat="1" applyFont="1" applyBorder="1" applyAlignment="1">
      <alignment horizontal="center"/>
    </xf>
    <xf numFmtId="0" fontId="0" fillId="0" borderId="0" xfId="0" applyBorder="1"/>
    <xf numFmtId="177" fontId="15" fillId="0" borderId="4" xfId="0" applyNumberFormat="1" applyFont="1" applyBorder="1" applyAlignment="1">
      <alignment horizontal="center"/>
    </xf>
    <xf numFmtId="177" fontId="3" fillId="2" borderId="4" xfId="0" applyNumberFormat="1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0" borderId="4" xfId="0" applyBorder="1"/>
    <xf numFmtId="177" fontId="0" fillId="0" borderId="4" xfId="0" applyNumberFormat="1" applyBorder="1"/>
    <xf numFmtId="177" fontId="0" fillId="0" borderId="5" xfId="0" applyNumberFormat="1" applyBorder="1"/>
    <xf numFmtId="0" fontId="0" fillId="0" borderId="5" xfId="0" applyBorder="1"/>
    <xf numFmtId="0" fontId="15" fillId="0" borderId="0" xfId="0" applyFont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top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15" fillId="0" borderId="0" xfId="0" applyNumberFormat="1" applyFont="1" applyAlignment="1">
      <alignment horizontal="center" vertical="center"/>
    </xf>
    <xf numFmtId="179" fontId="15" fillId="0" borderId="0" xfId="0" applyNumberFormat="1" applyFont="1" applyAlignment="1">
      <alignment horizontal="center" vertical="center"/>
    </xf>
    <xf numFmtId="179" fontId="15" fillId="0" borderId="0" xfId="0" applyNumberFormat="1" applyFont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77" fontId="3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178" fontId="3" fillId="2" borderId="0" xfId="0" applyNumberFormat="1" applyFont="1" applyFill="1" applyBorder="1" applyAlignment="1">
      <alignment horizontal="center" vertical="top" wrapText="1"/>
    </xf>
    <xf numFmtId="177" fontId="15" fillId="3" borderId="4" xfId="0" applyNumberFormat="1" applyFont="1" applyFill="1" applyBorder="1" applyAlignment="1">
      <alignment horizontal="center"/>
    </xf>
    <xf numFmtId="177" fontId="15" fillId="3" borderId="0" xfId="0" applyNumberFormat="1" applyFont="1" applyFill="1" applyBorder="1" applyAlignment="1">
      <alignment horizontal="center"/>
    </xf>
    <xf numFmtId="176" fontId="0" fillId="0" borderId="0" xfId="0" applyNumberFormat="1"/>
    <xf numFmtId="49" fontId="15" fillId="0" borderId="0" xfId="0" applyNumberFormat="1" applyFont="1" applyAlignment="1">
      <alignment horizontal="center" vertical="center"/>
    </xf>
    <xf numFmtId="177" fontId="0" fillId="0" borderId="0" xfId="0" applyNumberFormat="1"/>
    <xf numFmtId="0" fontId="9" fillId="2" borderId="2" xfId="0" applyFont="1" applyFill="1" applyBorder="1" applyAlignment="1">
      <alignment horizontal="center" wrapText="1"/>
    </xf>
    <xf numFmtId="49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activeCell="P12" sqref="P12"/>
    </sheetView>
  </sheetViews>
  <sheetFormatPr defaultRowHeight="13.8" x14ac:dyDescent="0.25"/>
  <cols>
    <col min="1" max="1" width="11.44140625" customWidth="1"/>
    <col min="8" max="8" width="13.5546875" bestFit="1" customWidth="1"/>
    <col min="9" max="9" width="10.33203125" style="9" customWidth="1"/>
    <col min="10" max="10" width="11.109375" bestFit="1" customWidth="1"/>
    <col min="11" max="11" width="9" bestFit="1" customWidth="1"/>
    <col min="12" max="12" width="11.44140625" customWidth="1"/>
    <col min="13" max="14" width="8.88671875" style="24"/>
  </cols>
  <sheetData>
    <row r="1" spans="1:16" ht="18" customHeight="1" thickBot="1" x14ac:dyDescent="0.3">
      <c r="A1" s="75" t="s">
        <v>26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6" ht="42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15</v>
      </c>
      <c r="I2" s="8" t="s">
        <v>16</v>
      </c>
      <c r="J2" s="10" t="s">
        <v>18</v>
      </c>
      <c r="K2" s="8" t="s">
        <v>17</v>
      </c>
      <c r="L2" s="5" t="s">
        <v>24</v>
      </c>
    </row>
    <row r="3" spans="1:16" x14ac:dyDescent="0.25">
      <c r="A3" s="66" t="s">
        <v>27</v>
      </c>
      <c r="B3" s="66">
        <v>12.8713</v>
      </c>
      <c r="C3" s="66">
        <v>5.1098999999999997</v>
      </c>
      <c r="D3" s="66">
        <v>16.8536</v>
      </c>
      <c r="E3" s="66">
        <v>16.866800000000001</v>
      </c>
      <c r="F3" s="66">
        <v>5.8780000000000001</v>
      </c>
      <c r="G3" s="66">
        <v>0.10489999999999999</v>
      </c>
      <c r="H3" s="69">
        <f>100*(B3+C3-D3)/C3</f>
        <v>22.066968042427465</v>
      </c>
      <c r="I3" s="11">
        <v>1</v>
      </c>
      <c r="J3" s="20">
        <v>0.1471411</v>
      </c>
      <c r="K3" s="2">
        <v>-29.059000000000001</v>
      </c>
      <c r="L3" s="21">
        <f>J3*(100-H3)/100</f>
        <v>0.11467152048572377</v>
      </c>
      <c r="M3" s="25">
        <f>AVERAGE(K3:K5)</f>
        <v>-28.642666666666667</v>
      </c>
      <c r="N3" s="25">
        <f>AVERAGE(L3:L5)</f>
        <v>9.732271835326195E-2</v>
      </c>
      <c r="P3" s="61">
        <f>H6-H3</f>
        <v>0.10931900905466208</v>
      </c>
    </row>
    <row r="4" spans="1:16" x14ac:dyDescent="0.25">
      <c r="A4" s="67"/>
      <c r="B4" s="67"/>
      <c r="C4" s="67"/>
      <c r="D4" s="67"/>
      <c r="E4" s="67"/>
      <c r="F4" s="67"/>
      <c r="G4" s="67"/>
      <c r="H4" s="70"/>
      <c r="I4" s="12">
        <v>2</v>
      </c>
      <c r="J4" s="21">
        <v>0.1196391</v>
      </c>
      <c r="K4" s="6">
        <v>-28.817</v>
      </c>
      <c r="L4" s="21">
        <f>J4*(100-H3)/100</f>
        <v>9.3238378036752168E-2</v>
      </c>
      <c r="M4" s="26">
        <v>1.83E-2</v>
      </c>
      <c r="N4" s="27">
        <v>0.1638</v>
      </c>
      <c r="P4" s="61">
        <f>H12-H9</f>
        <v>0.75065166471921874</v>
      </c>
    </row>
    <row r="5" spans="1:16" ht="14.4" thickBot="1" x14ac:dyDescent="0.3">
      <c r="A5" s="68"/>
      <c r="B5" s="68"/>
      <c r="C5" s="68"/>
      <c r="D5" s="68"/>
      <c r="E5" s="68"/>
      <c r="F5" s="68"/>
      <c r="G5" s="68"/>
      <c r="H5" s="71"/>
      <c r="I5" s="14">
        <v>3</v>
      </c>
      <c r="J5" s="22">
        <v>0.1078596</v>
      </c>
      <c r="K5" s="7">
        <v>-28.052</v>
      </c>
      <c r="L5" s="23">
        <f>J5*(100-H3)/100</f>
        <v>8.4058256537309917E-2</v>
      </c>
      <c r="P5" s="61">
        <f>H15-H18</f>
        <v>1.3934888293722167</v>
      </c>
    </row>
    <row r="6" spans="1:16" x14ac:dyDescent="0.25">
      <c r="A6" s="72" t="s">
        <v>8</v>
      </c>
      <c r="B6" s="66">
        <v>12.8832</v>
      </c>
      <c r="C6" s="66">
        <v>5.1280000000000001</v>
      </c>
      <c r="D6" s="66">
        <v>16.873999999999999</v>
      </c>
      <c r="E6" s="66">
        <v>16.884499999999999</v>
      </c>
      <c r="F6" s="66">
        <v>5.8563000000000001</v>
      </c>
      <c r="G6" s="66">
        <v>0.18479999999999999</v>
      </c>
      <c r="H6" s="69">
        <f t="shared" ref="H6" si="0">100*(B6+C6-D6)/C6</f>
        <v>22.176287051482127</v>
      </c>
      <c r="I6" s="12">
        <v>1</v>
      </c>
      <c r="J6" s="21">
        <v>0.1442426</v>
      </c>
      <c r="K6" s="6">
        <v>-29.146999999999998</v>
      </c>
      <c r="L6" s="21">
        <f>J6*(100-H6)/100</f>
        <v>0.11225494697347886</v>
      </c>
      <c r="M6" s="25">
        <f>AVERAGE(K6:K8)</f>
        <v>-28.798666666666666</v>
      </c>
      <c r="N6" s="25">
        <f>AVERAGE(L6:L8)</f>
        <v>9.6179084178367069E-2</v>
      </c>
      <c r="P6" s="61">
        <f>H21-H24</f>
        <v>7.3603444112926297E-3</v>
      </c>
    </row>
    <row r="7" spans="1:16" x14ac:dyDescent="0.25">
      <c r="A7" s="73"/>
      <c r="B7" s="67"/>
      <c r="C7" s="67"/>
      <c r="D7" s="67"/>
      <c r="E7" s="67"/>
      <c r="F7" s="67"/>
      <c r="G7" s="67"/>
      <c r="H7" s="70"/>
      <c r="I7" s="12">
        <v>2</v>
      </c>
      <c r="J7" s="21">
        <v>0.12736990000000001</v>
      </c>
      <c r="K7" s="6">
        <v>-28.984000000000002</v>
      </c>
      <c r="L7" s="21">
        <f>J7*(100-H6)/100</f>
        <v>9.9123985358814282E-2</v>
      </c>
      <c r="M7" s="26">
        <v>1.6299999999999999E-2</v>
      </c>
      <c r="N7" s="26">
        <v>0.1789</v>
      </c>
      <c r="P7" s="61">
        <f>AVERAGE(P3:P6)</f>
        <v>0.56520496188934755</v>
      </c>
    </row>
    <row r="8" spans="1:16" ht="14.4" thickBot="1" x14ac:dyDescent="0.3">
      <c r="A8" s="74"/>
      <c r="B8" s="68"/>
      <c r="C8" s="68"/>
      <c r="D8" s="68"/>
      <c r="E8" s="68"/>
      <c r="F8" s="68"/>
      <c r="G8" s="68"/>
      <c r="H8" s="71"/>
      <c r="I8" s="14">
        <v>3</v>
      </c>
      <c r="J8" s="22">
        <v>9.9144999999999997E-2</v>
      </c>
      <c r="K8" s="15">
        <v>-28.265000000000001</v>
      </c>
      <c r="L8" s="23">
        <f>J8*(100-H6)/100</f>
        <v>7.7158320202808051E-2</v>
      </c>
    </row>
    <row r="9" spans="1:16" x14ac:dyDescent="0.25">
      <c r="A9" s="72" t="s">
        <v>9</v>
      </c>
      <c r="B9" s="66">
        <v>12.901199999999999</v>
      </c>
      <c r="C9" s="66">
        <v>5.2538</v>
      </c>
      <c r="D9" s="66">
        <v>17.790500000000002</v>
      </c>
      <c r="E9" s="66">
        <v>17.795500000000001</v>
      </c>
      <c r="F9" s="66">
        <v>5.8113000000000001</v>
      </c>
      <c r="G9" s="66">
        <v>0.1401</v>
      </c>
      <c r="H9" s="69">
        <f t="shared" ref="H9" si="1">100*(B9+C9-D9)/C9</f>
        <v>6.9378354714682633</v>
      </c>
      <c r="I9" s="12">
        <v>1</v>
      </c>
      <c r="J9" s="21">
        <v>0.16837849999999999</v>
      </c>
      <c r="K9" s="6">
        <v>-28.341000000000001</v>
      </c>
      <c r="L9" s="21">
        <f>J9*(100-H9)/100</f>
        <v>0.1566966767006738</v>
      </c>
      <c r="M9" s="24">
        <f>AVERAGE(K10:K11)</f>
        <v>-27.512999999999998</v>
      </c>
      <c r="N9" s="25">
        <f>AVERAGE(L10:L11)</f>
        <v>0.12348916493871104</v>
      </c>
    </row>
    <row r="10" spans="1:16" x14ac:dyDescent="0.25">
      <c r="A10" s="73"/>
      <c r="B10" s="67"/>
      <c r="C10" s="67"/>
      <c r="D10" s="67"/>
      <c r="E10" s="67"/>
      <c r="F10" s="67"/>
      <c r="G10" s="67"/>
      <c r="H10" s="70"/>
      <c r="I10" s="12">
        <v>2</v>
      </c>
      <c r="J10" s="21">
        <v>0.13497799999999999</v>
      </c>
      <c r="K10" s="6">
        <v>-27.922999999999998</v>
      </c>
      <c r="L10" s="21">
        <f>J10*(100-H9)/100</f>
        <v>0.12561344843732156</v>
      </c>
      <c r="M10" s="26"/>
      <c r="N10" s="26"/>
    </row>
    <row r="11" spans="1:16" ht="14.4" thickBot="1" x14ac:dyDescent="0.3">
      <c r="A11" s="74"/>
      <c r="B11" s="68"/>
      <c r="C11" s="68"/>
      <c r="D11" s="68"/>
      <c r="E11" s="68"/>
      <c r="F11" s="68"/>
      <c r="G11" s="68"/>
      <c r="H11" s="71"/>
      <c r="I11" s="14">
        <v>3</v>
      </c>
      <c r="J11" s="22">
        <v>0.13041269999999999</v>
      </c>
      <c r="K11" s="15">
        <v>-27.103000000000002</v>
      </c>
      <c r="L11" s="23">
        <f>J11*(100-H9)/100</f>
        <v>0.12136488144010051</v>
      </c>
    </row>
    <row r="12" spans="1:16" x14ac:dyDescent="0.25">
      <c r="A12" s="72" t="s">
        <v>10</v>
      </c>
      <c r="B12" s="66">
        <v>13.3301</v>
      </c>
      <c r="C12" s="66">
        <v>5.0335000000000001</v>
      </c>
      <c r="D12" s="66">
        <v>17.976600000000001</v>
      </c>
      <c r="E12" s="66">
        <v>17.985099999999999</v>
      </c>
      <c r="F12" s="66">
        <v>5.7339000000000002</v>
      </c>
      <c r="G12" s="66">
        <v>9.6000000000000002E-2</v>
      </c>
      <c r="H12" s="69">
        <f t="shared" ref="H12" si="2">100*(B12+C12-D12)/C12</f>
        <v>7.688487136187482</v>
      </c>
      <c r="I12" s="12">
        <v>1</v>
      </c>
      <c r="J12" s="21">
        <v>0.19883310000000001</v>
      </c>
      <c r="K12" s="6">
        <v>-29.91</v>
      </c>
      <c r="L12" s="21">
        <f>J12*(100-H12)/100</f>
        <v>0.18354584268401722</v>
      </c>
      <c r="M12" s="24">
        <f>AVERAGE(K13:K14)</f>
        <v>-27.6935</v>
      </c>
      <c r="N12" s="24">
        <v>0.121</v>
      </c>
    </row>
    <row r="13" spans="1:16" x14ac:dyDescent="0.25">
      <c r="A13" s="73"/>
      <c r="B13" s="67"/>
      <c r="C13" s="67"/>
      <c r="D13" s="67"/>
      <c r="E13" s="67"/>
      <c r="F13" s="67"/>
      <c r="G13" s="67"/>
      <c r="H13" s="70"/>
      <c r="I13" s="12">
        <v>2</v>
      </c>
      <c r="J13" s="21">
        <v>0.13176399999999999</v>
      </c>
      <c r="K13" s="6">
        <v>-27.891999999999999</v>
      </c>
      <c r="L13" s="21">
        <f>J13*(100-H12)/100</f>
        <v>0.12163334180987392</v>
      </c>
      <c r="M13" s="26"/>
    </row>
    <row r="14" spans="1:16" ht="14.4" thickBot="1" x14ac:dyDescent="0.3">
      <c r="A14" s="74"/>
      <c r="B14" s="68"/>
      <c r="C14" s="68"/>
      <c r="D14" s="68"/>
      <c r="E14" s="68"/>
      <c r="F14" s="68"/>
      <c r="G14" s="68"/>
      <c r="H14" s="71"/>
      <c r="I14" s="14">
        <v>3</v>
      </c>
      <c r="J14" s="22">
        <v>0.1304033</v>
      </c>
      <c r="K14" s="15">
        <v>-27.495000000000001</v>
      </c>
      <c r="L14" s="23">
        <f>J14*(100-H12)/100</f>
        <v>0.12037725905433604</v>
      </c>
    </row>
    <row r="15" spans="1:16" x14ac:dyDescent="0.25">
      <c r="A15" s="72" t="s">
        <v>11</v>
      </c>
      <c r="B15" s="66">
        <v>13.3954</v>
      </c>
      <c r="C15" s="66">
        <v>5.1637000000000004</v>
      </c>
      <c r="D15" s="66">
        <v>17.2727</v>
      </c>
      <c r="E15" s="66">
        <v>17.275600000000001</v>
      </c>
      <c r="F15" s="66">
        <v>5.8465999999999996</v>
      </c>
      <c r="G15" s="66">
        <v>0.11020000000000001</v>
      </c>
      <c r="H15" s="69">
        <f t="shared" ref="H15" si="3">100*(B15+C15-D15)/C15</f>
        <v>24.912369037705528</v>
      </c>
      <c r="I15" s="12">
        <v>1</v>
      </c>
      <c r="J15" s="21">
        <v>0.13897409999999999</v>
      </c>
      <c r="K15" s="6">
        <v>-29.334</v>
      </c>
      <c r="L15" s="21">
        <f>J15*(100-H15)/100</f>
        <v>0.10435235934117007</v>
      </c>
      <c r="M15" s="24">
        <v>-28.856999999999999</v>
      </c>
      <c r="N15" s="24">
        <v>0.09</v>
      </c>
    </row>
    <row r="16" spans="1:16" x14ac:dyDescent="0.25">
      <c r="A16" s="73"/>
      <c r="B16" s="67"/>
      <c r="C16" s="67"/>
      <c r="D16" s="67"/>
      <c r="E16" s="67"/>
      <c r="F16" s="67"/>
      <c r="G16" s="67"/>
      <c r="H16" s="70"/>
      <c r="I16" s="12">
        <v>2</v>
      </c>
      <c r="J16" s="21">
        <v>0.12451570000000001</v>
      </c>
      <c r="K16" s="6">
        <v>-28.936</v>
      </c>
      <c r="L16" s="21">
        <f>J16*(100-H15)/100</f>
        <v>9.3495889306117699E-2</v>
      </c>
      <c r="M16" s="26">
        <v>1.8100000000000002E-2</v>
      </c>
      <c r="N16" s="26">
        <v>0.18129999999999999</v>
      </c>
    </row>
    <row r="17" spans="1:14" ht="14.4" thickBot="1" x14ac:dyDescent="0.3">
      <c r="A17" s="74"/>
      <c r="B17" s="68"/>
      <c r="C17" s="68"/>
      <c r="D17" s="68"/>
      <c r="E17" s="68"/>
      <c r="F17" s="68"/>
      <c r="G17" s="68"/>
      <c r="H17" s="71"/>
      <c r="I17" s="14">
        <v>3</v>
      </c>
      <c r="J17" s="22">
        <v>9.6070500000000003E-2</v>
      </c>
      <c r="K17" s="15">
        <v>-28.300999999999998</v>
      </c>
      <c r="L17" s="23">
        <f>J17*(100-H15)/100</f>
        <v>7.2137062503631111E-2</v>
      </c>
    </row>
    <row r="18" spans="1:14" x14ac:dyDescent="0.25">
      <c r="A18" s="72" t="s">
        <v>12</v>
      </c>
      <c r="B18" s="66">
        <v>12.946</v>
      </c>
      <c r="C18" s="66">
        <v>4.9151999999999996</v>
      </c>
      <c r="D18" s="66">
        <v>16.705200000000001</v>
      </c>
      <c r="E18" s="66">
        <v>16.711600000000001</v>
      </c>
      <c r="F18" s="66">
        <v>5.8708999999999998</v>
      </c>
      <c r="G18" s="66">
        <v>0.1452</v>
      </c>
      <c r="H18" s="69">
        <f t="shared" ref="H18" si="4">100*(B18+C18-D18)/C18</f>
        <v>23.518880208333311</v>
      </c>
      <c r="I18" s="12">
        <v>1</v>
      </c>
      <c r="J18" s="21">
        <v>0.13584969999999999</v>
      </c>
      <c r="K18" s="6">
        <v>-29.158999999999999</v>
      </c>
      <c r="L18" s="21">
        <f>J18*(100-H18)/100</f>
        <v>0.10389937179361981</v>
      </c>
      <c r="M18" s="24">
        <v>-28.588000000000001</v>
      </c>
      <c r="N18" s="24">
        <v>8.8999999999999996E-2</v>
      </c>
    </row>
    <row r="19" spans="1:14" x14ac:dyDescent="0.25">
      <c r="A19" s="73"/>
      <c r="B19" s="67"/>
      <c r="C19" s="67"/>
      <c r="D19" s="67"/>
      <c r="E19" s="67"/>
      <c r="F19" s="67"/>
      <c r="G19" s="67"/>
      <c r="H19" s="70"/>
      <c r="I19" s="12">
        <v>2</v>
      </c>
      <c r="J19" s="21">
        <v>0.1157733</v>
      </c>
      <c r="K19" s="6">
        <v>-28.710999999999999</v>
      </c>
      <c r="L19" s="21">
        <f>J19*(100-H18)/100</f>
        <v>8.8544716259765649E-2</v>
      </c>
      <c r="M19" s="26">
        <v>2.24E-2</v>
      </c>
      <c r="N19" s="26">
        <v>0.17480000000000001</v>
      </c>
    </row>
    <row r="20" spans="1:14" ht="14.4" thickBot="1" x14ac:dyDescent="0.3">
      <c r="A20" s="74"/>
      <c r="B20" s="68"/>
      <c r="C20" s="68"/>
      <c r="D20" s="68"/>
      <c r="E20" s="68"/>
      <c r="F20" s="68"/>
      <c r="G20" s="68"/>
      <c r="H20" s="71"/>
      <c r="I20" s="14">
        <v>3</v>
      </c>
      <c r="J20" s="22">
        <v>9.6060699999999999E-2</v>
      </c>
      <c r="K20" s="15">
        <v>-27.893999999999998</v>
      </c>
      <c r="L20" s="23">
        <f>J20*(100-H18)/100</f>
        <v>7.3468299039713567E-2</v>
      </c>
    </row>
    <row r="21" spans="1:14" x14ac:dyDescent="0.25">
      <c r="A21" s="72" t="s">
        <v>13</v>
      </c>
      <c r="B21" s="66">
        <v>13.406499999999999</v>
      </c>
      <c r="C21" s="66">
        <v>5.1085000000000003</v>
      </c>
      <c r="D21" s="66">
        <v>18.154</v>
      </c>
      <c r="E21" s="66">
        <v>18.157499999999999</v>
      </c>
      <c r="F21" s="66">
        <v>5.8013000000000003</v>
      </c>
      <c r="G21" s="66">
        <v>9.9000000000000005E-2</v>
      </c>
      <c r="H21" s="69">
        <f t="shared" ref="H21" si="5">100*(B21+C21-D21)/C21</f>
        <v>7.0666536165214966</v>
      </c>
      <c r="I21" s="12">
        <v>1</v>
      </c>
      <c r="J21" s="21">
        <v>0.21210670000000001</v>
      </c>
      <c r="K21" s="6">
        <v>-26.468</v>
      </c>
      <c r="L21" s="21">
        <f t="shared" ref="L21" si="6">J21*(100-H21)/100</f>
        <v>0.19711785421356562</v>
      </c>
      <c r="M21" s="24">
        <v>-25.350999999999999</v>
      </c>
      <c r="N21" s="24">
        <v>0.16600000000000001</v>
      </c>
    </row>
    <row r="22" spans="1:14" x14ac:dyDescent="0.25">
      <c r="A22" s="73"/>
      <c r="B22" s="67"/>
      <c r="C22" s="67"/>
      <c r="D22" s="67"/>
      <c r="E22" s="67"/>
      <c r="F22" s="67"/>
      <c r="G22" s="67"/>
      <c r="H22" s="70"/>
      <c r="I22" s="12">
        <v>2</v>
      </c>
      <c r="J22" s="21">
        <v>0.16461970000000001</v>
      </c>
      <c r="K22" s="6">
        <v>-25.395</v>
      </c>
      <c r="L22" s="21">
        <f>J22*(100-H21)/100</f>
        <v>0.15298659601644318</v>
      </c>
      <c r="M22" s="26">
        <v>4.4999999999999998E-2</v>
      </c>
      <c r="N22" s="26">
        <v>0.1648</v>
      </c>
    </row>
    <row r="23" spans="1:14" ht="14.4" thickBot="1" x14ac:dyDescent="0.3">
      <c r="A23" s="74"/>
      <c r="B23" s="68"/>
      <c r="C23" s="68"/>
      <c r="D23" s="68"/>
      <c r="E23" s="68"/>
      <c r="F23" s="68"/>
      <c r="G23" s="68"/>
      <c r="H23" s="71"/>
      <c r="I23" s="14">
        <v>3</v>
      </c>
      <c r="J23" s="22">
        <v>0.1580433</v>
      </c>
      <c r="K23" s="15">
        <v>-24.19</v>
      </c>
      <c r="L23" s="23">
        <f>J23*(100-H21)/100</f>
        <v>0.14687492742488009</v>
      </c>
    </row>
    <row r="24" spans="1:14" x14ac:dyDescent="0.25">
      <c r="A24" s="72" t="s">
        <v>14</v>
      </c>
      <c r="B24" s="66">
        <v>13.212</v>
      </c>
      <c r="C24" s="66">
        <v>5.0090000000000003</v>
      </c>
      <c r="D24" s="66">
        <v>17.8674</v>
      </c>
      <c r="E24" s="66">
        <v>17.871300000000002</v>
      </c>
      <c r="F24" s="66">
        <v>5.8971</v>
      </c>
      <c r="G24" s="66">
        <v>0.1232</v>
      </c>
      <c r="H24" s="69">
        <f t="shared" ref="H24" si="7">100*(B24+C24-D24)/C24</f>
        <v>7.059293272110204</v>
      </c>
      <c r="I24" s="12">
        <v>1</v>
      </c>
      <c r="J24" s="21">
        <v>0.19725480000000001</v>
      </c>
      <c r="K24" s="6">
        <v>-26.181000000000001</v>
      </c>
      <c r="L24" s="21">
        <f>J24*(100-H24)/100</f>
        <v>0.18333000517468556</v>
      </c>
      <c r="M24" s="24">
        <v>-25.123999999999999</v>
      </c>
      <c r="N24" s="24">
        <v>0.16600000000000001</v>
      </c>
    </row>
    <row r="25" spans="1:14" x14ac:dyDescent="0.25">
      <c r="A25" s="73"/>
      <c r="B25" s="67"/>
      <c r="C25" s="67"/>
      <c r="D25" s="67"/>
      <c r="E25" s="67"/>
      <c r="F25" s="67"/>
      <c r="G25" s="67"/>
      <c r="H25" s="70"/>
      <c r="I25" s="12">
        <v>2</v>
      </c>
      <c r="J25" s="21">
        <v>0.16965469999999999</v>
      </c>
      <c r="K25" s="6">
        <v>-24.936</v>
      </c>
      <c r="L25" s="21">
        <f>J25*(100-H24)/100</f>
        <v>0.15767827717708122</v>
      </c>
      <c r="M25" s="26">
        <v>3.8899999999999997E-2</v>
      </c>
      <c r="N25" s="26">
        <v>8.6800000000000002E-2</v>
      </c>
    </row>
    <row r="26" spans="1:14" ht="14.4" thickBot="1" x14ac:dyDescent="0.3">
      <c r="A26" s="74"/>
      <c r="B26" s="68"/>
      <c r="C26" s="68"/>
      <c r="D26" s="68"/>
      <c r="E26" s="68"/>
      <c r="F26" s="68"/>
      <c r="G26" s="68"/>
      <c r="H26" s="71"/>
      <c r="I26" s="13">
        <v>3</v>
      </c>
      <c r="J26" s="23">
        <v>0.1701819</v>
      </c>
      <c r="K26" s="7">
        <v>-24.254999999999999</v>
      </c>
      <c r="L26" s="23">
        <f>J26*(100-H24)/100</f>
        <v>0.15816826058295066</v>
      </c>
    </row>
  </sheetData>
  <mergeCells count="65">
    <mergeCell ref="A24:A26"/>
    <mergeCell ref="B24:B26"/>
    <mergeCell ref="C24:C26"/>
    <mergeCell ref="D24:D26"/>
    <mergeCell ref="E24:E26"/>
    <mergeCell ref="G24:G26"/>
    <mergeCell ref="H24:H26"/>
    <mergeCell ref="E21:E23"/>
    <mergeCell ref="F21:F23"/>
    <mergeCell ref="G21:G23"/>
    <mergeCell ref="H21:H23"/>
    <mergeCell ref="F24:F26"/>
    <mergeCell ref="A21:A23"/>
    <mergeCell ref="B21:B23"/>
    <mergeCell ref="C21:C23"/>
    <mergeCell ref="D21:D23"/>
    <mergeCell ref="A1:L1"/>
    <mergeCell ref="D18:D20"/>
    <mergeCell ref="C18:C20"/>
    <mergeCell ref="B18:B20"/>
    <mergeCell ref="H18:H20"/>
    <mergeCell ref="G18:G20"/>
    <mergeCell ref="F18:F20"/>
    <mergeCell ref="E18:E20"/>
    <mergeCell ref="A18:A20"/>
    <mergeCell ref="B12:B14"/>
    <mergeCell ref="A12:A14"/>
    <mergeCell ref="A15:A17"/>
    <mergeCell ref="B15:B17"/>
    <mergeCell ref="C15:C17"/>
    <mergeCell ref="C12:C14"/>
    <mergeCell ref="D15:D17"/>
    <mergeCell ref="H12:H14"/>
    <mergeCell ref="G12:G14"/>
    <mergeCell ref="E12:E14"/>
    <mergeCell ref="F12:F14"/>
    <mergeCell ref="D12:D14"/>
    <mergeCell ref="E15:E17"/>
    <mergeCell ref="F15:F17"/>
    <mergeCell ref="G15:G17"/>
    <mergeCell ref="H15:H17"/>
    <mergeCell ref="G6:G8"/>
    <mergeCell ref="H6:H8"/>
    <mergeCell ref="A9:A11"/>
    <mergeCell ref="B9:B11"/>
    <mergeCell ref="C9:C11"/>
    <mergeCell ref="D9:D11"/>
    <mergeCell ref="E9:E11"/>
    <mergeCell ref="F9:F11"/>
    <mergeCell ref="G9:G11"/>
    <mergeCell ref="H9:H11"/>
    <mergeCell ref="A6:A8"/>
    <mergeCell ref="B6:B8"/>
    <mergeCell ref="C6:C8"/>
    <mergeCell ref="D6:D8"/>
    <mergeCell ref="E6:E8"/>
    <mergeCell ref="F6:F8"/>
    <mergeCell ref="F3:F5"/>
    <mergeCell ref="G3:G5"/>
    <mergeCell ref="H3:H5"/>
    <mergeCell ref="A3:A5"/>
    <mergeCell ref="B3:B5"/>
    <mergeCell ref="C3:C5"/>
    <mergeCell ref="D3:D5"/>
    <mergeCell ref="E3:E5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5D57-ACEC-49CD-AF65-20E3F6181A2C}">
  <dimension ref="A1:J10"/>
  <sheetViews>
    <sheetView zoomScaleNormal="100" workbookViewId="0">
      <selection activeCell="J3" sqref="J3"/>
    </sheetView>
  </sheetViews>
  <sheetFormatPr defaultRowHeight="13.8" x14ac:dyDescent="0.25"/>
  <cols>
    <col min="1" max="1" width="9.5546875" customWidth="1"/>
    <col min="4" max="4" width="13.109375" customWidth="1"/>
    <col min="5" max="5" width="10.33203125" style="16" customWidth="1"/>
    <col min="9" max="9" width="12.44140625" customWidth="1"/>
  </cols>
  <sheetData>
    <row r="1" spans="1:10" ht="17.399999999999999" customHeight="1" thickBot="1" x14ac:dyDescent="0.35">
      <c r="A1" s="76" t="s">
        <v>25</v>
      </c>
      <c r="B1" s="76"/>
      <c r="C1" s="76"/>
      <c r="D1" s="76"/>
      <c r="E1" s="76"/>
      <c r="F1" s="76"/>
      <c r="G1" s="76"/>
      <c r="H1" s="76"/>
      <c r="I1" s="76"/>
    </row>
    <row r="2" spans="1:10" ht="29.4" thickBot="1" x14ac:dyDescent="0.3">
      <c r="A2" s="1" t="s">
        <v>1</v>
      </c>
      <c r="B2" s="1" t="s">
        <v>2</v>
      </c>
      <c r="C2" s="1" t="s">
        <v>3</v>
      </c>
      <c r="D2" s="64" t="s">
        <v>73</v>
      </c>
      <c r="E2" s="1" t="s">
        <v>21</v>
      </c>
      <c r="F2" s="1" t="s">
        <v>19</v>
      </c>
      <c r="G2" s="1" t="s">
        <v>20</v>
      </c>
      <c r="H2" s="1" t="s">
        <v>22</v>
      </c>
      <c r="I2" s="1" t="s">
        <v>23</v>
      </c>
    </row>
    <row r="3" spans="1:10" ht="14.4" thickBot="1" x14ac:dyDescent="0.3">
      <c r="A3" s="2" t="s">
        <v>27</v>
      </c>
      <c r="B3" s="2">
        <v>12.8713</v>
      </c>
      <c r="C3" s="2">
        <v>5.1098999999999997</v>
      </c>
      <c r="D3" s="6">
        <v>16.866800000000001</v>
      </c>
      <c r="E3" s="17">
        <v>13.809699999999999</v>
      </c>
      <c r="F3" s="2"/>
      <c r="G3" s="2"/>
      <c r="H3" s="18">
        <f>100*(D3-E3)/C3</f>
        <v>59.82700248537158</v>
      </c>
      <c r="I3" s="18">
        <f>100*(B3+C3-E3)/C3</f>
        <v>81.635648447132084</v>
      </c>
      <c r="J3" s="61">
        <f>I3-I4</f>
        <v>2.832996341047803</v>
      </c>
    </row>
    <row r="4" spans="1:10" ht="14.4" thickBot="1" x14ac:dyDescent="0.3">
      <c r="A4" s="4" t="s">
        <v>8</v>
      </c>
      <c r="B4" s="2">
        <v>12.8832</v>
      </c>
      <c r="C4" s="2">
        <v>5.1280000000000001</v>
      </c>
      <c r="D4" s="2">
        <v>16.884499999999999</v>
      </c>
      <c r="E4" s="2">
        <v>13.9702</v>
      </c>
      <c r="F4" s="2"/>
      <c r="G4" s="2"/>
      <c r="H4" s="18">
        <f t="shared" ref="H4:H10" si="0">100*(D4-E4)/C4</f>
        <v>56.831123244929778</v>
      </c>
      <c r="I4" s="18">
        <f t="shared" ref="I4:I10" si="1">100*(B4+C4-E4)/C4</f>
        <v>78.802652106084281</v>
      </c>
      <c r="J4" s="61">
        <f>I6-I5</f>
        <v>3.8361071725071554</v>
      </c>
    </row>
    <row r="5" spans="1:10" ht="14.4" thickBot="1" x14ac:dyDescent="0.3">
      <c r="A5" s="4" t="s">
        <v>9</v>
      </c>
      <c r="B5" s="2">
        <v>12.901199999999999</v>
      </c>
      <c r="C5" s="2">
        <v>5.2538</v>
      </c>
      <c r="D5" s="2">
        <v>17.795500000000001</v>
      </c>
      <c r="E5" s="2">
        <v>14.4945</v>
      </c>
      <c r="F5" s="2"/>
      <c r="G5" s="2"/>
      <c r="H5" s="18">
        <f t="shared" si="0"/>
        <v>62.830713007727745</v>
      </c>
      <c r="I5" s="18">
        <f t="shared" si="1"/>
        <v>69.673379268339119</v>
      </c>
      <c r="J5" s="61">
        <f>I7-I8</f>
        <v>4.510502499091217</v>
      </c>
    </row>
    <row r="6" spans="1:10" ht="14.4" thickBot="1" x14ac:dyDescent="0.3">
      <c r="A6" s="4" t="s">
        <v>10</v>
      </c>
      <c r="B6" s="2">
        <v>13.3301</v>
      </c>
      <c r="C6" s="2">
        <v>5.0335000000000001</v>
      </c>
      <c r="D6" s="2">
        <v>17.985099999999999</v>
      </c>
      <c r="E6" s="2">
        <v>14.663500000000001</v>
      </c>
      <c r="F6" s="2">
        <v>13.312099999999999</v>
      </c>
      <c r="G6" s="2">
        <v>14.550800000000001</v>
      </c>
      <c r="H6" s="18">
        <f t="shared" si="0"/>
        <v>65.989867885169332</v>
      </c>
      <c r="I6" s="18">
        <f t="shared" si="1"/>
        <v>73.509486440846274</v>
      </c>
      <c r="J6" s="61">
        <f>I10-I9</f>
        <v>1.4341604120120337</v>
      </c>
    </row>
    <row r="7" spans="1:10" ht="14.4" thickBot="1" x14ac:dyDescent="0.3">
      <c r="A7" s="4" t="s">
        <v>11</v>
      </c>
      <c r="B7" s="2">
        <v>13.3954</v>
      </c>
      <c r="C7" s="2">
        <v>5.1637000000000004</v>
      </c>
      <c r="D7" s="2">
        <v>17.275600000000001</v>
      </c>
      <c r="E7" s="2">
        <v>14.291</v>
      </c>
      <c r="F7" s="2"/>
      <c r="G7" s="2"/>
      <c r="H7" s="18">
        <f t="shared" si="0"/>
        <v>57.799639793171565</v>
      </c>
      <c r="I7" s="18">
        <f t="shared" si="1"/>
        <v>82.655847551174546</v>
      </c>
      <c r="J7" s="61">
        <f>AVERAGE(J3:J6)</f>
        <v>3.1534416061645523</v>
      </c>
    </row>
    <row r="8" spans="1:10" ht="14.4" thickBot="1" x14ac:dyDescent="0.3">
      <c r="A8" s="4" t="s">
        <v>12</v>
      </c>
      <c r="B8" s="2">
        <v>12.946</v>
      </c>
      <c r="C8" s="2">
        <v>4.9151999999999996</v>
      </c>
      <c r="D8" s="2">
        <v>16.711600000000001</v>
      </c>
      <c r="E8" s="2">
        <v>14.020200000000001</v>
      </c>
      <c r="F8" s="2"/>
      <c r="G8" s="2"/>
      <c r="H8" s="18">
        <f t="shared" si="0"/>
        <v>54.756673177083336</v>
      </c>
      <c r="I8" s="18">
        <f t="shared" si="1"/>
        <v>78.145345052083329</v>
      </c>
      <c r="J8" s="61"/>
    </row>
    <row r="9" spans="1:10" ht="14.4" thickBot="1" x14ac:dyDescent="0.3">
      <c r="A9" s="4" t="s">
        <v>13</v>
      </c>
      <c r="B9" s="2">
        <v>13.406499999999999</v>
      </c>
      <c r="C9" s="2">
        <v>5.1085000000000003</v>
      </c>
      <c r="D9" s="2">
        <v>18.157499999999999</v>
      </c>
      <c r="E9" s="2">
        <v>14.8627</v>
      </c>
      <c r="F9" s="2"/>
      <c r="G9" s="2"/>
      <c r="H9" s="18">
        <f t="shared" si="0"/>
        <v>64.496427522756164</v>
      </c>
      <c r="I9" s="18">
        <f t="shared" si="1"/>
        <v>71.494567877067638</v>
      </c>
      <c r="J9" s="61"/>
    </row>
    <row r="10" spans="1:10" x14ac:dyDescent="0.25">
      <c r="A10" s="4" t="s">
        <v>14</v>
      </c>
      <c r="B10" s="2">
        <v>13.212</v>
      </c>
      <c r="C10" s="2">
        <v>5.0090000000000003</v>
      </c>
      <c r="D10" s="2">
        <v>17.871300000000002</v>
      </c>
      <c r="E10" s="2">
        <v>14.568</v>
      </c>
      <c r="F10" s="2">
        <v>13.173400000000001</v>
      </c>
      <c r="G10" s="2">
        <v>14.427099999999999</v>
      </c>
      <c r="H10" s="19">
        <f t="shared" si="0"/>
        <v>65.947294869235421</v>
      </c>
      <c r="I10" s="19">
        <f t="shared" si="1"/>
        <v>72.928728289079672</v>
      </c>
      <c r="J10" s="61"/>
    </row>
  </sheetData>
  <mergeCells count="1">
    <mergeCell ref="A1:I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8E22-6FF3-4E37-BAB4-EA54E80BC4BC}">
  <dimension ref="A1:K11"/>
  <sheetViews>
    <sheetView workbookViewId="0">
      <selection activeCell="M7" sqref="M7"/>
    </sheetView>
  </sheetViews>
  <sheetFormatPr defaultRowHeight="13.8" x14ac:dyDescent="0.25"/>
  <cols>
    <col min="1" max="1" width="12.5546875" customWidth="1"/>
    <col min="2" max="2" width="12.109375" customWidth="1"/>
    <col min="3" max="3" width="17.33203125" customWidth="1"/>
    <col min="4" max="4" width="17.77734375" customWidth="1"/>
    <col min="5" max="5" width="18.33203125" customWidth="1"/>
    <col min="6" max="6" width="9.33203125" bestFit="1" customWidth="1"/>
  </cols>
  <sheetData>
    <row r="1" spans="1:11" ht="15.6" x14ac:dyDescent="0.3">
      <c r="A1" s="77" t="s">
        <v>32</v>
      </c>
      <c r="B1" s="77"/>
      <c r="C1" s="77"/>
      <c r="D1" s="77"/>
      <c r="E1" s="77"/>
      <c r="F1" s="77"/>
      <c r="G1" s="77"/>
      <c r="H1" s="77"/>
    </row>
    <row r="2" spans="1:11" s="29" customFormat="1" ht="15" thickBot="1" x14ac:dyDescent="0.3">
      <c r="A2" s="3" t="s">
        <v>1</v>
      </c>
      <c r="B2" s="3" t="s">
        <v>29</v>
      </c>
      <c r="C2" s="3" t="s">
        <v>30</v>
      </c>
      <c r="D2" s="3" t="s">
        <v>31</v>
      </c>
      <c r="E2" s="30" t="s">
        <v>33</v>
      </c>
    </row>
    <row r="3" spans="1:11" ht="14.4" thickBot="1" x14ac:dyDescent="0.3">
      <c r="A3" s="2" t="s">
        <v>0</v>
      </c>
      <c r="B3" s="28">
        <v>5.1098999999999997</v>
      </c>
      <c r="C3" s="28">
        <v>5.3940999999999999</v>
      </c>
      <c r="D3" s="28">
        <v>5.8710000000000004</v>
      </c>
      <c r="E3" s="28">
        <f>D3-C3</f>
        <v>0.47690000000000055</v>
      </c>
      <c r="F3" s="28">
        <f>E3/B3</f>
        <v>9.3328636568230414E-2</v>
      </c>
      <c r="G3" s="58">
        <v>0.14874979999999999</v>
      </c>
      <c r="H3" s="58">
        <f>G3*F3</f>
        <v>1.388261602379696E-2</v>
      </c>
      <c r="I3" s="62">
        <v>-24.398</v>
      </c>
    </row>
    <row r="4" spans="1:11" ht="14.4" thickBot="1" x14ac:dyDescent="0.3">
      <c r="A4" s="4" t="s">
        <v>8</v>
      </c>
      <c r="B4" s="28">
        <v>5.1280000000000001</v>
      </c>
      <c r="C4" s="28">
        <v>4.7925000000000004</v>
      </c>
      <c r="D4" s="28">
        <v>5.0674999999999999</v>
      </c>
      <c r="E4" s="28">
        <f t="shared" ref="E4:E11" si="0">D4-C4</f>
        <v>0.27499999999999947</v>
      </c>
      <c r="F4" s="28">
        <f t="shared" ref="F4:F9" si="1">E4/B4</f>
        <v>5.3627145085803324E-2</v>
      </c>
      <c r="G4" s="58">
        <v>0.19791810000000001</v>
      </c>
      <c r="H4" s="58">
        <f t="shared" ref="H4:H10" si="2">G4*F4</f>
        <v>1.0613782663806531E-2</v>
      </c>
      <c r="I4" s="62" t="s">
        <v>66</v>
      </c>
      <c r="K4" t="s">
        <v>74</v>
      </c>
    </row>
    <row r="5" spans="1:11" ht="14.4" thickBot="1" x14ac:dyDescent="0.3">
      <c r="A5" s="4" t="s">
        <v>9</v>
      </c>
      <c r="B5" s="28">
        <v>5.2538</v>
      </c>
      <c r="C5" s="28">
        <v>5.3738000000000001</v>
      </c>
      <c r="D5" s="28">
        <v>6.0350999999999999</v>
      </c>
      <c r="E5" s="28">
        <f t="shared" si="0"/>
        <v>0.66129999999999978</v>
      </c>
      <c r="F5" s="28">
        <f t="shared" si="1"/>
        <v>0.12587079827934061</v>
      </c>
      <c r="G5" s="58">
        <v>8.96734E-2</v>
      </c>
      <c r="H5" s="58">
        <f>G5*F5</f>
        <v>1.1287262442422622E-2</v>
      </c>
      <c r="I5" s="62" t="s">
        <v>67</v>
      </c>
    </row>
    <row r="6" spans="1:11" ht="14.4" thickBot="1" x14ac:dyDescent="0.3">
      <c r="A6" s="4" t="s">
        <v>10</v>
      </c>
      <c r="B6" s="28">
        <v>5.0335000000000001</v>
      </c>
      <c r="C6" s="28">
        <v>5.3761000000000001</v>
      </c>
      <c r="D6" s="28">
        <v>5.5415000000000001</v>
      </c>
      <c r="E6" s="28">
        <f t="shared" si="0"/>
        <v>0.16539999999999999</v>
      </c>
      <c r="F6" s="28">
        <f t="shared" si="1"/>
        <v>3.2859839078176217E-2</v>
      </c>
      <c r="G6" s="58">
        <f>0.3346734</f>
        <v>0.33467340000000001</v>
      </c>
      <c r="H6" s="58">
        <f t="shared" si="2"/>
        <v>1.0997314067746101E-2</v>
      </c>
      <c r="I6" s="62" t="s">
        <v>70</v>
      </c>
    </row>
    <row r="7" spans="1:11" ht="14.4" thickBot="1" x14ac:dyDescent="0.3">
      <c r="A7" s="4" t="s">
        <v>11</v>
      </c>
      <c r="B7" s="28">
        <v>5.1637000000000004</v>
      </c>
      <c r="C7" s="28">
        <v>5.3543000000000003</v>
      </c>
      <c r="D7" s="28">
        <v>5.8007999999999997</v>
      </c>
      <c r="E7" s="28">
        <f t="shared" si="0"/>
        <v>0.44649999999999945</v>
      </c>
      <c r="F7" s="28">
        <f t="shared" si="1"/>
        <v>8.6469004783391645E-2</v>
      </c>
      <c r="G7" s="58">
        <v>0.1138204</v>
      </c>
      <c r="H7" s="58">
        <f t="shared" si="2"/>
        <v>9.8419367120475502E-3</v>
      </c>
      <c r="I7" s="62" t="s">
        <v>68</v>
      </c>
    </row>
    <row r="8" spans="1:11" ht="14.4" thickBot="1" x14ac:dyDescent="0.3">
      <c r="A8" s="4" t="s">
        <v>12</v>
      </c>
      <c r="B8" s="28">
        <v>4.9151999999999996</v>
      </c>
      <c r="C8" s="28">
        <v>5.3914</v>
      </c>
      <c r="D8" s="28">
        <v>5.6548999999999996</v>
      </c>
      <c r="E8" s="28">
        <f t="shared" si="0"/>
        <v>0.26349999999999962</v>
      </c>
      <c r="F8" s="28">
        <f t="shared" si="1"/>
        <v>5.3609212239583259E-2</v>
      </c>
      <c r="G8" s="58">
        <v>0.16353999999999999</v>
      </c>
      <c r="H8" s="58">
        <f t="shared" si="2"/>
        <v>8.7672505696614455E-3</v>
      </c>
      <c r="I8" s="62" t="s">
        <v>69</v>
      </c>
    </row>
    <row r="9" spans="1:11" ht="14.4" thickBot="1" x14ac:dyDescent="0.3">
      <c r="A9" s="4" t="s">
        <v>13</v>
      </c>
      <c r="B9" s="28">
        <v>5.1085000000000003</v>
      </c>
      <c r="C9" s="28">
        <v>5.3689999999999998</v>
      </c>
      <c r="D9" s="28">
        <v>6.2427000000000001</v>
      </c>
      <c r="E9" s="28">
        <f t="shared" si="0"/>
        <v>0.87370000000000037</v>
      </c>
      <c r="F9" s="28">
        <f t="shared" si="1"/>
        <v>0.1710286776940394</v>
      </c>
      <c r="G9" s="58">
        <v>0.1637171</v>
      </c>
      <c r="H9" s="58">
        <f t="shared" si="2"/>
        <v>2.8000319128902818E-2</v>
      </c>
      <c r="I9" s="62">
        <v>-22.344999999999999</v>
      </c>
    </row>
    <row r="10" spans="1:11" ht="14.4" thickBot="1" x14ac:dyDescent="0.3">
      <c r="A10" s="4" t="s">
        <v>14</v>
      </c>
      <c r="B10" s="28">
        <v>5.0090000000000003</v>
      </c>
      <c r="C10" s="28">
        <v>5.3550000000000004</v>
      </c>
      <c r="D10" s="28">
        <v>5.6262999999999996</v>
      </c>
      <c r="E10" s="28">
        <f t="shared" si="0"/>
        <v>0.27129999999999921</v>
      </c>
      <c r="F10" s="28">
        <f>(E10+E11)/B10</f>
        <v>5.6598123377919578E-2</v>
      </c>
      <c r="G10" s="58">
        <f>(0.3313239+0.4053472)/2</f>
        <v>0.36833555000000001</v>
      </c>
      <c r="H10" s="58">
        <f t="shared" si="2"/>
        <v>2.0847100903373866E-2</v>
      </c>
      <c r="I10" s="62" t="s">
        <v>72</v>
      </c>
    </row>
    <row r="11" spans="1:11" x14ac:dyDescent="0.25">
      <c r="A11" s="2" t="s">
        <v>28</v>
      </c>
      <c r="B11" s="28"/>
      <c r="C11" s="28">
        <v>4.8112000000000004</v>
      </c>
      <c r="D11" s="28">
        <v>4.8234000000000004</v>
      </c>
      <c r="E11" s="28">
        <f t="shared" si="0"/>
        <v>1.2199999999999989E-2</v>
      </c>
      <c r="F11" s="28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E804-BC44-44E3-BC13-5EEB422E6225}">
  <dimension ref="A1:K17"/>
  <sheetViews>
    <sheetView workbookViewId="0">
      <selection activeCell="J2" sqref="J2:J15"/>
    </sheetView>
  </sheetViews>
  <sheetFormatPr defaultRowHeight="13.8" x14ac:dyDescent="0.25"/>
  <cols>
    <col min="1" max="1" width="11.5546875" customWidth="1"/>
    <col min="2" max="2" width="14.6640625" customWidth="1"/>
    <col min="3" max="3" width="12.21875" customWidth="1"/>
    <col min="4" max="4" width="16.6640625" customWidth="1"/>
    <col min="5" max="5" width="16.44140625" customWidth="1"/>
    <col min="6" max="6" width="14.109375" customWidth="1"/>
    <col min="7" max="7" width="13.44140625" customWidth="1"/>
    <col min="8" max="8" width="15.77734375" customWidth="1"/>
    <col min="9" max="9" width="14.6640625" customWidth="1"/>
    <col min="10" max="10" width="14.44140625" customWidth="1"/>
  </cols>
  <sheetData>
    <row r="1" spans="1:11" ht="17.399999999999999" thickBot="1" x14ac:dyDescent="0.3">
      <c r="A1" s="3" t="s">
        <v>47</v>
      </c>
      <c r="B1" s="3" t="s">
        <v>48</v>
      </c>
      <c r="C1" s="3" t="s">
        <v>29</v>
      </c>
      <c r="D1" s="3" t="s">
        <v>31</v>
      </c>
      <c r="E1" s="3" t="s">
        <v>5</v>
      </c>
      <c r="F1" s="3" t="s">
        <v>49</v>
      </c>
      <c r="G1" s="33" t="s">
        <v>51</v>
      </c>
      <c r="H1" s="10" t="s">
        <v>18</v>
      </c>
      <c r="I1" s="8" t="s">
        <v>17</v>
      </c>
      <c r="J1" s="8" t="s">
        <v>24</v>
      </c>
    </row>
    <row r="2" spans="1:11" ht="14.4" thickBot="1" x14ac:dyDescent="0.3">
      <c r="A2" s="2" t="s">
        <v>34</v>
      </c>
      <c r="B2" s="2">
        <v>13.397500000000001</v>
      </c>
      <c r="C2" s="2">
        <v>4.9718999999999998</v>
      </c>
      <c r="D2" s="2">
        <v>17.015999999999998</v>
      </c>
      <c r="E2" s="2">
        <v>17.041</v>
      </c>
      <c r="F2" s="2">
        <v>0.15679999999999999</v>
      </c>
      <c r="G2" s="37">
        <f>100*(1-(D2-B2)/C2)</f>
        <v>27.220981918381348</v>
      </c>
      <c r="H2" s="38">
        <v>8.7753999999999999E-2</v>
      </c>
      <c r="I2" s="39">
        <v>-26.233000000000001</v>
      </c>
      <c r="J2" s="59">
        <f>H2*(1-G2/100)</f>
        <v>6.3866499527343634E-2</v>
      </c>
      <c r="K2" s="44">
        <f>F2/(E2-B2)</f>
        <v>4.303554274735831E-2</v>
      </c>
    </row>
    <row r="3" spans="1:11" ht="14.4" thickBot="1" x14ac:dyDescent="0.3">
      <c r="A3" s="4" t="s">
        <v>8</v>
      </c>
      <c r="B3" s="2">
        <v>13.3842</v>
      </c>
      <c r="C3" s="2">
        <v>5.0739999999999998</v>
      </c>
      <c r="D3" s="2">
        <v>17.080200000000001</v>
      </c>
      <c r="E3" s="2"/>
      <c r="F3" s="2"/>
      <c r="G3" s="37">
        <f t="shared" ref="G3:G16" si="0">100*(1-(D3-B3)/C3)</f>
        <v>27.158060701616048</v>
      </c>
      <c r="H3" s="38"/>
      <c r="I3" s="40"/>
      <c r="J3" s="59"/>
      <c r="K3" s="44"/>
    </row>
    <row r="4" spans="1:11" ht="14.4" thickBot="1" x14ac:dyDescent="0.3">
      <c r="A4" s="4" t="s">
        <v>35</v>
      </c>
      <c r="B4" s="2">
        <v>13.3809</v>
      </c>
      <c r="C4" s="2">
        <v>5.2333999999999996</v>
      </c>
      <c r="D4" s="2">
        <v>17.195</v>
      </c>
      <c r="E4" s="2">
        <v>17.220199999999998</v>
      </c>
      <c r="F4" s="2">
        <v>0.1716</v>
      </c>
      <c r="G4" s="37">
        <f t="shared" si="0"/>
        <v>27.120036687430726</v>
      </c>
      <c r="H4" s="38">
        <v>6.8696999999999994E-2</v>
      </c>
      <c r="I4" s="39">
        <v>-24.867999999999999</v>
      </c>
      <c r="J4" s="59">
        <f t="shared" ref="J4:J15" si="1">H4*(1-G4/100)</f>
        <v>5.0066348396835707E-2</v>
      </c>
      <c r="K4" s="44">
        <f t="shared" ref="K4:K15" si="2">F4/(E4-B4)</f>
        <v>4.4695647644101812E-2</v>
      </c>
    </row>
    <row r="5" spans="1:11" ht="14.4" thickBot="1" x14ac:dyDescent="0.3">
      <c r="A5" s="4" t="s">
        <v>39</v>
      </c>
      <c r="B5" s="2">
        <v>13.388299999999999</v>
      </c>
      <c r="C5" s="2">
        <v>5.0613999999999999</v>
      </c>
      <c r="D5" s="2">
        <v>17.060500000000001</v>
      </c>
      <c r="E5" s="2"/>
      <c r="F5" s="2"/>
      <c r="G5" s="37">
        <f t="shared" si="0"/>
        <v>27.446951436361445</v>
      </c>
      <c r="H5" s="38"/>
      <c r="I5" s="40"/>
      <c r="J5" s="59"/>
      <c r="K5" s="44"/>
    </row>
    <row r="6" spans="1:11" ht="14.4" thickBot="1" x14ac:dyDescent="0.3">
      <c r="A6" s="4" t="s">
        <v>36</v>
      </c>
      <c r="B6" s="2">
        <v>13.318099999999999</v>
      </c>
      <c r="C6" s="2">
        <v>5.2519</v>
      </c>
      <c r="D6" s="2">
        <v>17.137799999999999</v>
      </c>
      <c r="E6" s="2">
        <v>17.173500000000001</v>
      </c>
      <c r="F6" s="2">
        <v>0.1014</v>
      </c>
      <c r="G6" s="37">
        <f t="shared" si="0"/>
        <v>27.270130809802183</v>
      </c>
      <c r="H6" s="38">
        <v>6.8086999999999995E-2</v>
      </c>
      <c r="I6" s="39">
        <v>-24.207000000000001</v>
      </c>
      <c r="J6" s="59">
        <f t="shared" si="1"/>
        <v>4.9519586035529986E-2</v>
      </c>
      <c r="K6" s="44">
        <f t="shared" si="2"/>
        <v>2.6300772941847791E-2</v>
      </c>
    </row>
    <row r="7" spans="1:11" ht="14.4" thickBot="1" x14ac:dyDescent="0.3">
      <c r="A7" s="4" t="s">
        <v>40</v>
      </c>
      <c r="B7" s="2">
        <v>13.3825</v>
      </c>
      <c r="C7" s="2">
        <v>5.1493000000000002</v>
      </c>
      <c r="D7" s="2">
        <v>17.126100000000001</v>
      </c>
      <c r="E7" s="2"/>
      <c r="F7" s="2"/>
      <c r="G7" s="37">
        <f t="shared" si="0"/>
        <v>27.298856155205552</v>
      </c>
      <c r="H7" s="38"/>
      <c r="I7" s="40"/>
      <c r="J7" s="37"/>
      <c r="K7" s="44"/>
    </row>
    <row r="8" spans="1:11" ht="14.4" thickBot="1" x14ac:dyDescent="0.3">
      <c r="A8" s="4" t="s">
        <v>41</v>
      </c>
      <c r="B8" s="2">
        <v>13.338200000000001</v>
      </c>
      <c r="C8" s="2">
        <v>5.0190999999999999</v>
      </c>
      <c r="D8" s="2">
        <v>16.984400000000001</v>
      </c>
      <c r="E8" s="2"/>
      <c r="F8" s="2"/>
      <c r="G8" s="37">
        <f t="shared" si="0"/>
        <v>27.353509593353387</v>
      </c>
      <c r="H8" s="38"/>
      <c r="I8" s="40"/>
      <c r="J8" s="37"/>
      <c r="K8" s="44"/>
    </row>
    <row r="9" spans="1:11" ht="14.4" thickBot="1" x14ac:dyDescent="0.3">
      <c r="A9" s="4" t="s">
        <v>42</v>
      </c>
      <c r="B9" s="2">
        <v>13.4655</v>
      </c>
      <c r="C9" s="2">
        <v>5.0738000000000003</v>
      </c>
      <c r="D9" s="2">
        <v>17.148099999999999</v>
      </c>
      <c r="E9" s="2"/>
      <c r="F9" s="2"/>
      <c r="G9" s="37">
        <f t="shared" si="0"/>
        <v>27.419291260987844</v>
      </c>
      <c r="H9" s="38"/>
      <c r="I9" s="40"/>
      <c r="J9" s="37"/>
      <c r="K9" s="44"/>
    </row>
    <row r="10" spans="1:11" ht="14.4" thickBot="1" x14ac:dyDescent="0.3">
      <c r="A10" s="4" t="s">
        <v>9</v>
      </c>
      <c r="B10" s="2">
        <v>13.3675</v>
      </c>
      <c r="C10" s="2">
        <v>5.1310000000000002</v>
      </c>
      <c r="D10" s="2">
        <v>18.056100000000001</v>
      </c>
      <c r="E10" s="2">
        <v>18.0884</v>
      </c>
      <c r="F10" s="2">
        <v>0.1142</v>
      </c>
      <c r="G10" s="37">
        <f t="shared" si="0"/>
        <v>8.6221009549795173</v>
      </c>
      <c r="H10" s="38">
        <v>0.185978</v>
      </c>
      <c r="I10" s="39">
        <v>-21.323</v>
      </c>
      <c r="J10" s="37">
        <f t="shared" si="1"/>
        <v>0.1699427890859482</v>
      </c>
      <c r="K10" s="44">
        <f t="shared" si="2"/>
        <v>2.4190302696519728E-2</v>
      </c>
    </row>
    <row r="11" spans="1:11" ht="14.4" thickBot="1" x14ac:dyDescent="0.3">
      <c r="A11" s="4" t="s">
        <v>10</v>
      </c>
      <c r="B11" s="2">
        <v>13.378299999999999</v>
      </c>
      <c r="C11" s="2">
        <v>5.0286</v>
      </c>
      <c r="D11" s="2">
        <v>17.975200000000001</v>
      </c>
      <c r="E11" s="2"/>
      <c r="F11" s="2"/>
      <c r="G11" s="37">
        <f t="shared" si="0"/>
        <v>8.5848944040090363</v>
      </c>
      <c r="H11" s="38"/>
      <c r="I11" s="40"/>
      <c r="J11" s="37"/>
      <c r="K11" s="44"/>
    </row>
    <row r="12" spans="1:11" ht="14.4" thickBot="1" x14ac:dyDescent="0.3">
      <c r="A12" s="4" t="s">
        <v>43</v>
      </c>
      <c r="B12" s="2">
        <v>13.4071</v>
      </c>
      <c r="C12" s="2">
        <v>5.1163999999999996</v>
      </c>
      <c r="D12" s="2">
        <v>18.0822</v>
      </c>
      <c r="E12" s="2"/>
      <c r="F12" s="2"/>
      <c r="G12" s="37">
        <f t="shared" si="0"/>
        <v>8.6252052224219948</v>
      </c>
      <c r="H12" s="38"/>
      <c r="I12" s="40"/>
      <c r="J12" s="37"/>
      <c r="K12" s="44"/>
    </row>
    <row r="13" spans="1:11" ht="14.4" thickBot="1" x14ac:dyDescent="0.3">
      <c r="A13" s="4" t="s">
        <v>44</v>
      </c>
      <c r="B13" s="2">
        <v>13.3842</v>
      </c>
      <c r="C13" s="2">
        <v>5.1905000000000001</v>
      </c>
      <c r="D13" s="2">
        <v>18.1342</v>
      </c>
      <c r="E13" s="2"/>
      <c r="F13" s="2"/>
      <c r="G13" s="37">
        <f t="shared" si="0"/>
        <v>8.4866583180811084</v>
      </c>
      <c r="H13" s="38"/>
      <c r="I13" s="40"/>
      <c r="J13" s="37"/>
      <c r="K13" s="44"/>
    </row>
    <row r="14" spans="1:11" ht="14.4" thickBot="1" x14ac:dyDescent="0.3">
      <c r="A14" s="4" t="s">
        <v>37</v>
      </c>
      <c r="B14" s="2">
        <v>13.414099999999999</v>
      </c>
      <c r="C14" s="2">
        <v>5.0465999999999998</v>
      </c>
      <c r="D14" s="2">
        <v>18.020600000000002</v>
      </c>
      <c r="E14" s="2">
        <v>18.070900000000002</v>
      </c>
      <c r="F14" s="2">
        <v>0.13650000000000001</v>
      </c>
      <c r="G14" s="37">
        <f t="shared" si="0"/>
        <v>8.7207228629175617</v>
      </c>
      <c r="H14" s="38">
        <v>0.20441000000000001</v>
      </c>
      <c r="I14" s="39">
        <v>-21.606000000000002</v>
      </c>
      <c r="J14" s="37">
        <f t="shared" si="1"/>
        <v>0.18658397039591021</v>
      </c>
      <c r="K14" s="44">
        <f t="shared" si="2"/>
        <v>2.9311973887648158E-2</v>
      </c>
    </row>
    <row r="15" spans="1:11" ht="14.4" thickBot="1" x14ac:dyDescent="0.3">
      <c r="A15" s="4" t="s">
        <v>38</v>
      </c>
      <c r="B15" s="2">
        <v>13.2851</v>
      </c>
      <c r="C15" s="2">
        <v>5.0061</v>
      </c>
      <c r="D15" s="2">
        <v>17.862500000000001</v>
      </c>
      <c r="E15" s="2">
        <v>17.9099</v>
      </c>
      <c r="F15" s="2">
        <v>0.1195</v>
      </c>
      <c r="G15" s="37">
        <f t="shared" si="0"/>
        <v>8.5635524659914743</v>
      </c>
      <c r="H15" s="38">
        <v>0.188169</v>
      </c>
      <c r="I15" s="39">
        <v>-21.186</v>
      </c>
      <c r="J15" s="37">
        <f t="shared" si="1"/>
        <v>0.17205504896026849</v>
      </c>
      <c r="K15" s="44">
        <f t="shared" si="2"/>
        <v>2.5838955198062615E-2</v>
      </c>
    </row>
    <row r="16" spans="1:11" ht="14.4" thickBot="1" x14ac:dyDescent="0.3">
      <c r="A16" s="4" t="s">
        <v>45</v>
      </c>
      <c r="B16" s="2">
        <v>13.3375</v>
      </c>
      <c r="C16" s="2">
        <v>5.0124000000000004</v>
      </c>
      <c r="D16" s="2">
        <v>17.9145</v>
      </c>
      <c r="E16" s="2"/>
      <c r="F16" s="2"/>
      <c r="G16" s="37">
        <f t="shared" si="0"/>
        <v>8.6864575851887444</v>
      </c>
      <c r="H16" s="41"/>
      <c r="I16" s="40"/>
      <c r="J16" s="40"/>
    </row>
    <row r="17" spans="1:9" x14ac:dyDescent="0.25">
      <c r="A17" s="4" t="s">
        <v>46</v>
      </c>
      <c r="B17" s="2">
        <v>13.4316</v>
      </c>
      <c r="C17" s="2">
        <v>5.0606</v>
      </c>
      <c r="D17" s="2">
        <v>17.966100000000001</v>
      </c>
      <c r="E17" s="2"/>
      <c r="F17" s="2"/>
      <c r="G17" s="34">
        <f>100*(1-(D17-B17)/C17)</f>
        <v>10.396000474252043</v>
      </c>
      <c r="H17" s="42"/>
      <c r="I17" s="4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7684-E6D9-4C4C-8D61-FF7A7FECF7FA}">
  <dimension ref="A1:O25"/>
  <sheetViews>
    <sheetView workbookViewId="0">
      <selection activeCell="F28" sqref="F28"/>
    </sheetView>
  </sheetViews>
  <sheetFormatPr defaultRowHeight="13.8" x14ac:dyDescent="0.25"/>
  <cols>
    <col min="1" max="1" width="9.5546875" customWidth="1"/>
    <col min="2" max="2" width="14.6640625" customWidth="1"/>
    <col min="3" max="3" width="13.109375" customWidth="1"/>
    <col min="4" max="4" width="16.44140625" customWidth="1"/>
    <col min="5" max="5" width="12.5546875" customWidth="1"/>
    <col min="6" max="6" width="17.109375" customWidth="1"/>
    <col min="7" max="7" width="12.21875" customWidth="1"/>
    <col min="8" max="8" width="13.77734375" customWidth="1"/>
    <col min="9" max="9" width="16.109375" customWidth="1"/>
    <col min="10" max="10" width="14.21875" customWidth="1"/>
    <col min="11" max="11" width="15.21875" customWidth="1"/>
    <col min="12" max="12" width="13.6640625" customWidth="1"/>
    <col min="13" max="13" width="15.88671875" customWidth="1"/>
  </cols>
  <sheetData>
    <row r="1" spans="1:15" ht="17.399999999999999" thickBot="1" x14ac:dyDescent="0.3">
      <c r="A1" s="3" t="s">
        <v>1</v>
      </c>
      <c r="B1" s="3" t="s">
        <v>48</v>
      </c>
      <c r="C1" s="3" t="s">
        <v>29</v>
      </c>
      <c r="D1" s="3" t="s">
        <v>31</v>
      </c>
      <c r="E1" s="3" t="s">
        <v>52</v>
      </c>
      <c r="F1" s="3" t="s">
        <v>20</v>
      </c>
      <c r="G1" s="3" t="s">
        <v>49</v>
      </c>
      <c r="H1" s="33" t="s">
        <v>51</v>
      </c>
      <c r="I1" s="33" t="s">
        <v>55</v>
      </c>
      <c r="J1" s="10" t="s">
        <v>18</v>
      </c>
      <c r="K1" s="8" t="s">
        <v>17</v>
      </c>
      <c r="L1" s="8" t="s">
        <v>24</v>
      </c>
      <c r="M1" s="8" t="s">
        <v>57</v>
      </c>
    </row>
    <row r="2" spans="1:15" ht="14.4" thickBot="1" x14ac:dyDescent="0.3">
      <c r="A2" s="2" t="s">
        <v>34</v>
      </c>
      <c r="B2" s="2">
        <v>13.397500000000001</v>
      </c>
      <c r="C2" s="2">
        <v>4.9718999999999998</v>
      </c>
      <c r="D2" s="2"/>
      <c r="E2" s="2">
        <v>13.3551</v>
      </c>
      <c r="F2" s="2">
        <v>13.9375</v>
      </c>
      <c r="G2" s="2">
        <v>1.2500000000000001E-2</v>
      </c>
      <c r="H2" s="45">
        <f>(1-(F2-E2)/(C2*(1-I2)))*100</f>
        <v>87.759386834515908</v>
      </c>
      <c r="I2" s="48">
        <v>4.303554274735831E-2</v>
      </c>
      <c r="J2" s="21">
        <v>0.17109940000000001</v>
      </c>
      <c r="K2" s="6">
        <v>-25.297000000000001</v>
      </c>
      <c r="L2" s="60">
        <f>J2*(1-H2/100)</f>
        <v>2.0943615682464292E-2</v>
      </c>
      <c r="M2" s="48">
        <f>G2/(F2-E2)</f>
        <v>2.1462912087912095E-2</v>
      </c>
      <c r="N2" s="63">
        <v>6.3866499527343634E-2</v>
      </c>
      <c r="O2">
        <f>1-L2/N2</f>
        <v>0.67207196515447754</v>
      </c>
    </row>
    <row r="3" spans="1:15" ht="14.4" thickBot="1" x14ac:dyDescent="0.3">
      <c r="A3" s="4" t="s">
        <v>8</v>
      </c>
      <c r="B3" s="2">
        <v>13.3842</v>
      </c>
      <c r="C3" s="2">
        <v>5.0739999999999998</v>
      </c>
      <c r="D3" s="2">
        <v>14.1759</v>
      </c>
      <c r="E3" s="2">
        <v>13.4391</v>
      </c>
      <c r="F3" s="2">
        <v>14.160600000000001</v>
      </c>
      <c r="G3" s="2"/>
      <c r="H3" s="45">
        <f>100*(1-(D3-B3)/C3)</f>
        <v>84.39692550256207</v>
      </c>
      <c r="I3" s="48"/>
      <c r="J3" s="21"/>
      <c r="K3" s="36"/>
      <c r="L3" s="35"/>
      <c r="M3" s="48"/>
    </row>
    <row r="4" spans="1:15" ht="14.4" thickBot="1" x14ac:dyDescent="0.3">
      <c r="A4" s="4" t="s">
        <v>35</v>
      </c>
      <c r="B4" s="2">
        <v>13.3809</v>
      </c>
      <c r="C4" s="2">
        <v>5.2333999999999996</v>
      </c>
      <c r="D4" s="2">
        <v>14.0832</v>
      </c>
      <c r="E4" s="2">
        <v>13.4268</v>
      </c>
      <c r="F4" s="2">
        <v>14.057499999999999</v>
      </c>
      <c r="G4" s="2">
        <v>1.4200000000000001E-2</v>
      </c>
      <c r="H4" s="45">
        <f>100*(1-(D4-B4)/(C4*(1-I4)))</f>
        <v>85.952566593206797</v>
      </c>
      <c r="I4" s="48">
        <v>4.4695647644101812E-2</v>
      </c>
      <c r="J4" s="21">
        <v>0.2269939</v>
      </c>
      <c r="K4" s="6" t="s">
        <v>71</v>
      </c>
      <c r="L4" s="35">
        <f>J4*(1-H4/100)</f>
        <v>3.1886816939982771E-2</v>
      </c>
      <c r="M4" s="48">
        <f t="shared" ref="M4:M15" si="0">G4/(F4-E4)</f>
        <v>2.2514666243856063E-2</v>
      </c>
      <c r="N4">
        <v>5.0066348396835707E-2</v>
      </c>
      <c r="O4">
        <f t="shared" ref="O4:O15" si="1">1-L4/N4</f>
        <v>0.36310879540801344</v>
      </c>
    </row>
    <row r="5" spans="1:15" ht="14.4" thickBot="1" x14ac:dyDescent="0.3">
      <c r="A5" s="4" t="s">
        <v>39</v>
      </c>
      <c r="B5" s="2">
        <v>13.388299999999999</v>
      </c>
      <c r="C5" s="2">
        <v>5.0613999999999999</v>
      </c>
      <c r="D5" s="2">
        <v>14.1448</v>
      </c>
      <c r="E5" s="2">
        <v>13.354100000000001</v>
      </c>
      <c r="F5" s="2">
        <v>14.0375</v>
      </c>
      <c r="G5" s="2"/>
      <c r="H5" s="45">
        <f t="shared" ref="H5:H17" si="2">100*(1-(D5-B5)/C5)</f>
        <v>85.053542498123036</v>
      </c>
      <c r="I5" s="48"/>
      <c r="J5" s="21"/>
      <c r="K5" s="36"/>
      <c r="L5" s="35"/>
      <c r="M5" s="48"/>
    </row>
    <row r="6" spans="1:15" ht="14.4" thickBot="1" x14ac:dyDescent="0.3">
      <c r="A6" s="4" t="s">
        <v>36</v>
      </c>
      <c r="B6" s="2">
        <v>13.318099999999999</v>
      </c>
      <c r="C6" s="2">
        <v>5.2519</v>
      </c>
      <c r="D6" s="2">
        <v>13.986700000000001</v>
      </c>
      <c r="E6" s="2">
        <v>13.4384</v>
      </c>
      <c r="F6" s="2">
        <v>14.0578</v>
      </c>
      <c r="G6" s="2">
        <v>1.18E-2</v>
      </c>
      <c r="H6" s="45">
        <f>100*(1-(D6-B6)/(C6*(1-I6)))</f>
        <v>86.925499717417111</v>
      </c>
      <c r="I6" s="48">
        <v>2.6300772941847791E-2</v>
      </c>
      <c r="J6" s="21">
        <v>0.26167610000000002</v>
      </c>
      <c r="K6" s="46" t="s">
        <v>54</v>
      </c>
      <c r="L6" s="35">
        <f>J6*(1-H6/100)</f>
        <v>3.4212842433951889E-2</v>
      </c>
      <c r="M6" s="48">
        <f t="shared" si="0"/>
        <v>1.9050694220213091E-2</v>
      </c>
      <c r="N6">
        <v>4.9519586035529986E-2</v>
      </c>
      <c r="O6">
        <f t="shared" si="1"/>
        <v>0.30910483764132457</v>
      </c>
    </row>
    <row r="7" spans="1:15" ht="14.4" thickBot="1" x14ac:dyDescent="0.3">
      <c r="A7" s="4" t="s">
        <v>40</v>
      </c>
      <c r="B7" s="2">
        <v>13.3825</v>
      </c>
      <c r="C7" s="2">
        <v>5.1493000000000002</v>
      </c>
      <c r="D7" s="2">
        <v>14.0991</v>
      </c>
      <c r="E7" s="2">
        <v>13.3817</v>
      </c>
      <c r="F7" s="2">
        <v>14.05</v>
      </c>
      <c r="G7" s="2"/>
      <c r="H7" s="45">
        <f t="shared" si="2"/>
        <v>86.083545336259306</v>
      </c>
      <c r="I7" s="48"/>
      <c r="J7" s="21"/>
      <c r="K7" s="36"/>
      <c r="L7" s="35"/>
      <c r="M7" s="48"/>
    </row>
    <row r="8" spans="1:15" ht="14.4" thickBot="1" x14ac:dyDescent="0.3">
      <c r="A8" s="4" t="s">
        <v>41</v>
      </c>
      <c r="B8" s="2">
        <v>13.338200000000001</v>
      </c>
      <c r="C8" s="2">
        <v>5.0190999999999999</v>
      </c>
      <c r="D8" s="2">
        <v>14.121499999999999</v>
      </c>
      <c r="E8" s="2">
        <v>13.327400000000001</v>
      </c>
      <c r="F8" s="2">
        <v>14.0341</v>
      </c>
      <c r="G8" s="2"/>
      <c r="H8" s="45">
        <f t="shared" si="2"/>
        <v>84.393616385407768</v>
      </c>
      <c r="I8" s="48"/>
      <c r="J8" s="21"/>
      <c r="K8" s="36"/>
      <c r="L8" s="35"/>
      <c r="M8" s="48"/>
    </row>
    <row r="9" spans="1:15" ht="14.4" thickBot="1" x14ac:dyDescent="0.3">
      <c r="A9" s="4" t="s">
        <v>42</v>
      </c>
      <c r="B9" s="2">
        <v>13.4655</v>
      </c>
      <c r="C9" s="2">
        <v>5.0738000000000003</v>
      </c>
      <c r="D9" s="2">
        <v>14.254899999999999</v>
      </c>
      <c r="E9" s="2">
        <v>13.3933</v>
      </c>
      <c r="F9" s="2">
        <v>14.1142</v>
      </c>
      <c r="G9" s="2"/>
      <c r="H9" s="45">
        <f t="shared" si="2"/>
        <v>84.441641373329674</v>
      </c>
      <c r="I9" s="48"/>
      <c r="J9" s="21"/>
      <c r="K9" s="36"/>
      <c r="L9" s="35"/>
      <c r="M9" s="48"/>
    </row>
    <row r="10" spans="1:15" ht="14.4" thickBot="1" x14ac:dyDescent="0.3">
      <c r="A10" s="4" t="s">
        <v>9</v>
      </c>
      <c r="B10" s="2">
        <v>13.3675</v>
      </c>
      <c r="C10" s="2">
        <v>5.1310000000000002</v>
      </c>
      <c r="D10" s="2">
        <v>14.3108</v>
      </c>
      <c r="E10" s="2">
        <v>13.3001</v>
      </c>
      <c r="F10" s="2">
        <v>14.1761</v>
      </c>
      <c r="G10" s="2">
        <v>1.2200000000000001E-2</v>
      </c>
      <c r="H10" s="45">
        <f>100*(1-(D10-B10)/(C10*(1-I10)))</f>
        <v>81.159922277203805</v>
      </c>
      <c r="I10" s="48">
        <v>2.4190302696519728E-2</v>
      </c>
      <c r="J10" s="21">
        <v>0.39086470000000001</v>
      </c>
      <c r="K10" s="6">
        <v>-21.463999999999999</v>
      </c>
      <c r="L10" s="35">
        <f>J10*(1-H10/100)</f>
        <v>7.3639213270974196E-2</v>
      </c>
      <c r="M10" s="48">
        <f t="shared" si="0"/>
        <v>1.3926940639269416E-2</v>
      </c>
      <c r="N10">
        <v>0.1699427890859482</v>
      </c>
      <c r="O10">
        <f t="shared" si="1"/>
        <v>0.56668233075937502</v>
      </c>
    </row>
    <row r="11" spans="1:15" ht="14.4" thickBot="1" x14ac:dyDescent="0.3">
      <c r="A11" s="4" t="s">
        <v>10</v>
      </c>
      <c r="B11" s="2">
        <v>13.378299999999999</v>
      </c>
      <c r="C11" s="2">
        <v>5.0286</v>
      </c>
      <c r="D11" s="2">
        <v>14.3362</v>
      </c>
      <c r="E11" s="2">
        <v>13.269299999999999</v>
      </c>
      <c r="F11" s="2">
        <v>14.1919</v>
      </c>
      <c r="G11" s="2"/>
      <c r="H11" s="45">
        <f t="shared" si="2"/>
        <v>80.95096050590621</v>
      </c>
      <c r="I11" s="48"/>
      <c r="J11" s="21"/>
      <c r="K11" s="36"/>
      <c r="L11" s="35"/>
      <c r="M11" s="48"/>
    </row>
    <row r="12" spans="1:15" ht="14.4" thickBot="1" x14ac:dyDescent="0.3">
      <c r="A12" s="4" t="s">
        <v>43</v>
      </c>
      <c r="B12" s="2">
        <v>13.4071</v>
      </c>
      <c r="C12" s="2">
        <v>5.1163999999999996</v>
      </c>
      <c r="D12" s="2">
        <v>14.370900000000001</v>
      </c>
      <c r="E12" s="2">
        <v>13.3293</v>
      </c>
      <c r="F12" s="2">
        <v>14.263999999999999</v>
      </c>
      <c r="G12" s="2"/>
      <c r="H12" s="45">
        <f>100*(1-(D12-B12)/C12)</f>
        <v>81.162536158236236</v>
      </c>
      <c r="I12" s="48"/>
      <c r="J12" s="21"/>
      <c r="K12" s="36"/>
      <c r="L12" s="35"/>
      <c r="M12" s="48"/>
    </row>
    <row r="13" spans="1:15" ht="14.4" thickBot="1" x14ac:dyDescent="0.3">
      <c r="A13" s="4" t="s">
        <v>44</v>
      </c>
      <c r="B13" s="2">
        <v>13.3842</v>
      </c>
      <c r="C13" s="2">
        <v>5.1905000000000001</v>
      </c>
      <c r="D13" s="2">
        <v>14.361700000000001</v>
      </c>
      <c r="E13" s="2">
        <v>13.414099999999999</v>
      </c>
      <c r="F13" s="2">
        <v>14.3591</v>
      </c>
      <c r="G13" s="2"/>
      <c r="H13" s="45">
        <f>100*(1-(D13-B13)/C13)</f>
        <v>81.16751758019457</v>
      </c>
      <c r="I13" s="48"/>
      <c r="J13" s="21"/>
      <c r="K13" s="36"/>
      <c r="L13" s="35"/>
      <c r="M13" s="48"/>
    </row>
    <row r="14" spans="1:15" ht="14.4" thickBot="1" x14ac:dyDescent="0.3">
      <c r="A14" s="4" t="s">
        <v>37</v>
      </c>
      <c r="B14" s="2">
        <v>13.414099999999999</v>
      </c>
      <c r="C14" s="2">
        <v>5.0465999999999998</v>
      </c>
      <c r="D14" s="2">
        <v>14.3148</v>
      </c>
      <c r="E14" s="2">
        <v>13.3508</v>
      </c>
      <c r="F14" s="2">
        <v>14.186500000000001</v>
      </c>
      <c r="G14" s="2">
        <v>1.6299999999999999E-2</v>
      </c>
      <c r="H14" s="45">
        <f>100*(1-(D14-B14)/(C14*(1-I14)))</f>
        <v>81.61339242841369</v>
      </c>
      <c r="I14" s="48">
        <v>2.9311973887648158E-2</v>
      </c>
      <c r="J14" s="21">
        <v>0.45944357000000002</v>
      </c>
      <c r="K14" s="6">
        <v>-21.337</v>
      </c>
      <c r="L14" s="35">
        <f>J14*(1-H14/100)</f>
        <v>8.4476086228786454E-2</v>
      </c>
      <c r="M14" s="48">
        <f t="shared" si="0"/>
        <v>1.9504606916357518E-2</v>
      </c>
      <c r="N14">
        <v>0.18658397039591021</v>
      </c>
      <c r="O14">
        <f t="shared" si="1"/>
        <v>0.54724896222575981</v>
      </c>
    </row>
    <row r="15" spans="1:15" ht="14.4" thickBot="1" x14ac:dyDescent="0.3">
      <c r="A15" s="4" t="s">
        <v>38</v>
      </c>
      <c r="B15" s="2">
        <v>13.2851</v>
      </c>
      <c r="C15" s="2">
        <v>5.0061</v>
      </c>
      <c r="D15" s="2">
        <v>14.2142</v>
      </c>
      <c r="E15" s="2">
        <v>13.3436</v>
      </c>
      <c r="F15" s="2">
        <v>14.2088</v>
      </c>
      <c r="G15" s="2">
        <v>1.35E-2</v>
      </c>
      <c r="H15" s="45">
        <f>100*(1-(D15-B15)/(C15*(1-I15)))</f>
        <v>80.948368154547552</v>
      </c>
      <c r="I15" s="48">
        <v>2.5838955198062615E-2</v>
      </c>
      <c r="J15" s="21">
        <v>0.51119049999999999</v>
      </c>
      <c r="K15" s="46" t="s">
        <v>53</v>
      </c>
      <c r="L15" s="35">
        <f>J15*(1-H15/100)</f>
        <v>9.7390132088927578E-2</v>
      </c>
      <c r="M15" s="48">
        <f t="shared" si="0"/>
        <v>1.5603328710124832E-2</v>
      </c>
      <c r="N15">
        <v>0.17205504896026849</v>
      </c>
      <c r="O15">
        <f t="shared" si="1"/>
        <v>0.43395946426764131</v>
      </c>
    </row>
    <row r="16" spans="1:15" ht="14.4" thickBot="1" x14ac:dyDescent="0.3">
      <c r="A16" s="4" t="s">
        <v>45</v>
      </c>
      <c r="B16" s="2">
        <v>13.3375</v>
      </c>
      <c r="C16" s="2">
        <v>5.0124000000000004</v>
      </c>
      <c r="D16" s="2">
        <v>14.3125</v>
      </c>
      <c r="E16" s="2">
        <v>13.4231</v>
      </c>
      <c r="F16" s="2">
        <v>14.344799999999999</v>
      </c>
      <c r="G16" s="2"/>
      <c r="H16" s="45">
        <f t="shared" si="2"/>
        <v>80.548240363897534</v>
      </c>
      <c r="I16" s="48"/>
      <c r="L16" s="63">
        <f>AVERAGE(L10:L15)</f>
        <v>8.51684771962294E-2</v>
      </c>
      <c r="M16" s="48"/>
      <c r="O16">
        <f>AVERAGE(O2:O15)</f>
        <v>0.48202939257609861</v>
      </c>
    </row>
    <row r="17" spans="1:10" x14ac:dyDescent="0.25">
      <c r="A17" s="4" t="s">
        <v>46</v>
      </c>
      <c r="B17" s="2">
        <v>13.4316</v>
      </c>
      <c r="C17" s="2">
        <v>5.0606</v>
      </c>
      <c r="D17" s="2">
        <v>14.391299999999999</v>
      </c>
      <c r="E17" s="2">
        <v>13.4376</v>
      </c>
      <c r="F17" s="2">
        <v>14.354200000000001</v>
      </c>
      <c r="G17" s="2"/>
      <c r="H17" s="45">
        <f t="shared" si="2"/>
        <v>81.035845551910839</v>
      </c>
      <c r="I17" s="48"/>
    </row>
    <row r="20" spans="1:10" x14ac:dyDescent="0.25">
      <c r="J20" s="63"/>
    </row>
    <row r="21" spans="1:10" x14ac:dyDescent="0.25">
      <c r="I21" s="65"/>
      <c r="J21" s="63"/>
    </row>
    <row r="22" spans="1:10" x14ac:dyDescent="0.25">
      <c r="I22" s="65"/>
      <c r="J22" s="63"/>
    </row>
    <row r="23" spans="1:10" x14ac:dyDescent="0.25">
      <c r="J23" s="63"/>
    </row>
    <row r="24" spans="1:10" x14ac:dyDescent="0.25">
      <c r="J24" s="63"/>
    </row>
    <row r="25" spans="1:10" x14ac:dyDescent="0.25">
      <c r="I25" s="65"/>
      <c r="J25" s="63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1C25-5833-4AD9-BD23-4BB541F7C0FA}">
  <dimension ref="A1:L17"/>
  <sheetViews>
    <sheetView workbookViewId="0">
      <selection activeCell="K1" sqref="K1"/>
    </sheetView>
  </sheetViews>
  <sheetFormatPr defaultRowHeight="13.8" x14ac:dyDescent="0.25"/>
  <cols>
    <col min="1" max="1" width="11.6640625" customWidth="1"/>
    <col min="2" max="2" width="14" customWidth="1"/>
    <col min="3" max="3" width="14.21875" customWidth="1"/>
    <col min="4" max="4" width="17.21875" customWidth="1"/>
    <col min="5" max="5" width="15.6640625" customWidth="1"/>
    <col min="6" max="6" width="15.44140625" customWidth="1"/>
    <col min="7" max="7" width="12" style="24" customWidth="1"/>
    <col min="8" max="8" width="15.109375" customWidth="1"/>
    <col min="9" max="9" width="14.109375" style="24" customWidth="1"/>
    <col min="10" max="10" width="14.21875" customWidth="1"/>
    <col min="11" max="11" width="15" customWidth="1"/>
    <col min="12" max="12" width="13.77734375" customWidth="1"/>
  </cols>
  <sheetData>
    <row r="1" spans="1:12" s="29" customFormat="1" ht="16.8" thickBot="1" x14ac:dyDescent="0.3">
      <c r="A1" s="5" t="s">
        <v>65</v>
      </c>
      <c r="B1" s="51" t="s">
        <v>64</v>
      </c>
      <c r="C1" s="3" t="s">
        <v>29</v>
      </c>
      <c r="D1" s="3" t="s">
        <v>30</v>
      </c>
      <c r="E1" s="3" t="s">
        <v>31</v>
      </c>
      <c r="F1" s="52" t="s">
        <v>33</v>
      </c>
      <c r="G1" s="44" t="s">
        <v>50</v>
      </c>
      <c r="H1" s="44" t="s">
        <v>55</v>
      </c>
      <c r="I1" s="44" t="s">
        <v>56</v>
      </c>
      <c r="J1" s="53" t="s">
        <v>18</v>
      </c>
      <c r="K1" s="54" t="s">
        <v>75</v>
      </c>
      <c r="L1" s="54" t="s">
        <v>24</v>
      </c>
    </row>
    <row r="2" spans="1:12" s="29" customFormat="1" ht="14.4" thickBot="1" x14ac:dyDescent="0.3">
      <c r="A2" s="3">
        <v>5</v>
      </c>
      <c r="B2" s="31" t="s">
        <v>34</v>
      </c>
      <c r="C2" s="31">
        <v>4.9718999999999998</v>
      </c>
      <c r="D2" s="47">
        <v>5.3464999999999998</v>
      </c>
      <c r="E2" s="47">
        <v>5.5308000000000002</v>
      </c>
      <c r="F2" s="47">
        <f t="shared" ref="F2:F8" si="0">E2-D2</f>
        <v>0.18430000000000035</v>
      </c>
      <c r="G2" s="44">
        <f>100*(1-F2/(C2*(1-I2)*(1-H2)))</f>
        <v>96.041507270751495</v>
      </c>
      <c r="H2" s="44">
        <v>4.303554274735831E-2</v>
      </c>
      <c r="I2" s="49">
        <v>2.1462912087912095E-2</v>
      </c>
      <c r="J2" s="55">
        <v>0.35070289999999998</v>
      </c>
      <c r="K2" s="56" t="s">
        <v>58</v>
      </c>
      <c r="L2" s="45">
        <f t="shared" ref="L2:L8" si="1">J2*(1-G2/100)</f>
        <v>1.3882548797763666E-2</v>
      </c>
    </row>
    <row r="3" spans="1:12" s="29" customFormat="1" ht="14.4" thickBot="1" x14ac:dyDescent="0.3">
      <c r="A3" s="3">
        <v>10</v>
      </c>
      <c r="B3" s="32" t="s">
        <v>8</v>
      </c>
      <c r="C3" s="31">
        <v>5.0739999999999998</v>
      </c>
      <c r="D3" s="47">
        <v>5.4438000000000004</v>
      </c>
      <c r="E3" s="47">
        <v>5.7964000000000002</v>
      </c>
      <c r="F3" s="47">
        <f t="shared" si="0"/>
        <v>0.3525999999999998</v>
      </c>
      <c r="G3" s="44">
        <f>100*(1-F3/C3)</f>
        <v>93.050847457627128</v>
      </c>
      <c r="H3" s="44"/>
      <c r="I3" s="49"/>
      <c r="J3" s="55">
        <v>0.35850379999999998</v>
      </c>
      <c r="K3" s="56" t="s">
        <v>59</v>
      </c>
      <c r="L3" s="45">
        <f t="shared" si="1"/>
        <v>2.4912975932203353E-2</v>
      </c>
    </row>
    <row r="4" spans="1:12" s="29" customFormat="1" ht="14.4" thickBot="1" x14ac:dyDescent="0.3">
      <c r="A4" s="3">
        <v>20</v>
      </c>
      <c r="B4" s="32" t="s">
        <v>35</v>
      </c>
      <c r="C4" s="31">
        <v>5.2333999999999996</v>
      </c>
      <c r="D4" s="47">
        <v>5.3331999999999997</v>
      </c>
      <c r="E4" s="47">
        <v>5.5640999999999998</v>
      </c>
      <c r="F4" s="47">
        <f t="shared" si="0"/>
        <v>0.23090000000000011</v>
      </c>
      <c r="G4" s="44">
        <f>100*(1-F4/(C4*(1-H4)*(1-I4)))</f>
        <v>95.275150315288855</v>
      </c>
      <c r="H4" s="44">
        <v>4.4695647644101812E-2</v>
      </c>
      <c r="I4" s="49">
        <v>2.2514666243856063E-2</v>
      </c>
      <c r="J4" s="55">
        <v>0.40497420000000001</v>
      </c>
      <c r="K4" s="56" t="s">
        <v>60</v>
      </c>
      <c r="L4" s="45">
        <f t="shared" si="1"/>
        <v>1.9134422211861467E-2</v>
      </c>
    </row>
    <row r="5" spans="1:12" s="29" customFormat="1" ht="14.4" thickBot="1" x14ac:dyDescent="0.3">
      <c r="A5" s="3">
        <v>60</v>
      </c>
      <c r="B5" s="32" t="s">
        <v>39</v>
      </c>
      <c r="C5" s="31">
        <v>5.0613999999999999</v>
      </c>
      <c r="D5" s="47">
        <v>5.3331999999999997</v>
      </c>
      <c r="E5" s="47">
        <v>5.4779</v>
      </c>
      <c r="F5" s="47">
        <f t="shared" si="0"/>
        <v>0.14470000000000027</v>
      </c>
      <c r="G5" s="44">
        <f>100*(1-F5/C5)</f>
        <v>97.141107203540528</v>
      </c>
      <c r="H5" s="44"/>
      <c r="I5" s="49"/>
      <c r="J5" s="55">
        <v>0.40086329999999998</v>
      </c>
      <c r="K5" s="56" t="s">
        <v>61</v>
      </c>
      <c r="L5" s="45">
        <f>J5*(1-G5/100)</f>
        <v>1.1460252007349701E-2</v>
      </c>
    </row>
    <row r="6" spans="1:12" s="29" customFormat="1" ht="14.4" thickBot="1" x14ac:dyDescent="0.3">
      <c r="A6" s="3">
        <v>80</v>
      </c>
      <c r="B6" s="32" t="s">
        <v>36</v>
      </c>
      <c r="C6" s="31">
        <v>5.2519</v>
      </c>
      <c r="D6" s="47">
        <v>5.4634999999999998</v>
      </c>
      <c r="E6" s="47">
        <v>5.4683000000000002</v>
      </c>
      <c r="F6" s="47">
        <f t="shared" si="0"/>
        <v>4.8000000000003595E-3</v>
      </c>
      <c r="G6" s="44">
        <f>100*(1-F6/(C6*(1-H6)*(1-I6)))</f>
        <v>99.9043128984204</v>
      </c>
      <c r="H6" s="44">
        <v>2.6300772941847791E-2</v>
      </c>
      <c r="I6" s="49">
        <v>1.9050694220213091E-2</v>
      </c>
      <c r="J6" s="55">
        <v>15.9893941</v>
      </c>
      <c r="K6" s="57">
        <v>-21.548999999999999</v>
      </c>
      <c r="L6" s="45">
        <f>J6*(1-G6/100)</f>
        <v>1.5299787774429592E-2</v>
      </c>
    </row>
    <row r="7" spans="1:12" s="29" customFormat="1" ht="14.4" thickBot="1" x14ac:dyDescent="0.3">
      <c r="A7" s="3">
        <v>100</v>
      </c>
      <c r="B7" s="32" t="s">
        <v>40</v>
      </c>
      <c r="C7" s="31">
        <v>5.1493000000000002</v>
      </c>
      <c r="D7" s="47">
        <v>5.3769999999999998</v>
      </c>
      <c r="E7" s="47">
        <v>5.3841000000000001</v>
      </c>
      <c r="F7" s="47">
        <f t="shared" si="0"/>
        <v>7.1000000000003283E-3</v>
      </c>
      <c r="G7" s="44">
        <f>100*(1-F7/C7)</f>
        <v>99.862117180976057</v>
      </c>
      <c r="H7" s="44"/>
      <c r="I7" s="49"/>
      <c r="J7" s="55">
        <v>9.8937808</v>
      </c>
      <c r="K7" s="57">
        <v>-20.591999999999999</v>
      </c>
      <c r="L7" s="45">
        <f t="shared" si="1"/>
        <v>1.364182387508911E-2</v>
      </c>
    </row>
    <row r="8" spans="1:12" s="29" customFormat="1" ht="14.4" thickBot="1" x14ac:dyDescent="0.3">
      <c r="A8" s="3">
        <v>120</v>
      </c>
      <c r="B8" s="32" t="s">
        <v>41</v>
      </c>
      <c r="C8" s="31">
        <v>5.0190999999999999</v>
      </c>
      <c r="D8" s="47">
        <v>5.3608000000000002</v>
      </c>
      <c r="E8" s="47">
        <v>5.3651999999999997</v>
      </c>
      <c r="F8" s="47">
        <f t="shared" si="0"/>
        <v>4.3999999999995154E-3</v>
      </c>
      <c r="G8" s="44">
        <f>100*(1-F8/C8)</f>
        <v>99.912334880755523</v>
      </c>
      <c r="H8" s="44"/>
      <c r="I8" s="49"/>
      <c r="J8" s="55">
        <v>14.173852800000001</v>
      </c>
      <c r="K8" s="57">
        <v>-20.154</v>
      </c>
      <c r="L8" s="45">
        <f t="shared" si="1"/>
        <v>1.2425524958656117E-2</v>
      </c>
    </row>
    <row r="9" spans="1:12" s="29" customFormat="1" ht="14.4" thickBot="1" x14ac:dyDescent="0.3">
      <c r="A9" s="3"/>
      <c r="B9" s="32" t="s">
        <v>42</v>
      </c>
      <c r="C9" s="31">
        <v>5.0738000000000003</v>
      </c>
      <c r="D9" s="47"/>
      <c r="E9" s="47"/>
      <c r="F9" s="47"/>
      <c r="G9" s="44"/>
      <c r="H9" s="44"/>
      <c r="I9" s="49"/>
      <c r="J9" s="55"/>
      <c r="K9" s="57"/>
      <c r="L9" s="45"/>
    </row>
    <row r="10" spans="1:12" s="29" customFormat="1" ht="14.4" thickBot="1" x14ac:dyDescent="0.3">
      <c r="A10" s="3">
        <v>5</v>
      </c>
      <c r="B10" s="32" t="s">
        <v>9</v>
      </c>
      <c r="C10" s="31">
        <v>5.1310000000000002</v>
      </c>
      <c r="D10" s="47">
        <v>5.3459000000000003</v>
      </c>
      <c r="E10" s="47">
        <v>5.7728000000000002</v>
      </c>
      <c r="F10" s="47">
        <f t="shared" ref="F10:F16" si="2">E10-D10</f>
        <v>0.42689999999999984</v>
      </c>
      <c r="G10" s="44">
        <f>100*(1-F10/(C10*(1-H10)*(1-I10)))</f>
        <v>91.353309443846712</v>
      </c>
      <c r="H10" s="44">
        <v>2.4190302696519728E-2</v>
      </c>
      <c r="I10" s="49">
        <v>1.3926940639269416E-2</v>
      </c>
      <c r="J10" s="55">
        <v>0.56739390000000001</v>
      </c>
      <c r="K10" s="57">
        <v>-19.899000000000001</v>
      </c>
      <c r="L10" s="45">
        <f t="shared" ref="L10:L16" si="3">J10*(1-G10/100)</f>
        <v>4.9060794767489847E-2</v>
      </c>
    </row>
    <row r="11" spans="1:12" ht="14.4" thickBot="1" x14ac:dyDescent="0.3">
      <c r="A11" s="3">
        <v>10</v>
      </c>
      <c r="B11" s="32" t="s">
        <v>10</v>
      </c>
      <c r="C11" s="31">
        <v>5.0286</v>
      </c>
      <c r="D11" s="47">
        <v>5.3367000000000004</v>
      </c>
      <c r="E11" s="47">
        <v>5.8829000000000002</v>
      </c>
      <c r="F11" s="47">
        <f t="shared" si="2"/>
        <v>0.5461999999999998</v>
      </c>
      <c r="G11" s="44">
        <f>100*(1-F11/C11)</f>
        <v>89.138129896989227</v>
      </c>
      <c r="H11" s="44"/>
      <c r="I11" s="50"/>
      <c r="J11" s="55">
        <v>0.50540609999999997</v>
      </c>
      <c r="K11" s="56" t="s">
        <v>62</v>
      </c>
      <c r="L11" s="45">
        <f t="shared" si="3"/>
        <v>5.4896554074692731E-2</v>
      </c>
    </row>
    <row r="12" spans="1:12" ht="14.4" thickBot="1" x14ac:dyDescent="0.3">
      <c r="A12" s="3">
        <v>20</v>
      </c>
      <c r="B12" s="32" t="s">
        <v>43</v>
      </c>
      <c r="C12" s="31">
        <v>5.1163999999999996</v>
      </c>
      <c r="D12" s="31">
        <v>5.4427000000000003</v>
      </c>
      <c r="E12" s="31">
        <v>6.0362</v>
      </c>
      <c r="F12" s="47">
        <f t="shared" si="2"/>
        <v>0.59349999999999969</v>
      </c>
      <c r="G12" s="44">
        <f>100*(1-F12/C12)</f>
        <v>88.400046907982173</v>
      </c>
      <c r="H12" s="44"/>
      <c r="I12" s="50"/>
      <c r="J12" s="55">
        <v>0.41386390000000001</v>
      </c>
      <c r="K12" s="56" t="s">
        <v>63</v>
      </c>
      <c r="L12" s="45">
        <f t="shared" si="3"/>
        <v>4.8008018264795553E-2</v>
      </c>
    </row>
    <row r="13" spans="1:12" ht="14.4" thickBot="1" x14ac:dyDescent="0.3">
      <c r="A13" s="3">
        <v>60</v>
      </c>
      <c r="B13" s="32" t="s">
        <v>44</v>
      </c>
      <c r="C13" s="31">
        <v>5.1905000000000001</v>
      </c>
      <c r="D13" s="31">
        <v>5.3639000000000001</v>
      </c>
      <c r="E13" s="31">
        <v>5.6886999999999999</v>
      </c>
      <c r="F13" s="47">
        <f t="shared" si="2"/>
        <v>0.32479999999999976</v>
      </c>
      <c r="G13" s="44">
        <f>100*(1-F13/C13)</f>
        <v>93.742414025623745</v>
      </c>
      <c r="H13" s="44"/>
      <c r="I13" s="50"/>
      <c r="J13" s="55">
        <v>0.4096532</v>
      </c>
      <c r="K13" s="57">
        <v>-20.66</v>
      </c>
      <c r="L13" s="45">
        <f t="shared" si="3"/>
        <v>2.5634401186783513E-2</v>
      </c>
    </row>
    <row r="14" spans="1:12" ht="14.4" thickBot="1" x14ac:dyDescent="0.3">
      <c r="A14" s="3">
        <v>80</v>
      </c>
      <c r="B14" s="32" t="s">
        <v>37</v>
      </c>
      <c r="C14" s="31">
        <v>5.0465999999999998</v>
      </c>
      <c r="D14" s="31">
        <v>5.3544999999999998</v>
      </c>
      <c r="E14" s="31">
        <v>5.3935000000000004</v>
      </c>
      <c r="F14" s="47">
        <f t="shared" si="2"/>
        <v>3.900000000000059E-2</v>
      </c>
      <c r="G14" s="44">
        <f>100*(1-F14/(C14*(1-H14)*(1-I14)))</f>
        <v>99.188029046110032</v>
      </c>
      <c r="H14" s="44">
        <v>2.9311973887648158E-2</v>
      </c>
      <c r="I14" s="50">
        <v>1.9504606916357518E-2</v>
      </c>
      <c r="J14" s="55">
        <v>1.379421</v>
      </c>
      <c r="K14" s="57">
        <v>-20.68</v>
      </c>
      <c r="L14" s="45">
        <f t="shared" si="3"/>
        <v>1.1200497851858608E-2</v>
      </c>
    </row>
    <row r="15" spans="1:12" ht="14.4" thickBot="1" x14ac:dyDescent="0.3">
      <c r="A15" s="3">
        <v>100</v>
      </c>
      <c r="B15" s="32" t="s">
        <v>38</v>
      </c>
      <c r="C15" s="31">
        <v>5.0061</v>
      </c>
      <c r="D15" s="31">
        <v>5.3407999999999998</v>
      </c>
      <c r="E15" s="31">
        <v>5.3573000000000004</v>
      </c>
      <c r="F15" s="47">
        <f t="shared" si="2"/>
        <v>1.6500000000000625E-2</v>
      </c>
      <c r="G15" s="44">
        <f>100*(1-F15/(C15*(1-H15)*(1-I15)))</f>
        <v>99.656296837464225</v>
      </c>
      <c r="H15" s="44">
        <v>2.5838955198062615E-2</v>
      </c>
      <c r="I15" s="50">
        <v>1.5603328710124832E-2</v>
      </c>
      <c r="J15" s="55">
        <v>5.3036468000000001</v>
      </c>
      <c r="K15" s="57">
        <v>-20.667000000000002</v>
      </c>
      <c r="L15" s="45">
        <f t="shared" si="3"/>
        <v>1.8228801781327696E-2</v>
      </c>
    </row>
    <row r="16" spans="1:12" ht="14.4" thickBot="1" x14ac:dyDescent="0.3">
      <c r="A16" s="3">
        <v>120</v>
      </c>
      <c r="B16" s="32" t="s">
        <v>45</v>
      </c>
      <c r="C16" s="31">
        <v>5.0124000000000004</v>
      </c>
      <c r="D16" s="31">
        <v>5.43</v>
      </c>
      <c r="E16" s="31">
        <v>5.4739000000000004</v>
      </c>
      <c r="F16" s="31">
        <f t="shared" si="2"/>
        <v>4.3900000000000716E-2</v>
      </c>
      <c r="G16" s="44">
        <f>100*(1-F16/C16)</f>
        <v>99.124172053307774</v>
      </c>
      <c r="H16" s="44"/>
      <c r="J16" s="55">
        <v>1.4472364</v>
      </c>
      <c r="K16" s="57">
        <v>-24.06</v>
      </c>
      <c r="L16" s="45">
        <f t="shared" si="3"/>
        <v>1.2675300845902569E-2</v>
      </c>
    </row>
    <row r="17" spans="1:11" ht="14.4" thickBot="1" x14ac:dyDescent="0.3">
      <c r="A17" s="3"/>
      <c r="B17" s="32" t="s">
        <v>46</v>
      </c>
      <c r="C17" s="31">
        <v>5.0606</v>
      </c>
      <c r="D17" s="31"/>
      <c r="E17" s="31"/>
      <c r="F17" s="31"/>
      <c r="G17" s="44"/>
      <c r="H17" s="44"/>
      <c r="K17" s="57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3F55-4B04-4B4D-A017-7AC8B540B896}">
  <dimension ref="A1:L16"/>
  <sheetViews>
    <sheetView tabSelected="1" workbookViewId="0">
      <selection activeCell="K28" sqref="K28"/>
    </sheetView>
  </sheetViews>
  <sheetFormatPr defaultRowHeight="13.8" x14ac:dyDescent="0.25"/>
  <cols>
    <col min="4" max="4" width="9.109375" bestFit="1" customWidth="1"/>
    <col min="12" max="12" width="9.109375" bestFit="1" customWidth="1"/>
  </cols>
  <sheetData>
    <row r="1" spans="1:12" x14ac:dyDescent="0.25">
      <c r="A1" t="s">
        <v>76</v>
      </c>
      <c r="B1" t="s">
        <v>77</v>
      </c>
      <c r="C1" t="s">
        <v>78</v>
      </c>
      <c r="E1" t="s">
        <v>76</v>
      </c>
      <c r="F1" t="s">
        <v>77</v>
      </c>
      <c r="I1" t="s">
        <v>76</v>
      </c>
      <c r="J1" t="s">
        <v>77</v>
      </c>
    </row>
    <row r="2" spans="1:12" x14ac:dyDescent="0.25">
      <c r="A2">
        <v>0.14643200000000001</v>
      </c>
      <c r="B2">
        <v>0.14874979999999999</v>
      </c>
      <c r="C2">
        <v>-24.398</v>
      </c>
      <c r="D2">
        <f>ABS(A2-B2)</f>
        <v>2.317799999999981E-3</v>
      </c>
      <c r="E2">
        <v>0.38809900000000003</v>
      </c>
      <c r="F2">
        <v>0.3313239</v>
      </c>
      <c r="G2">
        <v>-22.777999999999999</v>
      </c>
      <c r="H2">
        <f>ABS(E2-F2)</f>
        <v>5.6775100000000023E-2</v>
      </c>
      <c r="I2">
        <v>2.6347019999999999</v>
      </c>
      <c r="J2">
        <v>0.19791810000000001</v>
      </c>
      <c r="K2">
        <v>39.4</v>
      </c>
      <c r="L2">
        <f>ABS(I2-J2)</f>
        <v>2.4367839</v>
      </c>
    </row>
    <row r="3" spans="1:12" x14ac:dyDescent="0.25">
      <c r="A3">
        <v>0.161352</v>
      </c>
      <c r="B3">
        <v>0.1637171</v>
      </c>
      <c r="C3">
        <v>-22.344999999999999</v>
      </c>
      <c r="D3">
        <f t="shared" ref="D3:D15" si="0">ABS(A3-B3)</f>
        <v>2.3651000000000089E-3</v>
      </c>
      <c r="E3">
        <v>0.50063100000000005</v>
      </c>
      <c r="F3">
        <v>0.45944357000000002</v>
      </c>
      <c r="G3">
        <v>-21.337</v>
      </c>
      <c r="H3">
        <f t="shared" ref="H3:H10" si="1">ABS(E3-F3)</f>
        <v>4.1187430000000025E-2</v>
      </c>
      <c r="I3">
        <v>1.2908310000000001</v>
      </c>
      <c r="J3">
        <v>0.40086329999999998</v>
      </c>
      <c r="K3">
        <v>-8.7840000000000007</v>
      </c>
      <c r="L3">
        <f t="shared" ref="L3:L6" si="2">ABS(I3-J3)</f>
        <v>0.88996770000000014</v>
      </c>
    </row>
    <row r="4" spans="1:12" x14ac:dyDescent="0.25">
      <c r="A4">
        <v>8.8647000000000004E-2</v>
      </c>
      <c r="B4">
        <v>8.96734E-2</v>
      </c>
      <c r="C4">
        <v>-22.884</v>
      </c>
      <c r="D4">
        <f t="shared" si="0"/>
        <v>1.0263999999999968E-3</v>
      </c>
      <c r="E4">
        <v>0.42853200000000002</v>
      </c>
      <c r="F4">
        <v>0.39086470000000001</v>
      </c>
      <c r="G4">
        <v>-21.463999999999999</v>
      </c>
      <c r="H4">
        <f t="shared" si="1"/>
        <v>3.7667300000000015E-2</v>
      </c>
      <c r="I4">
        <v>2.4175879999999998</v>
      </c>
      <c r="J4">
        <v>0.40497420000000001</v>
      </c>
      <c r="K4">
        <v>15.202</v>
      </c>
      <c r="L4">
        <f t="shared" si="2"/>
        <v>2.0126138</v>
      </c>
    </row>
    <row r="5" spans="1:12" x14ac:dyDescent="0.25">
      <c r="A5">
        <v>0.13294800000000001</v>
      </c>
      <c r="B5">
        <v>0.1138204</v>
      </c>
      <c r="C5">
        <v>-23.027999999999999</v>
      </c>
      <c r="D5">
        <f t="shared" si="0"/>
        <v>1.9127600000000008E-2</v>
      </c>
      <c r="E5">
        <v>0.74629299999999998</v>
      </c>
      <c r="F5">
        <v>0.4096532</v>
      </c>
      <c r="G5">
        <v>-20.66</v>
      </c>
      <c r="H5">
        <f t="shared" si="1"/>
        <v>0.33663979999999999</v>
      </c>
      <c r="I5">
        <v>2.2596219999999998</v>
      </c>
      <c r="J5">
        <v>0.35850379999999998</v>
      </c>
      <c r="K5">
        <v>10.138999999999999</v>
      </c>
      <c r="L5">
        <f t="shared" si="2"/>
        <v>1.9011181999999998</v>
      </c>
    </row>
    <row r="6" spans="1:12" x14ac:dyDescent="0.25">
      <c r="A6">
        <v>6.3503000000000004E-2</v>
      </c>
      <c r="B6">
        <v>6.2675400000000006E-2</v>
      </c>
      <c r="C6">
        <v>-24.167000000000002</v>
      </c>
      <c r="D6">
        <f t="shared" si="0"/>
        <v>8.2759999999999778E-4</v>
      </c>
      <c r="E6">
        <v>1.44547</v>
      </c>
      <c r="F6">
        <v>1.379421</v>
      </c>
      <c r="G6">
        <v>-20.68</v>
      </c>
      <c r="H6">
        <f t="shared" si="1"/>
        <v>6.6049000000000024E-2</v>
      </c>
      <c r="I6">
        <v>2.6379860000000002</v>
      </c>
      <c r="J6">
        <v>0.35070289999999998</v>
      </c>
      <c r="K6">
        <v>12.895</v>
      </c>
      <c r="L6">
        <f t="shared" si="2"/>
        <v>2.2872831000000002</v>
      </c>
    </row>
    <row r="7" spans="1:12" x14ac:dyDescent="0.25">
      <c r="A7">
        <v>6.6134999999999999E-2</v>
      </c>
      <c r="B7">
        <v>6.5039299999999994E-2</v>
      </c>
      <c r="C7">
        <v>-24.859000000000002</v>
      </c>
      <c r="D7">
        <f t="shared" si="0"/>
        <v>1.095700000000005E-3</v>
      </c>
      <c r="E7">
        <v>5.3843120000000004</v>
      </c>
      <c r="F7">
        <v>5.3036468000000001</v>
      </c>
      <c r="G7">
        <v>-20.667000000000002</v>
      </c>
      <c r="H7">
        <f t="shared" si="1"/>
        <v>8.0665200000000326E-2</v>
      </c>
    </row>
    <row r="8" spans="1:12" x14ac:dyDescent="0.25">
      <c r="A8">
        <v>7.4673000000000003E-2</v>
      </c>
      <c r="B8">
        <v>7.37511E-2</v>
      </c>
      <c r="C8">
        <v>-25.189</v>
      </c>
      <c r="D8">
        <f t="shared" si="0"/>
        <v>9.2190000000000327E-4</v>
      </c>
      <c r="E8">
        <v>1.416547</v>
      </c>
      <c r="F8">
        <v>1.4472364</v>
      </c>
      <c r="G8">
        <v>-24.06</v>
      </c>
      <c r="H8">
        <f t="shared" si="1"/>
        <v>3.0689399999999978E-2</v>
      </c>
    </row>
    <row r="9" spans="1:12" x14ac:dyDescent="0.25">
      <c r="A9">
        <v>6.8086999999999995E-2</v>
      </c>
      <c r="B9">
        <v>6.2467300000000003E-2</v>
      </c>
      <c r="C9">
        <v>-24.207000000000001</v>
      </c>
      <c r="D9">
        <f t="shared" si="0"/>
        <v>5.6196999999999914E-3</v>
      </c>
      <c r="E9">
        <v>0.54</v>
      </c>
      <c r="F9">
        <v>0.40534720000000002</v>
      </c>
      <c r="G9">
        <v>-24.173999999999999</v>
      </c>
      <c r="H9">
        <f t="shared" si="1"/>
        <v>0.13465280000000002</v>
      </c>
    </row>
    <row r="10" spans="1:12" x14ac:dyDescent="0.25">
      <c r="A10">
        <v>6.8696999999999994E-2</v>
      </c>
      <c r="B10">
        <v>6.3442600000000002E-2</v>
      </c>
      <c r="C10">
        <v>-24.867999999999999</v>
      </c>
      <c r="D10">
        <f t="shared" si="0"/>
        <v>5.2543999999999924E-3</v>
      </c>
      <c r="E10">
        <v>0.53</v>
      </c>
      <c r="F10">
        <v>0.33467340000000001</v>
      </c>
      <c r="G10">
        <v>-24.693999999999999</v>
      </c>
      <c r="H10">
        <f t="shared" si="1"/>
        <v>0.19532660000000002</v>
      </c>
    </row>
    <row r="11" spans="1:12" x14ac:dyDescent="0.25">
      <c r="A11">
        <v>8.7753999999999999E-2</v>
      </c>
      <c r="B11">
        <v>8.1248500000000001E-2</v>
      </c>
      <c r="C11">
        <v>-26.233000000000001</v>
      </c>
      <c r="D11">
        <f t="shared" si="0"/>
        <v>6.5054999999999974E-3</v>
      </c>
      <c r="E11">
        <v>16.088080000000001</v>
      </c>
      <c r="F11">
        <v>15.9893941</v>
      </c>
      <c r="G11">
        <v>-21.548999999999999</v>
      </c>
      <c r="H11">
        <f>ABS(E11-F11)</f>
        <v>9.8685900000001325E-2</v>
      </c>
    </row>
    <row r="12" spans="1:12" x14ac:dyDescent="0.25">
      <c r="A12">
        <v>0.183335</v>
      </c>
      <c r="B12">
        <v>0.17109940000000001</v>
      </c>
      <c r="C12">
        <v>-25.297000000000001</v>
      </c>
      <c r="D12">
        <f t="shared" si="0"/>
        <v>1.2235599999999985E-2</v>
      </c>
      <c r="E12">
        <v>10.024470000000001</v>
      </c>
      <c r="F12">
        <v>9.8937808</v>
      </c>
      <c r="G12">
        <v>-20.591999999999999</v>
      </c>
      <c r="H12">
        <f>ABS(E12-F12)</f>
        <v>0.13068920000000084</v>
      </c>
    </row>
    <row r="13" spans="1:12" x14ac:dyDescent="0.25">
      <c r="A13">
        <v>0.188169</v>
      </c>
      <c r="B13">
        <v>0.17194390000000001</v>
      </c>
      <c r="C13">
        <v>-21.186</v>
      </c>
      <c r="D13">
        <f t="shared" si="0"/>
        <v>1.6225099999999992E-2</v>
      </c>
      <c r="E13">
        <v>14.380599999999999</v>
      </c>
      <c r="F13">
        <v>14.173852800000001</v>
      </c>
      <c r="G13">
        <v>-20.154</v>
      </c>
      <c r="H13">
        <f>ABS(E13-F13)</f>
        <v>0.2067471999999988</v>
      </c>
    </row>
    <row r="14" spans="1:12" x14ac:dyDescent="0.25">
      <c r="A14">
        <v>0.20441000000000001</v>
      </c>
      <c r="B14">
        <v>0.18729799999999999</v>
      </c>
      <c r="C14">
        <v>-21.606000000000002</v>
      </c>
      <c r="D14">
        <f t="shared" si="0"/>
        <v>1.7112000000000016E-2</v>
      </c>
    </row>
    <row r="15" spans="1:12" x14ac:dyDescent="0.25">
      <c r="A15">
        <v>0.185978</v>
      </c>
      <c r="B15">
        <v>0.17056869999999999</v>
      </c>
      <c r="C15">
        <v>-21.323</v>
      </c>
      <c r="D15">
        <f t="shared" si="0"/>
        <v>1.5409300000000015E-2</v>
      </c>
    </row>
    <row r="16" spans="1:12" x14ac:dyDescent="0.25">
      <c r="A16">
        <v>0.57480299999999995</v>
      </c>
      <c r="B16">
        <v>0.56739390000000001</v>
      </c>
      <c r="C16">
        <v>-19.899000000000001</v>
      </c>
      <c r="D16">
        <f>ABS(A16-B16)</f>
        <v>7.4090999999999463E-3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WZA-aHCl</vt:lpstr>
      <vt:lpstr>WZA-aHF</vt:lpstr>
      <vt:lpstr>WZA-BC</vt:lpstr>
      <vt:lpstr>WZB-aHCl</vt:lpstr>
      <vt:lpstr>WZB-aHF</vt:lpstr>
      <vt:lpstr>WZB-BC</vt:lpstr>
      <vt:lpstr>TCD-IRMS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Messi</dc:creator>
  <cp:lastModifiedBy>King Messi</cp:lastModifiedBy>
  <dcterms:created xsi:type="dcterms:W3CDTF">2015-06-05T18:19:34Z</dcterms:created>
  <dcterms:modified xsi:type="dcterms:W3CDTF">2022-05-31T17:48:12Z</dcterms:modified>
</cp:coreProperties>
</file>