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740" activeTab="1"/>
  </bookViews>
  <sheets>
    <sheet name="Problem 1A" sheetId="1" r:id="rId1"/>
    <sheet name="Problem 1B" sheetId="2" r:id="rId2"/>
    <sheet name="Problem 2A" sheetId="3" r:id="rId3"/>
    <sheet name="Problem 2B" sheetId="4" r:id="rId4"/>
  </sheets>
  <definedNames>
    <definedName name="asof">'Problem 1A'!$B$1</definedName>
    <definedName name="bond_coupon">'Problem 1A'!$H$2</definedName>
    <definedName name="bond_principal">'Problem 1A'!$H$1</definedName>
    <definedName name="date" localSheetId="2">'Problem 2A'!$B$7:$B$7</definedName>
    <definedName name="date">'Problem 1A'!$B$7:$B$15</definedName>
    <definedName name="date_cf" localSheetId="2">'Problem 2A'!$B$7:$B$27</definedName>
    <definedName name="date_cf">'Problem 1A'!$C$7:$C$107</definedName>
    <definedName name="fixed_rate" localSheetId="2">'Problem 2A'!$H$2</definedName>
    <definedName name="FRA_principal" localSheetId="2">'Problem 2A'!$H$1</definedName>
    <definedName name="month" localSheetId="2">'Problem 2A'!$A$7:$A$9</definedName>
    <definedName name="month">'Problem 1A'!$A$7:$A$15</definedName>
    <definedName name="period_3M">'Problem 1A'!$F$7:$F$15</definedName>
    <definedName name="tau" localSheetId="2">'Problem 2A'!$F$7:$F$8</definedName>
    <definedName name="time_act360" localSheetId="2">'Problem 2A'!$D$7+'Problem 2A'!$D$7:$D$27:'Problem 2A'!$D$9</definedName>
    <definedName name="time_act360">'Problem 1A'!$D$7:$D$15</definedName>
    <definedName name="time_act365">'Problem 1A'!$D$7:$D$15</definedName>
    <definedName name="period_1M">'Problem 1A'!$F$7:$F$15</definedName>
    <definedName name="origin">'Problem 2A'!$B$2</definedName>
    <definedName name="start">'Problem 2A'!$B$1</definedName>
    <definedName name="date" localSheetId="3">'Problem 2B'!$B$7:$B$7</definedName>
    <definedName name="date_cf" localSheetId="3">'Problem 2B'!$C$7:$C$27</definedName>
    <definedName name="fixed_rate" localSheetId="3">'Problem 2B'!$H$2</definedName>
    <definedName name="FRA_principal" localSheetId="3">'Problem 2B'!$H$1</definedName>
    <definedName name="month" localSheetId="3">'Problem 2B'!$A$7:$A$9</definedName>
    <definedName name="tau" localSheetId="3">'Problem 2B'!$F$7:$F$9</definedName>
    <definedName name="time_act360" localSheetId="3">'Problem 2B'!$D$7+'Problem 2B'!$D$7:$D$27:'Problem 2B'!$D$9</definedName>
    <definedName name="origin" localSheetId="3">'Problem 2B'!$B$2</definedName>
    <definedName name="start" localSheetId="3">'Problem 2B'!$B$1</definedName>
    <definedName name="Bsof">'Problem 1A'!$B$2</definedName>
    <definedName name="Orign_date">'Problem 2A'!$B$2</definedName>
  </definedNames>
  <calcPr calcId="144525"/>
</workbook>
</file>

<file path=xl/sharedStrings.xml><?xml version="1.0" encoding="utf-8"?>
<sst xmlns="http://schemas.openxmlformats.org/spreadsheetml/2006/main" count="32">
  <si>
    <t>Asof Date</t>
  </si>
  <si>
    <t>Bond Principal</t>
  </si>
  <si>
    <t>BSof</t>
  </si>
  <si>
    <t xml:space="preserve">Amort price   </t>
  </si>
  <si>
    <t>Bond Price</t>
  </si>
  <si>
    <t>Bond Cash Flows</t>
  </si>
  <si>
    <t>Month</t>
  </si>
  <si>
    <t>Date</t>
  </si>
  <si>
    <t>CF Date</t>
  </si>
  <si>
    <t>CF Time: 
Act/365</t>
  </si>
  <si>
    <t>P(0, t)</t>
  </si>
  <si>
    <t>1M Period
Act/365 Count</t>
  </si>
  <si>
    <t>Interest</t>
  </si>
  <si>
    <t>outstanding Principal</t>
  </si>
  <si>
    <t>Bsof</t>
  </si>
  <si>
    <t>Principal</t>
  </si>
  <si>
    <t>P*T</t>
  </si>
  <si>
    <t>1000*P*T</t>
  </si>
  <si>
    <t>t*P*outstanding</t>
  </si>
  <si>
    <t>J7-J8</t>
  </si>
  <si>
    <t>R</t>
  </si>
  <si>
    <t>start Date</t>
  </si>
  <si>
    <t>Swap Principal</t>
  </si>
  <si>
    <t>Orign date</t>
  </si>
  <si>
    <t>Fix Leg Rate</t>
  </si>
  <si>
    <t>PV for  float party</t>
  </si>
  <si>
    <t>Swap Cash Flows</t>
  </si>
  <si>
    <t>Accrual period τ(1/15/20, 1/15/25)</t>
  </si>
  <si>
    <t>Fixed Leg</t>
  </si>
  <si>
    <t>Floating Leg</t>
  </si>
  <si>
    <t>Accrual period τ(1/25/20, 1/25/25)</t>
  </si>
  <si>
    <t>fixed rate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</si>
</sst>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176" formatCode="\$#,##0.0000;\-\$#,##0.0000"/>
    <numFmt numFmtId="177" formatCode="mm/dd/yyyy"/>
    <numFmt numFmtId="178" formatCode="_-\$* #,##0.0000_ ;_-\$* \-#,##0.0000\ ;_-\$* &quot;-&quot;????_ ;_-@_ "/>
    <numFmt numFmtId="179" formatCode="_(&quot;$&quot;* #,##0.00_);_(&quot;$&quot;* \(#,##0.00\);_(&quot;$&quot;* &quot;-&quot;??_);_(@_)"/>
    <numFmt numFmtId="180" formatCode="_(* #,##0.00_);_(* \(#,##0.00\);_(* &quot;-&quot;??_);_(@_)"/>
    <numFmt numFmtId="41" formatCode="_ * #,##0_ ;_ * \-#,##0_ ;_ * &quot;-&quot;_ ;_ @_ "/>
    <numFmt numFmtId="181" formatCode="_(* #,##0.0000_);_(* \(#,##0.0000\);_(* &quot;-&quot;??_);_(@_)"/>
    <numFmt numFmtId="182" formatCode="_(* #,##0.000000_);_(* \(#,##0.000000\);_(* &quot;-&quot;??_);_(@_)"/>
    <numFmt numFmtId="183" formatCode="0.0000_ "/>
    <numFmt numFmtId="184" formatCode="mm/dd/yy"/>
    <numFmt numFmtId="185" formatCode="mm/dd/yy;@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Calibri"/>
      <charset val="134"/>
    </font>
    <font>
      <b/>
      <sz val="11"/>
      <color rgb="FFFF000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17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29" borderId="13" applyNumberFormat="0" applyAlignment="0" applyProtection="0">
      <alignment vertical="center"/>
    </xf>
    <xf numFmtId="0" fontId="26" fillId="29" borderId="8" applyNumberFormat="0" applyAlignment="0" applyProtection="0">
      <alignment vertical="center"/>
    </xf>
    <xf numFmtId="0" fontId="25" fillId="33" borderId="14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/>
  </cellStyleXfs>
  <cellXfs count="68">
    <xf numFmtId="0" fontId="0" fillId="0" borderId="0" xfId="49"/>
    <xf numFmtId="0" fontId="0" fillId="0" borderId="0" xfId="49" applyAlignment="1">
      <alignment horizontal="center"/>
    </xf>
    <xf numFmtId="0" fontId="1" fillId="0" borderId="0" xfId="49" applyFont="1"/>
    <xf numFmtId="177" fontId="0" fillId="0" borderId="0" xfId="49" applyNumberFormat="1" applyFont="1" applyFill="1" applyBorder="1"/>
    <xf numFmtId="0" fontId="1" fillId="0" borderId="0" xfId="49" applyFont="1" applyAlignment="1">
      <alignment horizontal="center"/>
    </xf>
    <xf numFmtId="179" fontId="0" fillId="0" borderId="0" xfId="4" applyFont="1" applyAlignment="1">
      <alignment horizontal="center"/>
    </xf>
    <xf numFmtId="0" fontId="0" fillId="0" borderId="0" xfId="49" applyFont="1"/>
    <xf numFmtId="177" fontId="0" fillId="0" borderId="0" xfId="49" applyNumberFormat="1" applyFont="1" applyAlignment="1">
      <alignment horizontal="right"/>
    </xf>
    <xf numFmtId="14" fontId="0" fillId="0" borderId="0" xfId="49" applyNumberFormat="1"/>
    <xf numFmtId="0" fontId="2" fillId="0" borderId="0" xfId="49" applyFont="1" applyFill="1" applyBorder="1" applyAlignment="1">
      <alignment horizontal="center" vertical="center"/>
    </xf>
    <xf numFmtId="10" fontId="3" fillId="0" borderId="0" xfId="4" applyNumberFormat="1" applyFont="1" applyFill="1" applyBorder="1" applyAlignment="1">
      <alignment horizontal="center" vertical="center"/>
    </xf>
    <xf numFmtId="181" fontId="0" fillId="0" borderId="0" xfId="8" applyNumberFormat="1" applyFont="1"/>
    <xf numFmtId="182" fontId="0" fillId="0" borderId="0" xfId="8" applyNumberFormat="1" applyFont="1"/>
    <xf numFmtId="0" fontId="0" fillId="0" borderId="0" xfId="49" applyFill="1" applyBorder="1"/>
    <xf numFmtId="183" fontId="1" fillId="2" borderId="1" xfId="49" applyNumberFormat="1" applyFont="1" applyFill="1" applyBorder="1" applyAlignment="1">
      <alignment horizontal="center" vertical="center"/>
    </xf>
    <xf numFmtId="183" fontId="3" fillId="2" borderId="2" xfId="4" applyNumberFormat="1" applyFont="1" applyFill="1" applyBorder="1" applyAlignment="1">
      <alignment horizontal="center" vertical="center"/>
    </xf>
    <xf numFmtId="183" fontId="1" fillId="0" borderId="3" xfId="49" applyNumberFormat="1" applyFont="1" applyFill="1" applyBorder="1" applyAlignment="1">
      <alignment horizontal="center" vertical="center"/>
    </xf>
    <xf numFmtId="183" fontId="1" fillId="0" borderId="4" xfId="49" applyNumberFormat="1" applyFont="1" applyFill="1" applyBorder="1" applyAlignment="1">
      <alignment horizontal="center" vertical="center"/>
    </xf>
    <xf numFmtId="0" fontId="1" fillId="0" borderId="0" xfId="49" applyFont="1" applyAlignment="1">
      <alignment horizontal="center" wrapText="1"/>
    </xf>
    <xf numFmtId="0" fontId="4" fillId="0" borderId="0" xfId="49" applyFont="1" applyBorder="1" applyAlignment="1">
      <alignment horizontal="center" wrapText="1"/>
    </xf>
    <xf numFmtId="183" fontId="1" fillId="0" borderId="5" xfId="49" applyNumberFormat="1" applyFont="1" applyBorder="1" applyAlignment="1">
      <alignment horizontal="center"/>
    </xf>
    <xf numFmtId="183" fontId="1" fillId="0" borderId="6" xfId="49" applyNumberFormat="1" applyFont="1" applyBorder="1" applyAlignment="1">
      <alignment horizontal="center"/>
    </xf>
    <xf numFmtId="184" fontId="0" fillId="0" borderId="0" xfId="49" applyNumberFormat="1"/>
    <xf numFmtId="185" fontId="0" fillId="0" borderId="0" xfId="8" applyNumberFormat="1" applyFont="1"/>
    <xf numFmtId="182" fontId="0" fillId="0" borderId="0" xfId="8" applyNumberFormat="1" applyFont="1" applyBorder="1"/>
    <xf numFmtId="183" fontId="0" fillId="0" borderId="5" xfId="4" applyNumberFormat="1" applyFont="1" applyBorder="1" applyAlignment="1">
      <alignment horizontal="center"/>
    </xf>
    <xf numFmtId="183" fontId="0" fillId="0" borderId="6" xfId="49" applyNumberFormat="1" applyBorder="1" applyAlignment="1">
      <alignment horizontal="center"/>
    </xf>
    <xf numFmtId="181" fontId="0" fillId="0" borderId="0" xfId="8" applyNumberFormat="1" applyFont="1" applyBorder="1"/>
    <xf numFmtId="183" fontId="3" fillId="0" borderId="6" xfId="49" applyNumberFormat="1" applyFont="1" applyBorder="1" applyAlignment="1">
      <alignment horizontal="center"/>
    </xf>
    <xf numFmtId="183" fontId="0" fillId="0" borderId="6" xfId="49" applyNumberFormat="1" applyBorder="1"/>
    <xf numFmtId="0" fontId="5" fillId="0" borderId="0" xfId="49" applyFont="1" applyAlignment="1">
      <alignment horizontal="center"/>
    </xf>
    <xf numFmtId="0" fontId="6" fillId="0" borderId="0" xfId="49" applyFont="1" applyAlignment="1">
      <alignment horizontal="center"/>
    </xf>
    <xf numFmtId="0" fontId="7" fillId="0" borderId="0" xfId="49" applyFont="1" applyFill="1"/>
    <xf numFmtId="179" fontId="0" fillId="0" borderId="0" xfId="4" applyFont="1"/>
    <xf numFmtId="0" fontId="1" fillId="0" borderId="0" xfId="49" applyFont="1" applyAlignment="1">
      <alignment horizontal="right"/>
    </xf>
    <xf numFmtId="0" fontId="2" fillId="0" borderId="0" xfId="49" applyFont="1" applyFill="1" applyBorder="1" applyAlignment="1">
      <alignment horizontal="right" vertical="center"/>
    </xf>
    <xf numFmtId="10" fontId="3" fillId="0" borderId="0" xfId="4" applyNumberFormat="1" applyFont="1" applyFill="1" applyBorder="1" applyAlignment="1">
      <alignment vertical="center"/>
    </xf>
    <xf numFmtId="183" fontId="0" fillId="0" borderId="0" xfId="49" applyNumberFormat="1"/>
    <xf numFmtId="183" fontId="1" fillId="2" borderId="1" xfId="49" applyNumberFormat="1" applyFont="1" applyFill="1" applyBorder="1" applyAlignment="1">
      <alignment horizontal="right" vertical="center"/>
    </xf>
    <xf numFmtId="183" fontId="5" fillId="2" borderId="2" xfId="4" applyNumberFormat="1" applyFont="1" applyFill="1" applyBorder="1" applyAlignment="1">
      <alignment vertical="center"/>
    </xf>
    <xf numFmtId="183" fontId="0" fillId="0" borderId="0" xfId="8" applyNumberFormat="1" applyFont="1" applyBorder="1"/>
    <xf numFmtId="183" fontId="0" fillId="0" borderId="5" xfId="4" applyNumberFormat="1" applyFont="1" applyBorder="1"/>
    <xf numFmtId="183" fontId="1" fillId="0" borderId="0" xfId="49" applyNumberFormat="1" applyFont="1" applyAlignment="1">
      <alignment horizontal="center"/>
    </xf>
    <xf numFmtId="183" fontId="0" fillId="0" borderId="6" xfId="49" applyNumberFormat="1" applyFont="1" applyBorder="1"/>
    <xf numFmtId="0" fontId="3" fillId="0" borderId="0" xfId="49" applyFont="1"/>
    <xf numFmtId="184" fontId="0" fillId="0" borderId="0" xfId="49" applyNumberFormat="1" applyFont="1" applyFill="1" applyBorder="1"/>
    <xf numFmtId="0" fontId="1" fillId="0" borderId="0" xfId="49" applyFont="1" applyAlignment="1"/>
    <xf numFmtId="178" fontId="0" fillId="0" borderId="0" xfId="4" applyNumberFormat="1" applyFont="1"/>
    <xf numFmtId="0" fontId="1" fillId="3" borderId="0" xfId="49" applyFont="1" applyFill="1" applyBorder="1" applyAlignment="1">
      <alignment horizontal="right" vertical="center"/>
    </xf>
    <xf numFmtId="178" fontId="0" fillId="3" borderId="0" xfId="4" applyNumberFormat="1" applyFont="1" applyFill="1" applyBorder="1" applyAlignment="1">
      <alignment vertical="center"/>
    </xf>
    <xf numFmtId="0" fontId="1" fillId="0" borderId="3" xfId="49" applyFont="1" applyFill="1" applyBorder="1" applyAlignment="1">
      <alignment horizontal="center" vertical="center"/>
    </xf>
    <xf numFmtId="0" fontId="1" fillId="0" borderId="4" xfId="49" applyFont="1" applyFill="1" applyBorder="1" applyAlignment="1">
      <alignment horizontal="center" vertical="center"/>
    </xf>
    <xf numFmtId="0" fontId="1" fillId="0" borderId="0" xfId="49" applyFont="1" applyBorder="1" applyAlignment="1">
      <alignment horizontal="center" wrapText="1"/>
    </xf>
    <xf numFmtId="0" fontId="1" fillId="0" borderId="5" xfId="49" applyFont="1" applyBorder="1" applyAlignment="1">
      <alignment horizontal="center"/>
    </xf>
    <xf numFmtId="0" fontId="1" fillId="0" borderId="6" xfId="49" applyFont="1" applyBorder="1" applyAlignment="1">
      <alignment horizontal="center"/>
    </xf>
    <xf numFmtId="185" fontId="0" fillId="0" borderId="0" xfId="49" applyNumberFormat="1"/>
    <xf numFmtId="183" fontId="0" fillId="0" borderId="0" xfId="8" applyNumberFormat="1" applyFont="1"/>
    <xf numFmtId="183" fontId="0" fillId="0" borderId="5" xfId="49" applyNumberFormat="1" applyBorder="1"/>
    <xf numFmtId="0" fontId="0" fillId="0" borderId="6" xfId="49" applyBorder="1"/>
    <xf numFmtId="0" fontId="1" fillId="0" borderId="0" xfId="49" applyFont="1" applyAlignment="1">
      <alignment horizontal="center" vertical="center"/>
    </xf>
    <xf numFmtId="183" fontId="0" fillId="0" borderId="0" xfId="49" applyNumberFormat="1" applyFont="1"/>
    <xf numFmtId="0" fontId="5" fillId="0" borderId="0" xfId="49" applyFont="1"/>
    <xf numFmtId="14" fontId="0" fillId="0" borderId="0" xfId="49" applyNumberFormat="1" applyFont="1" applyFill="1" applyBorder="1"/>
    <xf numFmtId="176" fontId="3" fillId="0" borderId="0" xfId="4" applyNumberFormat="1" applyFont="1" applyFill="1" applyBorder="1" applyAlignment="1">
      <alignment vertical="center"/>
    </xf>
    <xf numFmtId="0" fontId="1" fillId="2" borderId="1" xfId="49" applyFont="1" applyFill="1" applyBorder="1" applyAlignment="1">
      <alignment horizontal="right" vertical="center"/>
    </xf>
    <xf numFmtId="178" fontId="5" fillId="2" borderId="2" xfId="4" applyNumberFormat="1" applyFont="1" applyFill="1" applyBorder="1" applyAlignment="1">
      <alignment vertical="center"/>
    </xf>
    <xf numFmtId="185" fontId="0" fillId="0" borderId="0" xfId="49" applyNumberFormat="1" applyFont="1"/>
    <xf numFmtId="183" fontId="0" fillId="0" borderId="0" xfId="4" applyNumberFormat="1" applyFont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7"/>
  <sheetViews>
    <sheetView workbookViewId="0">
      <selection activeCell="H4" sqref="H4"/>
    </sheetView>
  </sheetViews>
  <sheetFormatPr defaultColWidth="9" defaultRowHeight="13.5" outlineLevelCol="7"/>
  <cols>
    <col min="1" max="1" width="14.125" customWidth="1"/>
    <col min="2" max="2" width="14.75" customWidth="1"/>
    <col min="3" max="3" width="14.875" customWidth="1"/>
    <col min="4" max="4" width="16" customWidth="1"/>
    <col min="5" max="5" width="16.125" customWidth="1"/>
    <col min="6" max="6" width="17.125" customWidth="1"/>
    <col min="7" max="7" width="18" customWidth="1"/>
    <col min="8" max="8" width="27.875" customWidth="1"/>
  </cols>
  <sheetData>
    <row r="1" spans="1:8">
      <c r="A1" s="2" t="s">
        <v>0</v>
      </c>
      <c r="B1" s="62">
        <v>42415</v>
      </c>
      <c r="G1" s="34" t="s">
        <v>1</v>
      </c>
      <c r="H1" s="33">
        <v>100000</v>
      </c>
    </row>
    <row r="2" spans="1:8">
      <c r="A2" s="6" t="s">
        <v>2</v>
      </c>
      <c r="B2" s="8">
        <v>42392</v>
      </c>
      <c r="C2" s="8"/>
      <c r="D2" s="8"/>
      <c r="G2" s="35" t="s">
        <v>3</v>
      </c>
      <c r="H2" s="63">
        <v>1000</v>
      </c>
    </row>
    <row r="3" spans="6:6">
      <c r="F3" s="13"/>
    </row>
    <row r="4" spans="6:8">
      <c r="F4" s="13"/>
      <c r="G4" s="64" t="s">
        <v>4</v>
      </c>
      <c r="H4" s="65">
        <f>SUMPRODUCT(G8:G107,E8:E107)-100000*E7</f>
        <v>3177.70407403051</v>
      </c>
    </row>
    <row r="5" spans="6:8">
      <c r="F5" s="13"/>
      <c r="G5" s="50" t="s">
        <v>5</v>
      </c>
      <c r="H5" s="51"/>
    </row>
    <row r="6" s="1" customFormat="1" ht="27" spans="1:8">
      <c r="A6" s="4" t="s">
        <v>6</v>
      </c>
      <c r="B6" s="4" t="s">
        <v>7</v>
      </c>
      <c r="C6" s="4" t="s">
        <v>8</v>
      </c>
      <c r="D6" s="18" t="s">
        <v>9</v>
      </c>
      <c r="E6" s="4" t="s">
        <v>10</v>
      </c>
      <c r="F6" s="52" t="s">
        <v>11</v>
      </c>
      <c r="G6" s="53" t="s">
        <v>12</v>
      </c>
      <c r="H6" s="54" t="s">
        <v>13</v>
      </c>
    </row>
    <row r="7" spans="1:8">
      <c r="A7">
        <v>0</v>
      </c>
      <c r="B7" s="55">
        <f>DATE(YEAR(asof),MONTH(asof)+month,DAY(asof))</f>
        <v>42415</v>
      </c>
      <c r="C7" s="23">
        <f>IF(WEEKDAY(date,2)&gt;5,date+8-WEEKDAY(date,2),date)</f>
        <v>42415</v>
      </c>
      <c r="D7" s="11">
        <f>(date_cf-Bsof)/365</f>
        <v>0.063013698630137</v>
      </c>
      <c r="E7" s="12">
        <f t="shared" ref="E7:E9" si="0">EXP(-(0.01+0.03*SQRT(0.1*D7))*D7)</f>
        <v>0.999220104260319</v>
      </c>
      <c r="F7" s="24"/>
      <c r="G7" s="57"/>
      <c r="H7" s="29">
        <v>100000</v>
      </c>
    </row>
    <row r="8" spans="1:8">
      <c r="A8">
        <v>1</v>
      </c>
      <c r="B8" s="66">
        <f>DATE(YEAR(asof),MONTH(asof)+month,DAY(asof))</f>
        <v>42444</v>
      </c>
      <c r="C8" s="23">
        <f t="shared" ref="C7:C15" si="1">IF(WEEKDAY(date,2)&gt;5,date+8-WEEKDAY(date,2),date)</f>
        <v>42444</v>
      </c>
      <c r="D8" s="11">
        <f>(date_cf-Bsof)/365</f>
        <v>0.142465753424658</v>
      </c>
      <c r="E8" s="12">
        <f t="shared" si="0"/>
        <v>0.998067075798726</v>
      </c>
      <c r="F8" s="27">
        <f>(C8-C7)/365</f>
        <v>0.0794520547945206</v>
      </c>
      <c r="G8" s="67">
        <f>0.04*F8*H7+1000</f>
        <v>1317.80821917808</v>
      </c>
      <c r="H8" s="29">
        <f t="shared" ref="H8:H10" si="2">H7-1000</f>
        <v>99000</v>
      </c>
    </row>
    <row r="9" spans="1:8">
      <c r="A9">
        <v>2</v>
      </c>
      <c r="B9" s="55">
        <f>DATE(YEAR(asof),MONTH(asof)+month,DAY(asof))</f>
        <v>42475</v>
      </c>
      <c r="C9" s="23">
        <f t="shared" si="1"/>
        <v>42475</v>
      </c>
      <c r="D9" s="11">
        <f>(date_cf-Bsof)/365</f>
        <v>0.227397260273973</v>
      </c>
      <c r="E9" s="12">
        <f t="shared" si="0"/>
        <v>0.996702750770156</v>
      </c>
      <c r="F9" s="27">
        <f t="shared" ref="F9:F23" si="3">(C9-C8)/365</f>
        <v>0.0849315068493151</v>
      </c>
      <c r="G9" s="67">
        <f t="shared" ref="G9:G40" si="4">0.04*F9*H8+1000</f>
        <v>1336.32876712329</v>
      </c>
      <c r="H9" s="43">
        <f t="shared" si="2"/>
        <v>98000</v>
      </c>
    </row>
    <row r="10" spans="1:8">
      <c r="A10">
        <v>3</v>
      </c>
      <c r="B10" s="55">
        <f>DATE(YEAR(asof),MONTH(asof)+month,DAY(asof))</f>
        <v>42505</v>
      </c>
      <c r="C10" s="23">
        <f t="shared" si="1"/>
        <v>42506</v>
      </c>
      <c r="D10" s="11">
        <f>(date_cf-Bsof)/365</f>
        <v>0.312328767123288</v>
      </c>
      <c r="E10" s="12">
        <f t="shared" ref="E8:E39" si="5">EXP(-(0.01+0.03*SQRT(0.1*D10))*D10)</f>
        <v>0.995232195012015</v>
      </c>
      <c r="F10" s="27">
        <f t="shared" si="3"/>
        <v>0.0849315068493151</v>
      </c>
      <c r="G10" s="67">
        <f t="shared" si="4"/>
        <v>1332.93150684932</v>
      </c>
      <c r="H10" s="43">
        <f t="shared" si="2"/>
        <v>97000</v>
      </c>
    </row>
    <row r="11" spans="1:8">
      <c r="A11">
        <v>4</v>
      </c>
      <c r="B11" s="55">
        <f t="shared" ref="B7:B15" si="6">DATE(YEAR(asof),MONTH(asof)+month,DAY(asof))</f>
        <v>42536</v>
      </c>
      <c r="C11" s="23">
        <f t="shared" si="1"/>
        <v>42536</v>
      </c>
      <c r="D11" s="11">
        <f>(date_cf-Bsof)/365</f>
        <v>0.394520547945205</v>
      </c>
      <c r="E11" s="12">
        <f t="shared" si="5"/>
        <v>0.993723718967059</v>
      </c>
      <c r="F11" s="27">
        <f t="shared" si="3"/>
        <v>0.0821917808219178</v>
      </c>
      <c r="G11" s="67">
        <f t="shared" si="4"/>
        <v>1318.90410958904</v>
      </c>
      <c r="H11" s="43">
        <f t="shared" ref="H11:H42" si="7">H10-1000</f>
        <v>96000</v>
      </c>
    </row>
    <row r="12" spans="1:8">
      <c r="A12">
        <v>5</v>
      </c>
      <c r="B12" s="55">
        <f t="shared" si="6"/>
        <v>42566</v>
      </c>
      <c r="C12" s="23">
        <f t="shared" si="1"/>
        <v>42566</v>
      </c>
      <c r="D12" s="11">
        <f>(date_cf-Bsof)/365</f>
        <v>0.476712328767123</v>
      </c>
      <c r="E12" s="12">
        <f t="shared" si="5"/>
        <v>0.99214139396648</v>
      </c>
      <c r="F12" s="27">
        <f t="shared" si="3"/>
        <v>0.0821917808219178</v>
      </c>
      <c r="G12" s="67">
        <f t="shared" si="4"/>
        <v>1315.61643835616</v>
      </c>
      <c r="H12" s="43">
        <f t="shared" si="7"/>
        <v>95000</v>
      </c>
    </row>
    <row r="13" spans="1:8">
      <c r="A13">
        <v>6</v>
      </c>
      <c r="B13" s="55">
        <f t="shared" si="6"/>
        <v>42597</v>
      </c>
      <c r="C13" s="23">
        <f t="shared" si="1"/>
        <v>42597</v>
      </c>
      <c r="D13" s="11">
        <f>(date_cf-Bsof)/365</f>
        <v>0.561643835616438</v>
      </c>
      <c r="E13" s="12">
        <f t="shared" si="5"/>
        <v>0.990436462374619</v>
      </c>
      <c r="F13" s="27">
        <f t="shared" si="3"/>
        <v>0.0849315068493151</v>
      </c>
      <c r="G13" s="67">
        <f t="shared" si="4"/>
        <v>1322.7397260274</v>
      </c>
      <c r="H13" s="43">
        <f t="shared" si="7"/>
        <v>94000</v>
      </c>
    </row>
    <row r="14" spans="1:8">
      <c r="A14">
        <v>7</v>
      </c>
      <c r="B14" s="55">
        <f t="shared" si="6"/>
        <v>42628</v>
      </c>
      <c r="C14" s="23">
        <f t="shared" si="1"/>
        <v>42628</v>
      </c>
      <c r="D14" s="11">
        <f>(date_cf-Bsof)/365</f>
        <v>0.646575342465753</v>
      </c>
      <c r="E14" s="12">
        <f t="shared" si="5"/>
        <v>0.98866665291842</v>
      </c>
      <c r="F14" s="27">
        <f t="shared" si="3"/>
        <v>0.0849315068493151</v>
      </c>
      <c r="G14" s="67">
        <f t="shared" si="4"/>
        <v>1319.34246575342</v>
      </c>
      <c r="H14" s="43">
        <f t="shared" si="7"/>
        <v>93000</v>
      </c>
    </row>
    <row r="15" spans="1:8">
      <c r="A15">
        <v>8</v>
      </c>
      <c r="B15" s="55">
        <f>DATE(YEAR(asof),MONTH(asof)+month,DAY(asof))</f>
        <v>42658</v>
      </c>
      <c r="C15" s="23">
        <f>IF(WEEKDAY(date,2)&gt;5,date+8-WEEKDAY(date,2),date)</f>
        <v>42660</v>
      </c>
      <c r="D15" s="11">
        <f>(date_cf-Bsof)/365</f>
        <v>0.734246575342466</v>
      </c>
      <c r="E15" s="12">
        <f t="shared" si="5"/>
        <v>0.98677697637566</v>
      </c>
      <c r="F15" s="27">
        <f t="shared" si="3"/>
        <v>0.0876712328767123</v>
      </c>
      <c r="G15" s="67">
        <f t="shared" si="4"/>
        <v>1326.13698630137</v>
      </c>
      <c r="H15" s="43">
        <f t="shared" si="7"/>
        <v>92000</v>
      </c>
    </row>
    <row r="16" spans="1:8">
      <c r="A16">
        <v>9</v>
      </c>
      <c r="B16" s="55">
        <f>DATE(YEAR(asof),MONTH(asof)+A16,DAY(asof))</f>
        <v>42689</v>
      </c>
      <c r="C16" s="23">
        <f t="shared" ref="C16:C25" si="8">IF(WEEKDAY(B16,2)&gt;5,B16+8-WEEKDAY(B16,2),B16)</f>
        <v>42689</v>
      </c>
      <c r="D16" s="11">
        <f>(date_cf-Bsof)/365</f>
        <v>0.813698630136986</v>
      </c>
      <c r="E16" s="12">
        <f t="shared" si="5"/>
        <v>0.985013127227748</v>
      </c>
      <c r="F16" s="27">
        <f t="shared" si="3"/>
        <v>0.0794520547945206</v>
      </c>
      <c r="G16" s="67">
        <f t="shared" si="4"/>
        <v>1292.38356164384</v>
      </c>
      <c r="H16" s="43">
        <f t="shared" si="7"/>
        <v>91000</v>
      </c>
    </row>
    <row r="17" spans="1:8">
      <c r="A17">
        <v>10</v>
      </c>
      <c r="B17" s="55">
        <f>DATE(YEAR(asof),MONTH(asof)+A17,DAY(asof))</f>
        <v>42719</v>
      </c>
      <c r="C17" s="23">
        <f t="shared" si="8"/>
        <v>42719</v>
      </c>
      <c r="D17" s="11">
        <f>(date_cf-Bsof)/365</f>
        <v>0.895890410958904</v>
      </c>
      <c r="E17" s="12">
        <f t="shared" si="5"/>
        <v>0.983140255397844</v>
      </c>
      <c r="F17" s="27">
        <f t="shared" si="3"/>
        <v>0.0821917808219178</v>
      </c>
      <c r="G17" s="67">
        <f t="shared" si="4"/>
        <v>1299.17808219178</v>
      </c>
      <c r="H17" s="43">
        <f t="shared" si="7"/>
        <v>90000</v>
      </c>
    </row>
    <row r="18" spans="1:8">
      <c r="A18">
        <v>11</v>
      </c>
      <c r="B18" s="55">
        <f>DATE(YEAR(asof),MONTH(asof)+A18,DAY(asof))</f>
        <v>42750</v>
      </c>
      <c r="C18" s="23">
        <f t="shared" si="8"/>
        <v>42751</v>
      </c>
      <c r="D18" s="11">
        <f>(date_cf-Bsof)/365</f>
        <v>0.983561643835616</v>
      </c>
      <c r="E18" s="12">
        <f t="shared" si="5"/>
        <v>0.981091558975668</v>
      </c>
      <c r="F18" s="27">
        <f t="shared" si="3"/>
        <v>0.0876712328767123</v>
      </c>
      <c r="G18" s="67">
        <f t="shared" si="4"/>
        <v>1315.61643835616</v>
      </c>
      <c r="H18" s="43">
        <f t="shared" si="7"/>
        <v>89000</v>
      </c>
    </row>
    <row r="19" spans="1:8">
      <c r="A19">
        <v>12</v>
      </c>
      <c r="B19" s="55">
        <f>DATE(YEAR(asof),MONTH(asof)+A19,DAY(asof))</f>
        <v>42781</v>
      </c>
      <c r="C19" s="23">
        <f t="shared" si="8"/>
        <v>42781</v>
      </c>
      <c r="D19" s="11">
        <f>(date_cf-Bsof)/365</f>
        <v>1.06575342465753</v>
      </c>
      <c r="E19" s="12">
        <f t="shared" si="5"/>
        <v>0.979125677359544</v>
      </c>
      <c r="F19" s="27">
        <f t="shared" si="3"/>
        <v>0.0821917808219178</v>
      </c>
      <c r="G19" s="67">
        <f t="shared" si="4"/>
        <v>1292.60273972603</v>
      </c>
      <c r="H19" s="43">
        <f t="shared" si="7"/>
        <v>88000</v>
      </c>
    </row>
    <row r="20" spans="1:8">
      <c r="A20">
        <v>13</v>
      </c>
      <c r="B20" s="55">
        <f>DATE(YEAR(asof),MONTH(asof)+A20,DAY(asof))</f>
        <v>42809</v>
      </c>
      <c r="C20" s="23">
        <f t="shared" si="8"/>
        <v>42809</v>
      </c>
      <c r="D20" s="11">
        <f>(date_cf-Bsof)/365</f>
        <v>1.14246575342466</v>
      </c>
      <c r="E20" s="12">
        <f t="shared" si="5"/>
        <v>0.97725330649484</v>
      </c>
      <c r="F20" s="27">
        <f t="shared" si="3"/>
        <v>0.0767123287671233</v>
      </c>
      <c r="G20" s="67">
        <f t="shared" si="4"/>
        <v>1270.02739726027</v>
      </c>
      <c r="H20" s="43">
        <f t="shared" si="7"/>
        <v>87000</v>
      </c>
    </row>
    <row r="21" spans="1:8">
      <c r="A21">
        <v>14</v>
      </c>
      <c r="B21" s="55">
        <f>DATE(YEAR(asof),MONTH(asof)+A21,DAY(asof))</f>
        <v>42840</v>
      </c>
      <c r="C21" s="23">
        <f t="shared" si="8"/>
        <v>42842</v>
      </c>
      <c r="D21" s="11">
        <f>(date_cf-Bsof)/365</f>
        <v>1.23287671232877</v>
      </c>
      <c r="E21" s="12">
        <f t="shared" si="5"/>
        <v>0.975002226349123</v>
      </c>
      <c r="F21" s="27">
        <f t="shared" si="3"/>
        <v>0.0904109589041096</v>
      </c>
      <c r="G21" s="67">
        <f t="shared" si="4"/>
        <v>1314.6301369863</v>
      </c>
      <c r="H21" s="43">
        <f t="shared" si="7"/>
        <v>86000</v>
      </c>
    </row>
    <row r="22" spans="1:8">
      <c r="A22">
        <v>15</v>
      </c>
      <c r="B22" s="55">
        <f>DATE(YEAR(asof),MONTH(asof)+A22,DAY(asof))</f>
        <v>42870</v>
      </c>
      <c r="C22" s="23">
        <f t="shared" si="8"/>
        <v>42870</v>
      </c>
      <c r="D22" s="11">
        <f>(date_cf-Bsof)/365</f>
        <v>1.30958904109589</v>
      </c>
      <c r="E22" s="12">
        <f t="shared" si="5"/>
        <v>0.97305622920765</v>
      </c>
      <c r="F22" s="27">
        <f t="shared" si="3"/>
        <v>0.0767123287671233</v>
      </c>
      <c r="G22" s="67">
        <f t="shared" si="4"/>
        <v>1263.8904109589</v>
      </c>
      <c r="H22" s="43">
        <f t="shared" si="7"/>
        <v>85000</v>
      </c>
    </row>
    <row r="23" spans="1:8">
      <c r="A23">
        <v>16</v>
      </c>
      <c r="B23" s="55">
        <f>DATE(YEAR(asof),MONTH(asof)+A23,DAY(asof))</f>
        <v>42901</v>
      </c>
      <c r="C23" s="23">
        <f t="shared" si="8"/>
        <v>42901</v>
      </c>
      <c r="D23" s="11">
        <f>(date_cf-Bsof)/365</f>
        <v>1.39452054794521</v>
      </c>
      <c r="E23" s="12">
        <f t="shared" si="5"/>
        <v>0.970864859701043</v>
      </c>
      <c r="F23" s="27">
        <f t="shared" si="3"/>
        <v>0.0849315068493151</v>
      </c>
      <c r="G23" s="67">
        <f t="shared" si="4"/>
        <v>1288.76712328767</v>
      </c>
      <c r="H23" s="43">
        <f t="shared" si="7"/>
        <v>84000</v>
      </c>
    </row>
    <row r="24" spans="1:8">
      <c r="A24">
        <v>17</v>
      </c>
      <c r="B24" s="55">
        <f>DATE(YEAR(asof),MONTH(asof)+A24,DAY(asof))</f>
        <v>42931</v>
      </c>
      <c r="C24" s="23">
        <f t="shared" si="8"/>
        <v>42933</v>
      </c>
      <c r="D24" s="11">
        <f>(date_cf-Bsof)/365</f>
        <v>1.48219178082192</v>
      </c>
      <c r="E24" s="12">
        <f t="shared" si="5"/>
        <v>0.968563825734118</v>
      </c>
      <c r="F24" s="27">
        <f t="shared" ref="F20:F51" si="9">(C24-C23)/365</f>
        <v>0.0876712328767123</v>
      </c>
      <c r="G24" s="67">
        <f t="shared" si="4"/>
        <v>1294.57534246575</v>
      </c>
      <c r="H24" s="43">
        <f t="shared" si="7"/>
        <v>83000</v>
      </c>
    </row>
    <row r="25" spans="1:8">
      <c r="A25">
        <v>18</v>
      </c>
      <c r="B25" s="55">
        <f>DATE(YEAR(asof),MONTH(asof)+A25,DAY(asof))</f>
        <v>42962</v>
      </c>
      <c r="C25" s="23">
        <f t="shared" si="8"/>
        <v>42962</v>
      </c>
      <c r="D25" s="11">
        <f>(date_cf-Bsof)/365</f>
        <v>1.56164383561644</v>
      </c>
      <c r="E25" s="12">
        <f t="shared" si="5"/>
        <v>0.966445682793146</v>
      </c>
      <c r="F25" s="27">
        <f t="shared" si="9"/>
        <v>0.0794520547945206</v>
      </c>
      <c r="G25" s="67">
        <f t="shared" si="4"/>
        <v>1263.78082191781</v>
      </c>
      <c r="H25" s="43">
        <f t="shared" si="7"/>
        <v>82000</v>
      </c>
    </row>
    <row r="26" spans="1:8">
      <c r="A26">
        <v>19</v>
      </c>
      <c r="B26" s="55">
        <f>DATE(YEAR(asof),MONTH(asof)+A26,DAY(asof))</f>
        <v>42993</v>
      </c>
      <c r="C26" s="23">
        <f t="shared" ref="C26:C57" si="10">IF(WEEKDAY(B26,2)&gt;5,B26+8-WEEKDAY(B26,2),B26)</f>
        <v>42993</v>
      </c>
      <c r="D26" s="11">
        <f>(date_cf-Bsof)/365</f>
        <v>1.64657534246575</v>
      </c>
      <c r="E26" s="12">
        <f t="shared" si="5"/>
        <v>0.964148277507055</v>
      </c>
      <c r="F26" s="27">
        <f t="shared" si="9"/>
        <v>0.0849315068493151</v>
      </c>
      <c r="G26" s="67">
        <f t="shared" si="4"/>
        <v>1278.57534246575</v>
      </c>
      <c r="H26" s="43">
        <f t="shared" si="7"/>
        <v>81000</v>
      </c>
    </row>
    <row r="27" spans="1:8">
      <c r="A27">
        <v>20</v>
      </c>
      <c r="B27" s="55">
        <f>DATE(YEAR(asof),MONTH(asof)+A27,DAY(asof))</f>
        <v>43023</v>
      </c>
      <c r="C27" s="23">
        <f t="shared" si="10"/>
        <v>43024</v>
      </c>
      <c r="D27" s="11">
        <f>(date_cf-Bsof)/365</f>
        <v>1.73150684931507</v>
      </c>
      <c r="E27" s="12">
        <f t="shared" si="5"/>
        <v>0.961817856369373</v>
      </c>
      <c r="F27" s="27">
        <f t="shared" si="9"/>
        <v>0.0849315068493151</v>
      </c>
      <c r="G27" s="67">
        <f t="shared" si="4"/>
        <v>1275.17808219178</v>
      </c>
      <c r="H27" s="43">
        <f t="shared" si="7"/>
        <v>80000</v>
      </c>
    </row>
    <row r="28" spans="1:8">
      <c r="A28">
        <v>21</v>
      </c>
      <c r="B28" s="55">
        <f>DATE(YEAR(asof),MONTH(asof)+A28,DAY(asof))</f>
        <v>43054</v>
      </c>
      <c r="C28" s="23">
        <f t="shared" si="10"/>
        <v>43054</v>
      </c>
      <c r="D28" s="11">
        <f>(date_cf-Bsof)/365</f>
        <v>1.81369863013699</v>
      </c>
      <c r="E28" s="12">
        <f t="shared" si="5"/>
        <v>0.95953232410185</v>
      </c>
      <c r="F28" s="27">
        <f t="shared" si="9"/>
        <v>0.0821917808219178</v>
      </c>
      <c r="G28" s="67">
        <f t="shared" si="4"/>
        <v>1263.01369863014</v>
      </c>
      <c r="H28" s="43">
        <f t="shared" si="7"/>
        <v>79000</v>
      </c>
    </row>
    <row r="29" spans="1:8">
      <c r="A29">
        <v>22</v>
      </c>
      <c r="B29" s="55">
        <f>DATE(YEAR(asof),MONTH(asof)+A29,DAY(asof))</f>
        <v>43084</v>
      </c>
      <c r="C29" s="23">
        <f t="shared" si="10"/>
        <v>43084</v>
      </c>
      <c r="D29" s="11">
        <f>(date_cf-Bsof)/365</f>
        <v>1.8958904109589</v>
      </c>
      <c r="E29" s="12">
        <f t="shared" si="5"/>
        <v>0.957218053948984</v>
      </c>
      <c r="F29" s="27">
        <f t="shared" si="9"/>
        <v>0.0821917808219178</v>
      </c>
      <c r="G29" s="67">
        <f t="shared" si="4"/>
        <v>1259.72602739726</v>
      </c>
      <c r="H29" s="43">
        <f t="shared" si="7"/>
        <v>78000</v>
      </c>
    </row>
    <row r="30" spans="1:8">
      <c r="A30">
        <v>23</v>
      </c>
      <c r="B30" s="55">
        <f>DATE(YEAR(asof),MONTH(asof)+A30,DAY(asof))</f>
        <v>43115</v>
      </c>
      <c r="C30" s="23">
        <f t="shared" si="10"/>
        <v>43115</v>
      </c>
      <c r="D30" s="11">
        <f>(date_cf-Bsof)/365</f>
        <v>1.98082191780822</v>
      </c>
      <c r="E30" s="12">
        <f t="shared" si="5"/>
        <v>0.954797493040689</v>
      </c>
      <c r="F30" s="27">
        <f t="shared" si="9"/>
        <v>0.0849315068493151</v>
      </c>
      <c r="G30" s="67">
        <f t="shared" si="4"/>
        <v>1264.98630136986</v>
      </c>
      <c r="H30" s="43">
        <f t="shared" si="7"/>
        <v>77000</v>
      </c>
    </row>
    <row r="31" spans="1:8">
      <c r="A31">
        <v>24</v>
      </c>
      <c r="B31" s="55">
        <f>DATE(YEAR(asof),MONTH(asof)+A31,DAY(asof))</f>
        <v>43146</v>
      </c>
      <c r="C31" s="23">
        <f t="shared" si="10"/>
        <v>43146</v>
      </c>
      <c r="D31" s="11">
        <f>(date_cf-Bsof)/365</f>
        <v>2.06575342465753</v>
      </c>
      <c r="E31" s="12">
        <f t="shared" si="5"/>
        <v>0.952348319408976</v>
      </c>
      <c r="F31" s="27">
        <f t="shared" si="9"/>
        <v>0.0849315068493151</v>
      </c>
      <c r="G31" s="67">
        <f t="shared" si="4"/>
        <v>1261.58904109589</v>
      </c>
      <c r="H31" s="43">
        <f t="shared" si="7"/>
        <v>76000</v>
      </c>
    </row>
    <row r="32" spans="1:8">
      <c r="A32">
        <v>25</v>
      </c>
      <c r="B32" s="55">
        <f>DATE(YEAR(asof),MONTH(asof)+A32,DAY(asof))</f>
        <v>43174</v>
      </c>
      <c r="C32" s="23">
        <f t="shared" si="10"/>
        <v>43174</v>
      </c>
      <c r="D32" s="11">
        <f>(date_cf-Bsof)/365</f>
        <v>2.14246575342466</v>
      </c>
      <c r="E32" s="12">
        <f t="shared" si="5"/>
        <v>0.950112378620475</v>
      </c>
      <c r="F32" s="27">
        <f t="shared" si="9"/>
        <v>0.0767123287671233</v>
      </c>
      <c r="G32" s="67">
        <f t="shared" si="4"/>
        <v>1233.20547945205</v>
      </c>
      <c r="H32" s="43">
        <f t="shared" si="7"/>
        <v>75000</v>
      </c>
    </row>
    <row r="33" spans="1:8">
      <c r="A33">
        <v>26</v>
      </c>
      <c r="B33" s="55">
        <f>DATE(YEAR(asof),MONTH(asof)+A33,DAY(asof))</f>
        <v>43205</v>
      </c>
      <c r="C33" s="23">
        <f t="shared" si="10"/>
        <v>43206</v>
      </c>
      <c r="D33" s="11">
        <f>(date_cf-Bsof)/365</f>
        <v>2.23013698630137</v>
      </c>
      <c r="E33" s="12">
        <f t="shared" si="5"/>
        <v>0.947530279930924</v>
      </c>
      <c r="F33" s="27">
        <f t="shared" si="9"/>
        <v>0.0876712328767123</v>
      </c>
      <c r="G33" s="67">
        <f t="shared" si="4"/>
        <v>1263.01369863014</v>
      </c>
      <c r="H33" s="43">
        <f t="shared" si="7"/>
        <v>74000</v>
      </c>
    </row>
    <row r="34" spans="1:8">
      <c r="A34">
        <v>27</v>
      </c>
      <c r="B34" s="55">
        <f>DATE(YEAR(asof),MONTH(asof)+A34,DAY(asof))</f>
        <v>43235</v>
      </c>
      <c r="C34" s="23">
        <f t="shared" si="10"/>
        <v>43235</v>
      </c>
      <c r="D34" s="11">
        <f>(date_cf-Bsof)/365</f>
        <v>2.30958904109589</v>
      </c>
      <c r="E34" s="12">
        <f t="shared" si="5"/>
        <v>0.945166395701124</v>
      </c>
      <c r="F34" s="27">
        <f t="shared" si="9"/>
        <v>0.0794520547945206</v>
      </c>
      <c r="G34" s="67">
        <f t="shared" si="4"/>
        <v>1235.17808219178</v>
      </c>
      <c r="H34" s="43">
        <f t="shared" si="7"/>
        <v>73000</v>
      </c>
    </row>
    <row r="35" spans="1:8">
      <c r="A35">
        <v>28</v>
      </c>
      <c r="B35" s="55">
        <f>DATE(YEAR(asof),MONTH(asof)+A35,DAY(asof))</f>
        <v>43266</v>
      </c>
      <c r="C35" s="23">
        <f t="shared" si="10"/>
        <v>43266</v>
      </c>
      <c r="D35" s="11">
        <f>(date_cf-Bsof)/365</f>
        <v>2.39452054794521</v>
      </c>
      <c r="E35" s="12">
        <f t="shared" si="5"/>
        <v>0.942615208499787</v>
      </c>
      <c r="F35" s="27">
        <f t="shared" si="9"/>
        <v>0.0849315068493151</v>
      </c>
      <c r="G35" s="67">
        <f t="shared" si="4"/>
        <v>1248</v>
      </c>
      <c r="H35" s="43">
        <f t="shared" si="7"/>
        <v>72000</v>
      </c>
    </row>
    <row r="36" spans="1:8">
      <c r="A36">
        <v>29</v>
      </c>
      <c r="B36" s="55">
        <f>DATE(YEAR(asof),MONTH(asof)+A36,DAY(asof))</f>
        <v>43296</v>
      </c>
      <c r="C36" s="23">
        <f t="shared" si="10"/>
        <v>43297</v>
      </c>
      <c r="D36" s="11">
        <f>(date_cf-Bsof)/365</f>
        <v>2.47945205479452</v>
      </c>
      <c r="E36" s="12">
        <f t="shared" si="5"/>
        <v>0.940039725842202</v>
      </c>
      <c r="F36" s="27">
        <f t="shared" si="9"/>
        <v>0.0849315068493151</v>
      </c>
      <c r="G36" s="67">
        <f t="shared" si="4"/>
        <v>1244.60273972603</v>
      </c>
      <c r="H36" s="43">
        <f t="shared" si="7"/>
        <v>71000</v>
      </c>
    </row>
    <row r="37" spans="1:8">
      <c r="A37">
        <v>30</v>
      </c>
      <c r="B37" s="55">
        <f>DATE(YEAR(asof),MONTH(asof)+A37,DAY(asof))</f>
        <v>43327</v>
      </c>
      <c r="C37" s="23">
        <f t="shared" si="10"/>
        <v>43327</v>
      </c>
      <c r="D37" s="11">
        <f>(date_cf-Bsof)/365</f>
        <v>2.56164383561644</v>
      </c>
      <c r="E37" s="12">
        <f t="shared" si="5"/>
        <v>0.937524920375122</v>
      </c>
      <c r="F37" s="27">
        <f t="shared" si="9"/>
        <v>0.0821917808219178</v>
      </c>
      <c r="G37" s="67">
        <f t="shared" si="4"/>
        <v>1233.42465753425</v>
      </c>
      <c r="H37" s="43">
        <f t="shared" si="7"/>
        <v>70000</v>
      </c>
    </row>
    <row r="38" spans="1:8">
      <c r="A38">
        <v>31</v>
      </c>
      <c r="B38" s="55">
        <f>DATE(YEAR(asof),MONTH(asof)+A38,DAY(asof))</f>
        <v>43358</v>
      </c>
      <c r="C38" s="23">
        <f t="shared" si="10"/>
        <v>43360</v>
      </c>
      <c r="D38" s="11">
        <f>(date_cf-Bsof)/365</f>
        <v>2.65205479452055</v>
      </c>
      <c r="E38" s="12">
        <f t="shared" si="5"/>
        <v>0.934733995799417</v>
      </c>
      <c r="F38" s="27">
        <f t="shared" si="9"/>
        <v>0.0904109589041096</v>
      </c>
      <c r="G38" s="67">
        <f t="shared" si="4"/>
        <v>1253.15068493151</v>
      </c>
      <c r="H38" s="43">
        <f t="shared" si="7"/>
        <v>69000</v>
      </c>
    </row>
    <row r="39" spans="1:8">
      <c r="A39">
        <v>32</v>
      </c>
      <c r="B39" s="55">
        <f>DATE(YEAR(asof),MONTH(asof)+A39,DAY(asof))</f>
        <v>43388</v>
      </c>
      <c r="C39" s="23">
        <f t="shared" si="10"/>
        <v>43388</v>
      </c>
      <c r="D39" s="11">
        <f>(date_cf-Bsof)/365</f>
        <v>2.72876712328767</v>
      </c>
      <c r="E39" s="12">
        <f t="shared" si="5"/>
        <v>0.932346318458641</v>
      </c>
      <c r="F39" s="27">
        <f t="shared" si="9"/>
        <v>0.0767123287671233</v>
      </c>
      <c r="G39" s="67">
        <f t="shared" si="4"/>
        <v>1211.72602739726</v>
      </c>
      <c r="H39" s="43">
        <f t="shared" si="7"/>
        <v>68000</v>
      </c>
    </row>
    <row r="40" spans="1:8">
      <c r="A40">
        <v>33</v>
      </c>
      <c r="B40" s="55">
        <f>DATE(YEAR(asof),MONTH(asof)+A40,DAY(asof))</f>
        <v>43419</v>
      </c>
      <c r="C40" s="23">
        <f t="shared" si="10"/>
        <v>43419</v>
      </c>
      <c r="D40" s="11">
        <f>(date_cf-Bsof)/365</f>
        <v>2.81369863013699</v>
      </c>
      <c r="E40" s="12">
        <f t="shared" ref="E40:E71" si="11">EXP(-(0.01+0.03*SQRT(0.1*D40))*D40)</f>
        <v>0.92968245676503</v>
      </c>
      <c r="F40" s="27">
        <f t="shared" si="9"/>
        <v>0.0849315068493151</v>
      </c>
      <c r="G40" s="67">
        <f t="shared" si="4"/>
        <v>1231.01369863014</v>
      </c>
      <c r="H40" s="43">
        <f t="shared" si="7"/>
        <v>67000</v>
      </c>
    </row>
    <row r="41" spans="1:8">
      <c r="A41">
        <v>34</v>
      </c>
      <c r="B41" s="55">
        <f>DATE(YEAR(asof),MONTH(asof)+A41,DAY(asof))</f>
        <v>43449</v>
      </c>
      <c r="C41" s="23">
        <f t="shared" si="10"/>
        <v>43451</v>
      </c>
      <c r="D41" s="11">
        <f>(date_cf-Bsof)/365</f>
        <v>2.9013698630137</v>
      </c>
      <c r="E41" s="12">
        <f t="shared" si="11"/>
        <v>0.926910901804802</v>
      </c>
      <c r="F41" s="27">
        <f t="shared" si="9"/>
        <v>0.0876712328767123</v>
      </c>
      <c r="G41" s="67">
        <f t="shared" ref="G41:G72" si="12">0.04*F41*H40+1000</f>
        <v>1234.95890410959</v>
      </c>
      <c r="H41" s="43">
        <f t="shared" si="7"/>
        <v>66000</v>
      </c>
    </row>
    <row r="42" spans="1:8">
      <c r="A42">
        <v>35</v>
      </c>
      <c r="B42" s="55">
        <f>DATE(YEAR(asof),MONTH(asof)+A42,DAY(asof))</f>
        <v>43480</v>
      </c>
      <c r="C42" s="23">
        <f t="shared" si="10"/>
        <v>43480</v>
      </c>
      <c r="D42" s="11">
        <f>(date_cf-Bsof)/365</f>
        <v>2.98082191780822</v>
      </c>
      <c r="E42" s="12">
        <f t="shared" si="11"/>
        <v>0.924380668269101</v>
      </c>
      <c r="F42" s="27">
        <f t="shared" si="9"/>
        <v>0.0794520547945206</v>
      </c>
      <c r="G42" s="67">
        <f t="shared" si="12"/>
        <v>1209.75342465753</v>
      </c>
      <c r="H42" s="43">
        <f t="shared" si="7"/>
        <v>65000</v>
      </c>
    </row>
    <row r="43" spans="1:8">
      <c r="A43">
        <v>36</v>
      </c>
      <c r="B43" s="55">
        <f>DATE(YEAR(asof),MONTH(asof)+A43,DAY(asof))</f>
        <v>43511</v>
      </c>
      <c r="C43" s="23">
        <f t="shared" si="10"/>
        <v>43511</v>
      </c>
      <c r="D43" s="11">
        <f>(date_cf-Bsof)/365</f>
        <v>3.06575342465753</v>
      </c>
      <c r="E43" s="12">
        <f t="shared" si="11"/>
        <v>0.92165706534685</v>
      </c>
      <c r="F43" s="27">
        <f t="shared" si="9"/>
        <v>0.0849315068493151</v>
      </c>
      <c r="G43" s="67">
        <f t="shared" si="12"/>
        <v>1220.82191780822</v>
      </c>
      <c r="H43" s="43">
        <f t="shared" ref="H43:H74" si="13">H42-1000</f>
        <v>64000</v>
      </c>
    </row>
    <row r="44" spans="1:8">
      <c r="A44">
        <v>37</v>
      </c>
      <c r="B44" s="55">
        <f>DATE(YEAR(asof),MONTH(asof)+A44,DAY(asof))</f>
        <v>43539</v>
      </c>
      <c r="C44" s="23">
        <f t="shared" si="10"/>
        <v>43539</v>
      </c>
      <c r="D44" s="11">
        <f>(date_cf-Bsof)/365</f>
        <v>3.14246575342466</v>
      </c>
      <c r="E44" s="12">
        <f t="shared" si="11"/>
        <v>0.919180764995104</v>
      </c>
      <c r="F44" s="27">
        <f t="shared" si="9"/>
        <v>0.0767123287671233</v>
      </c>
      <c r="G44" s="67">
        <f t="shared" si="12"/>
        <v>1196.38356164384</v>
      </c>
      <c r="H44" s="43">
        <f t="shared" si="13"/>
        <v>63000</v>
      </c>
    </row>
    <row r="45" spans="1:8">
      <c r="A45">
        <v>38</v>
      </c>
      <c r="B45" s="55">
        <f>DATE(YEAR(asof),MONTH(asof)+A45,DAY(asof))</f>
        <v>43570</v>
      </c>
      <c r="C45" s="23">
        <f t="shared" si="10"/>
        <v>43570</v>
      </c>
      <c r="D45" s="11">
        <f>(date_cf-Bsof)/365</f>
        <v>3.22739726027397</v>
      </c>
      <c r="E45" s="12">
        <f t="shared" si="11"/>
        <v>0.916421667594885</v>
      </c>
      <c r="F45" s="27">
        <f t="shared" si="9"/>
        <v>0.0849315068493151</v>
      </c>
      <c r="G45" s="67">
        <f t="shared" si="12"/>
        <v>1214.02739726027</v>
      </c>
      <c r="H45" s="43">
        <f t="shared" si="13"/>
        <v>62000</v>
      </c>
    </row>
    <row r="46" spans="1:8">
      <c r="A46">
        <v>39</v>
      </c>
      <c r="B46" s="55">
        <f>DATE(YEAR(asof),MONTH(asof)+A46,DAY(asof))</f>
        <v>43600</v>
      </c>
      <c r="C46" s="23">
        <f t="shared" si="10"/>
        <v>43600</v>
      </c>
      <c r="D46" s="11">
        <f>(date_cf-Bsof)/365</f>
        <v>3.30958904109589</v>
      </c>
      <c r="E46" s="12">
        <f t="shared" si="11"/>
        <v>0.913734599338507</v>
      </c>
      <c r="F46" s="27">
        <f t="shared" si="9"/>
        <v>0.0821917808219178</v>
      </c>
      <c r="G46" s="67">
        <f t="shared" si="12"/>
        <v>1203.83561643836</v>
      </c>
      <c r="H46" s="43">
        <f t="shared" si="13"/>
        <v>61000</v>
      </c>
    </row>
    <row r="47" spans="1:8">
      <c r="A47">
        <v>40</v>
      </c>
      <c r="B47" s="55">
        <f>DATE(YEAR(asof),MONTH(asof)+A47,DAY(asof))</f>
        <v>43631</v>
      </c>
      <c r="C47" s="23">
        <f t="shared" si="10"/>
        <v>43633</v>
      </c>
      <c r="D47" s="11">
        <f>(date_cf-Bsof)/365</f>
        <v>3.4</v>
      </c>
      <c r="E47" s="12">
        <f t="shared" si="11"/>
        <v>0.910760140133871</v>
      </c>
      <c r="F47" s="27">
        <f t="shared" si="9"/>
        <v>0.0904109589041096</v>
      </c>
      <c r="G47" s="67">
        <f t="shared" si="12"/>
        <v>1220.60273972603</v>
      </c>
      <c r="H47" s="43">
        <f t="shared" si="13"/>
        <v>60000</v>
      </c>
    </row>
    <row r="48" spans="1:8">
      <c r="A48">
        <v>41</v>
      </c>
      <c r="B48" s="55">
        <f>DATE(YEAR(asof),MONTH(asof)+A48,DAY(asof))</f>
        <v>43661</v>
      </c>
      <c r="C48" s="23">
        <f t="shared" si="10"/>
        <v>43661</v>
      </c>
      <c r="D48" s="11">
        <f>(date_cf-Bsof)/365</f>
        <v>3.47671232876712</v>
      </c>
      <c r="E48" s="12">
        <f t="shared" si="11"/>
        <v>0.908221469774973</v>
      </c>
      <c r="F48" s="27">
        <f t="shared" si="9"/>
        <v>0.0767123287671233</v>
      </c>
      <c r="G48" s="67">
        <f t="shared" si="12"/>
        <v>1184.1095890411</v>
      </c>
      <c r="H48" s="43">
        <f t="shared" si="13"/>
        <v>59000</v>
      </c>
    </row>
    <row r="49" spans="1:8">
      <c r="A49">
        <v>42</v>
      </c>
      <c r="B49" s="55">
        <f>DATE(YEAR(asof),MONTH(asof)+A49,DAY(asof))</f>
        <v>43692</v>
      </c>
      <c r="C49" s="23">
        <f t="shared" si="10"/>
        <v>43692</v>
      </c>
      <c r="D49" s="11">
        <f>(date_cf-Bsof)/365</f>
        <v>3.56164383561644</v>
      </c>
      <c r="E49" s="12">
        <f t="shared" si="11"/>
        <v>0.905395345036514</v>
      </c>
      <c r="F49" s="27">
        <f t="shared" si="9"/>
        <v>0.0849315068493151</v>
      </c>
      <c r="G49" s="67">
        <f t="shared" si="12"/>
        <v>1200.43835616438</v>
      </c>
      <c r="H49" s="43">
        <f t="shared" si="13"/>
        <v>58000</v>
      </c>
    </row>
    <row r="50" spans="1:8">
      <c r="A50">
        <v>43</v>
      </c>
      <c r="B50" s="55">
        <f>DATE(YEAR(asof),MONTH(asof)+A50,DAY(asof))</f>
        <v>43723</v>
      </c>
      <c r="C50" s="23">
        <f t="shared" si="10"/>
        <v>43724</v>
      </c>
      <c r="D50" s="11">
        <f>(date_cf-Bsof)/365</f>
        <v>3.64931506849315</v>
      </c>
      <c r="E50" s="12">
        <f t="shared" si="11"/>
        <v>0.902461537752981</v>
      </c>
      <c r="F50" s="27">
        <f t="shared" si="9"/>
        <v>0.0876712328767123</v>
      </c>
      <c r="G50" s="67">
        <f t="shared" si="12"/>
        <v>1203.39726027397</v>
      </c>
      <c r="H50" s="43">
        <f t="shared" si="13"/>
        <v>57000</v>
      </c>
    </row>
    <row r="51" spans="1:8">
      <c r="A51">
        <v>44</v>
      </c>
      <c r="B51" s="55">
        <f>DATE(YEAR(asof),MONTH(asof)+A51,DAY(asof))</f>
        <v>43753</v>
      </c>
      <c r="C51" s="23">
        <f t="shared" si="10"/>
        <v>43753</v>
      </c>
      <c r="D51" s="11">
        <f>(date_cf-Bsof)/365</f>
        <v>3.72876712328767</v>
      </c>
      <c r="E51" s="12">
        <f t="shared" si="11"/>
        <v>0.899788727903116</v>
      </c>
      <c r="F51" s="27">
        <f t="shared" si="9"/>
        <v>0.0794520547945206</v>
      </c>
      <c r="G51" s="67">
        <f t="shared" si="12"/>
        <v>1181.15068493151</v>
      </c>
      <c r="H51" s="43">
        <f t="shared" si="13"/>
        <v>56000</v>
      </c>
    </row>
    <row r="52" spans="1:8">
      <c r="A52">
        <v>45</v>
      </c>
      <c r="B52" s="55">
        <f>DATE(YEAR(asof),MONTH(asof)+A52,DAY(asof))</f>
        <v>43784</v>
      </c>
      <c r="C52" s="23">
        <f t="shared" si="10"/>
        <v>43784</v>
      </c>
      <c r="D52" s="11">
        <f>(date_cf-Bsof)/365</f>
        <v>3.81369863013699</v>
      </c>
      <c r="E52" s="12">
        <f t="shared" si="11"/>
        <v>0.896917274048588</v>
      </c>
      <c r="F52" s="27">
        <f t="shared" ref="F52:F83" si="14">(C52-C51)/365</f>
        <v>0.0849315068493151</v>
      </c>
      <c r="G52" s="67">
        <f t="shared" si="12"/>
        <v>1190.24657534247</v>
      </c>
      <c r="H52" s="43">
        <f t="shared" si="13"/>
        <v>55000</v>
      </c>
    </row>
    <row r="53" spans="1:8">
      <c r="A53">
        <v>46</v>
      </c>
      <c r="B53" s="55">
        <f>DATE(YEAR(asof),MONTH(asof)+A53,DAY(asof))</f>
        <v>43814</v>
      </c>
      <c r="C53" s="23">
        <f t="shared" si="10"/>
        <v>43815</v>
      </c>
      <c r="D53" s="11">
        <f>(date_cf-Bsof)/365</f>
        <v>3.8986301369863</v>
      </c>
      <c r="E53" s="12">
        <f t="shared" si="11"/>
        <v>0.894031486376087</v>
      </c>
      <c r="F53" s="27">
        <f t="shared" si="14"/>
        <v>0.0849315068493151</v>
      </c>
      <c r="G53" s="67">
        <f t="shared" si="12"/>
        <v>1186.84931506849</v>
      </c>
      <c r="H53" s="43">
        <f t="shared" si="13"/>
        <v>54000</v>
      </c>
    </row>
    <row r="54" spans="1:8">
      <c r="A54">
        <v>47</v>
      </c>
      <c r="B54" s="55">
        <f>DATE(YEAR(asof),MONTH(asof)+A54,DAY(asof))</f>
        <v>43845</v>
      </c>
      <c r="C54" s="23">
        <f t="shared" si="10"/>
        <v>43845</v>
      </c>
      <c r="D54" s="11">
        <f>(date_cf-Bsof)/365</f>
        <v>3.98082191780822</v>
      </c>
      <c r="E54" s="12">
        <f t="shared" si="11"/>
        <v>0.891225568732164</v>
      </c>
      <c r="F54" s="27">
        <f t="shared" si="14"/>
        <v>0.0821917808219178</v>
      </c>
      <c r="G54" s="67">
        <f t="shared" si="12"/>
        <v>1177.53424657534</v>
      </c>
      <c r="H54" s="43">
        <f t="shared" si="13"/>
        <v>53000</v>
      </c>
    </row>
    <row r="55" spans="1:8">
      <c r="A55">
        <v>48</v>
      </c>
      <c r="B55" s="55">
        <f>DATE(YEAR(asof),MONTH(asof)+A55,DAY(asof))</f>
        <v>43876</v>
      </c>
      <c r="C55" s="23">
        <f t="shared" si="10"/>
        <v>43878</v>
      </c>
      <c r="D55" s="11">
        <f>(date_cf-Bsof)/365</f>
        <v>4.07123287671233</v>
      </c>
      <c r="E55" s="12">
        <f t="shared" si="11"/>
        <v>0.888124524999575</v>
      </c>
      <c r="F55" s="27">
        <f t="shared" si="14"/>
        <v>0.0904109589041096</v>
      </c>
      <c r="G55" s="67">
        <f t="shared" si="12"/>
        <v>1191.67123287671</v>
      </c>
      <c r="H55" s="43">
        <f t="shared" si="13"/>
        <v>52000</v>
      </c>
    </row>
    <row r="56" spans="1:8">
      <c r="A56">
        <v>49</v>
      </c>
      <c r="B56" s="55">
        <f>DATE(YEAR(asof),MONTH(asof)+A56,DAY(asof))</f>
        <v>43905</v>
      </c>
      <c r="C56" s="23">
        <f t="shared" si="10"/>
        <v>43906</v>
      </c>
      <c r="D56" s="11">
        <f>(date_cf-Bsof)/365</f>
        <v>4.14794520547945</v>
      </c>
      <c r="E56" s="12">
        <f t="shared" si="11"/>
        <v>0.885481771861452</v>
      </c>
      <c r="F56" s="27">
        <f t="shared" si="14"/>
        <v>0.0767123287671233</v>
      </c>
      <c r="G56" s="67">
        <f t="shared" si="12"/>
        <v>1159.56164383562</v>
      </c>
      <c r="H56" s="43">
        <f t="shared" si="13"/>
        <v>51000</v>
      </c>
    </row>
    <row r="57" spans="1:8">
      <c r="A57">
        <v>50</v>
      </c>
      <c r="B57" s="55">
        <f>DATE(YEAR(asof),MONTH(asof)+A57,DAY(asof))</f>
        <v>43936</v>
      </c>
      <c r="C57" s="23">
        <f t="shared" si="10"/>
        <v>43936</v>
      </c>
      <c r="D57" s="11">
        <f>(date_cf-Bsof)/365</f>
        <v>4.23013698630137</v>
      </c>
      <c r="E57" s="12">
        <f t="shared" si="11"/>
        <v>0.882638843878622</v>
      </c>
      <c r="F57" s="27">
        <f t="shared" si="14"/>
        <v>0.0821917808219178</v>
      </c>
      <c r="G57" s="67">
        <f t="shared" si="12"/>
        <v>1167.67123287671</v>
      </c>
      <c r="H57" s="43">
        <f t="shared" si="13"/>
        <v>50000</v>
      </c>
    </row>
    <row r="58" spans="1:8">
      <c r="A58">
        <v>51</v>
      </c>
      <c r="B58" s="55">
        <f>DATE(YEAR(asof),MONTH(asof)+A58,DAY(asof))</f>
        <v>43966</v>
      </c>
      <c r="C58" s="23">
        <f t="shared" ref="C58:C89" si="15">IF(WEEKDAY(B58,2)&gt;5,B58+8-WEEKDAY(B58,2),B58)</f>
        <v>43966</v>
      </c>
      <c r="D58" s="11">
        <f>(date_cf-Bsof)/365</f>
        <v>4.31232876712329</v>
      </c>
      <c r="E58" s="12">
        <f t="shared" si="11"/>
        <v>0.879784481952665</v>
      </c>
      <c r="F58" s="27">
        <f t="shared" si="14"/>
        <v>0.0821917808219178</v>
      </c>
      <c r="G58" s="67">
        <f t="shared" si="12"/>
        <v>1164.38356164384</v>
      </c>
      <c r="H58" s="43">
        <f t="shared" si="13"/>
        <v>49000</v>
      </c>
    </row>
    <row r="59" spans="1:8">
      <c r="A59">
        <v>52</v>
      </c>
      <c r="B59" s="55">
        <f>DATE(YEAR(asof),MONTH(asof)+A59,DAY(asof))</f>
        <v>43997</v>
      </c>
      <c r="C59" s="23">
        <f t="shared" si="15"/>
        <v>43997</v>
      </c>
      <c r="D59" s="11">
        <f>(date_cf-Bsof)/365</f>
        <v>4.3972602739726</v>
      </c>
      <c r="E59" s="12">
        <f t="shared" si="11"/>
        <v>0.876823351810547</v>
      </c>
      <c r="F59" s="27">
        <f t="shared" si="14"/>
        <v>0.0849315068493151</v>
      </c>
      <c r="G59" s="67">
        <f t="shared" si="12"/>
        <v>1166.46575342466</v>
      </c>
      <c r="H59" s="43">
        <f t="shared" si="13"/>
        <v>48000</v>
      </c>
    </row>
    <row r="60" spans="1:8">
      <c r="A60">
        <v>53</v>
      </c>
      <c r="B60" s="55">
        <f>DATE(YEAR(asof),MONTH(asof)+A60,DAY(asof))</f>
        <v>44027</v>
      </c>
      <c r="C60" s="23">
        <f t="shared" si="15"/>
        <v>44027</v>
      </c>
      <c r="D60" s="11">
        <f>(date_cf-Bsof)/365</f>
        <v>4.47945205479452</v>
      </c>
      <c r="E60" s="12">
        <f t="shared" si="11"/>
        <v>0.873946862589892</v>
      </c>
      <c r="F60" s="27">
        <f t="shared" si="14"/>
        <v>0.0821917808219178</v>
      </c>
      <c r="G60" s="67">
        <f t="shared" si="12"/>
        <v>1157.80821917808</v>
      </c>
      <c r="H60" s="43">
        <f t="shared" si="13"/>
        <v>47000</v>
      </c>
    </row>
    <row r="61" spans="1:8">
      <c r="A61">
        <v>54</v>
      </c>
      <c r="B61" s="55">
        <f>DATE(YEAR(asof),MONTH(asof)+A61,DAY(asof))</f>
        <v>44058</v>
      </c>
      <c r="C61" s="23">
        <f t="shared" si="15"/>
        <v>44060</v>
      </c>
      <c r="D61" s="11">
        <f>(date_cf-Bsof)/365</f>
        <v>4.56986301369863</v>
      </c>
      <c r="E61" s="12">
        <f t="shared" si="11"/>
        <v>0.870770787754023</v>
      </c>
      <c r="F61" s="27">
        <f t="shared" si="14"/>
        <v>0.0904109589041096</v>
      </c>
      <c r="G61" s="67">
        <f t="shared" si="12"/>
        <v>1169.97260273973</v>
      </c>
      <c r="H61" s="43">
        <f t="shared" si="13"/>
        <v>46000</v>
      </c>
    </row>
    <row r="62" spans="1:8">
      <c r="A62">
        <v>55</v>
      </c>
      <c r="B62" s="55">
        <f>DATE(YEAR(asof),MONTH(asof)+A62,DAY(asof))</f>
        <v>44089</v>
      </c>
      <c r="C62" s="23">
        <f t="shared" si="15"/>
        <v>44089</v>
      </c>
      <c r="D62" s="11">
        <f>(date_cf-Bsof)/365</f>
        <v>4.64931506849315</v>
      </c>
      <c r="E62" s="12">
        <f t="shared" si="11"/>
        <v>0.867969718848445</v>
      </c>
      <c r="F62" s="27">
        <f t="shared" si="14"/>
        <v>0.0794520547945206</v>
      </c>
      <c r="G62" s="67">
        <f t="shared" si="12"/>
        <v>1146.19178082192</v>
      </c>
      <c r="H62" s="43">
        <f t="shared" si="13"/>
        <v>45000</v>
      </c>
    </row>
    <row r="63" spans="1:8">
      <c r="A63">
        <v>56</v>
      </c>
      <c r="B63" s="55">
        <f>DATE(YEAR(asof),MONTH(asof)+A63,DAY(asof))</f>
        <v>44119</v>
      </c>
      <c r="C63" s="23">
        <f t="shared" si="15"/>
        <v>44119</v>
      </c>
      <c r="D63" s="11">
        <f>(date_cf-Bsof)/365</f>
        <v>4.73150684931507</v>
      </c>
      <c r="E63" s="12">
        <f t="shared" si="11"/>
        <v>0.865062581719077</v>
      </c>
      <c r="F63" s="27">
        <f t="shared" si="14"/>
        <v>0.0821917808219178</v>
      </c>
      <c r="G63" s="67">
        <f t="shared" si="12"/>
        <v>1147.94520547945</v>
      </c>
      <c r="H63" s="43">
        <f t="shared" si="13"/>
        <v>44000</v>
      </c>
    </row>
    <row r="64" spans="1:8">
      <c r="A64">
        <v>57</v>
      </c>
      <c r="B64" s="55">
        <f>DATE(YEAR(asof),MONTH(asof)+A64,DAY(asof))</f>
        <v>44150</v>
      </c>
      <c r="C64" s="23">
        <f t="shared" si="15"/>
        <v>44151</v>
      </c>
      <c r="D64" s="11">
        <f>(date_cf-Bsof)/365</f>
        <v>4.81917808219178</v>
      </c>
      <c r="E64" s="12">
        <f t="shared" si="11"/>
        <v>0.861951376569751</v>
      </c>
      <c r="F64" s="27">
        <f t="shared" si="14"/>
        <v>0.0876712328767123</v>
      </c>
      <c r="G64" s="67">
        <f t="shared" si="12"/>
        <v>1154.30136986301</v>
      </c>
      <c r="H64" s="43">
        <f t="shared" si="13"/>
        <v>43000</v>
      </c>
    </row>
    <row r="65" spans="1:8">
      <c r="A65">
        <v>58</v>
      </c>
      <c r="B65" s="55">
        <f>DATE(YEAR(asof),MONTH(asof)+A65,DAY(asof))</f>
        <v>44180</v>
      </c>
      <c r="C65" s="23">
        <f t="shared" si="15"/>
        <v>44180</v>
      </c>
      <c r="D65" s="11">
        <f>(date_cf-Bsof)/365</f>
        <v>4.8986301369863</v>
      </c>
      <c r="E65" s="12">
        <f t="shared" si="11"/>
        <v>0.85912302044035</v>
      </c>
      <c r="F65" s="27">
        <f t="shared" si="14"/>
        <v>0.0794520547945206</v>
      </c>
      <c r="G65" s="67">
        <f t="shared" si="12"/>
        <v>1136.65753424658</v>
      </c>
      <c r="H65" s="43">
        <f t="shared" si="13"/>
        <v>42000</v>
      </c>
    </row>
    <row r="66" spans="1:8">
      <c r="A66">
        <v>59</v>
      </c>
      <c r="B66" s="55">
        <f>DATE(YEAR(asof),MONTH(asof)+A66,DAY(asof))</f>
        <v>44211</v>
      </c>
      <c r="C66" s="23">
        <f t="shared" si="15"/>
        <v>44211</v>
      </c>
      <c r="D66" s="11">
        <f>(date_cf-Bsof)/365</f>
        <v>4.98356164383562</v>
      </c>
      <c r="E66" s="12">
        <f t="shared" si="11"/>
        <v>0.856090658934128</v>
      </c>
      <c r="F66" s="27">
        <f t="shared" si="14"/>
        <v>0.0849315068493151</v>
      </c>
      <c r="G66" s="67">
        <f t="shared" si="12"/>
        <v>1142.68493150685</v>
      </c>
      <c r="H66" s="43">
        <f t="shared" si="13"/>
        <v>41000</v>
      </c>
    </row>
    <row r="67" spans="1:8">
      <c r="A67">
        <v>60</v>
      </c>
      <c r="B67" s="55">
        <f>DATE(YEAR(asof),MONTH(asof)+A67,DAY(asof))</f>
        <v>44242</v>
      </c>
      <c r="C67" s="23">
        <f t="shared" si="15"/>
        <v>44242</v>
      </c>
      <c r="D67" s="11">
        <f>(date_cf-Bsof)/365</f>
        <v>5.06849315068493</v>
      </c>
      <c r="E67" s="12">
        <f t="shared" si="11"/>
        <v>0.853049387757553</v>
      </c>
      <c r="F67" s="27">
        <f t="shared" si="14"/>
        <v>0.0849315068493151</v>
      </c>
      <c r="G67" s="67">
        <f t="shared" si="12"/>
        <v>1139.28767123288</v>
      </c>
      <c r="H67" s="43">
        <f t="shared" si="13"/>
        <v>40000</v>
      </c>
    </row>
    <row r="68" spans="1:8">
      <c r="A68">
        <v>61</v>
      </c>
      <c r="B68" s="55">
        <f>DATE(YEAR(asof),MONTH(asof)+A68,DAY(asof))</f>
        <v>44270</v>
      </c>
      <c r="C68" s="23">
        <f t="shared" si="15"/>
        <v>44270</v>
      </c>
      <c r="D68" s="11">
        <f>(date_cf-Bsof)/365</f>
        <v>5.14520547945205</v>
      </c>
      <c r="E68" s="12">
        <f t="shared" si="11"/>
        <v>0.850295054443979</v>
      </c>
      <c r="F68" s="27">
        <f t="shared" si="14"/>
        <v>0.0767123287671233</v>
      </c>
      <c r="G68" s="67">
        <f t="shared" si="12"/>
        <v>1122.7397260274</v>
      </c>
      <c r="H68" s="43">
        <f t="shared" si="13"/>
        <v>39000</v>
      </c>
    </row>
    <row r="69" spans="1:8">
      <c r="A69">
        <v>62</v>
      </c>
      <c r="B69" s="55">
        <f>DATE(YEAR(asof),MONTH(asof)+A69,DAY(asof))</f>
        <v>44301</v>
      </c>
      <c r="C69" s="23">
        <f t="shared" si="15"/>
        <v>44301</v>
      </c>
      <c r="D69" s="11">
        <f>(date_cf-Bsof)/365</f>
        <v>5.23013698630137</v>
      </c>
      <c r="E69" s="12">
        <f t="shared" si="11"/>
        <v>0.847237748194224</v>
      </c>
      <c r="F69" s="27">
        <f t="shared" si="14"/>
        <v>0.0849315068493151</v>
      </c>
      <c r="G69" s="67">
        <f t="shared" si="12"/>
        <v>1132.49315068493</v>
      </c>
      <c r="H69" s="43">
        <f t="shared" si="13"/>
        <v>38000</v>
      </c>
    </row>
    <row r="70" spans="1:8">
      <c r="A70">
        <v>63</v>
      </c>
      <c r="B70" s="55">
        <f>DATE(YEAR(asof),MONTH(asof)+A70,DAY(asof))</f>
        <v>44331</v>
      </c>
      <c r="C70" s="23">
        <f t="shared" si="15"/>
        <v>44333</v>
      </c>
      <c r="D70" s="11">
        <f>(date_cf-Bsof)/365</f>
        <v>5.31780821917808</v>
      </c>
      <c r="E70" s="12">
        <f t="shared" si="11"/>
        <v>0.844073481075016</v>
      </c>
      <c r="F70" s="27">
        <f t="shared" si="14"/>
        <v>0.0876712328767123</v>
      </c>
      <c r="G70" s="67">
        <f t="shared" si="12"/>
        <v>1133.2602739726</v>
      </c>
      <c r="H70" s="43">
        <f t="shared" si="13"/>
        <v>37000</v>
      </c>
    </row>
    <row r="71" spans="1:8">
      <c r="A71">
        <v>64</v>
      </c>
      <c r="B71" s="55">
        <f>DATE(YEAR(asof),MONTH(asof)+A71,DAY(asof))</f>
        <v>44362</v>
      </c>
      <c r="C71" s="23">
        <f t="shared" si="15"/>
        <v>44362</v>
      </c>
      <c r="D71" s="11">
        <f>(date_cf-Bsof)/365</f>
        <v>5.3972602739726</v>
      </c>
      <c r="E71" s="12">
        <f t="shared" si="11"/>
        <v>0.841198836611229</v>
      </c>
      <c r="F71" s="27">
        <f t="shared" si="14"/>
        <v>0.0794520547945206</v>
      </c>
      <c r="G71" s="67">
        <f t="shared" si="12"/>
        <v>1117.58904109589</v>
      </c>
      <c r="H71" s="43">
        <f t="shared" si="13"/>
        <v>36000</v>
      </c>
    </row>
    <row r="72" spans="1:8">
      <c r="A72">
        <v>65</v>
      </c>
      <c r="B72" s="55">
        <f>DATE(YEAR(asof),MONTH(asof)+A72,DAY(asof))</f>
        <v>44392</v>
      </c>
      <c r="C72" s="23">
        <f t="shared" si="15"/>
        <v>44392</v>
      </c>
      <c r="D72" s="11">
        <f>(date_cf-Bsof)/365</f>
        <v>5.47945205479452</v>
      </c>
      <c r="E72" s="12">
        <f t="shared" ref="E72:E107" si="16">EXP(-(0.01+0.03*SQRT(0.1*D72))*D72)</f>
        <v>0.838218316046854</v>
      </c>
      <c r="F72" s="27">
        <f t="shared" si="14"/>
        <v>0.0821917808219178</v>
      </c>
      <c r="G72" s="67">
        <f t="shared" si="12"/>
        <v>1118.35616438356</v>
      </c>
      <c r="H72" s="43">
        <f t="shared" si="13"/>
        <v>35000</v>
      </c>
    </row>
    <row r="73" spans="1:8">
      <c r="A73">
        <v>66</v>
      </c>
      <c r="B73" s="55">
        <f>DATE(YEAR(asof),MONTH(asof)+A73,DAY(asof))</f>
        <v>44423</v>
      </c>
      <c r="C73" s="23">
        <f t="shared" si="15"/>
        <v>44424</v>
      </c>
      <c r="D73" s="11">
        <f>(date_cf-Bsof)/365</f>
        <v>5.56712328767123</v>
      </c>
      <c r="E73" s="12">
        <f t="shared" si="16"/>
        <v>0.835031836714574</v>
      </c>
      <c r="F73" s="27">
        <f t="shared" si="14"/>
        <v>0.0876712328767123</v>
      </c>
      <c r="G73" s="67">
        <f t="shared" ref="G73:G107" si="17">0.04*F73*H72+1000</f>
        <v>1122.7397260274</v>
      </c>
      <c r="H73" s="43">
        <f t="shared" si="13"/>
        <v>34000</v>
      </c>
    </row>
    <row r="74" spans="1:8">
      <c r="A74">
        <v>67</v>
      </c>
      <c r="B74" s="55">
        <f>DATE(YEAR(asof),MONTH(asof)+A74,DAY(asof))</f>
        <v>44454</v>
      </c>
      <c r="C74" s="23">
        <f t="shared" si="15"/>
        <v>44454</v>
      </c>
      <c r="D74" s="11">
        <f>(date_cf-Bsof)/365</f>
        <v>5.64931506849315</v>
      </c>
      <c r="E74" s="12">
        <f t="shared" si="16"/>
        <v>0.832037996409309</v>
      </c>
      <c r="F74" s="27">
        <f t="shared" si="14"/>
        <v>0.0821917808219178</v>
      </c>
      <c r="G74" s="67">
        <f t="shared" si="17"/>
        <v>1111.78082191781</v>
      </c>
      <c r="H74" s="43">
        <f t="shared" si="13"/>
        <v>33000</v>
      </c>
    </row>
    <row r="75" spans="1:8">
      <c r="A75">
        <v>68</v>
      </c>
      <c r="B75" s="55">
        <f>DATE(YEAR(asof),MONTH(asof)+A75,DAY(asof))</f>
        <v>44484</v>
      </c>
      <c r="C75" s="23">
        <f t="shared" si="15"/>
        <v>44484</v>
      </c>
      <c r="D75" s="11">
        <f>(date_cf-Bsof)/365</f>
        <v>5.73150684931507</v>
      </c>
      <c r="E75" s="12">
        <f t="shared" si="16"/>
        <v>0.829038124054158</v>
      </c>
      <c r="F75" s="27">
        <f t="shared" si="14"/>
        <v>0.0821917808219178</v>
      </c>
      <c r="G75" s="67">
        <f t="shared" si="17"/>
        <v>1108.49315068493</v>
      </c>
      <c r="H75" s="43">
        <f t="shared" ref="H75:H107" si="18">H74-1000</f>
        <v>32000</v>
      </c>
    </row>
    <row r="76" spans="1:8">
      <c r="A76">
        <v>69</v>
      </c>
      <c r="B76" s="55">
        <f>DATE(YEAR(asof),MONTH(asof)+A76,DAY(asof))</f>
        <v>44515</v>
      </c>
      <c r="C76" s="23">
        <f t="shared" si="15"/>
        <v>44515</v>
      </c>
      <c r="D76" s="11">
        <f>(date_cf-Bsof)/365</f>
        <v>5.81643835616438</v>
      </c>
      <c r="E76" s="12">
        <f t="shared" si="16"/>
        <v>0.825932198358956</v>
      </c>
      <c r="F76" s="27">
        <f t="shared" si="14"/>
        <v>0.0849315068493151</v>
      </c>
      <c r="G76" s="67">
        <f t="shared" si="17"/>
        <v>1108.71232876712</v>
      </c>
      <c r="H76" s="43">
        <f t="shared" si="18"/>
        <v>31000</v>
      </c>
    </row>
    <row r="77" spans="1:8">
      <c r="A77">
        <v>70</v>
      </c>
      <c r="B77" s="55">
        <f>DATE(YEAR(asof),MONTH(asof)+A77,DAY(asof))</f>
        <v>44545</v>
      </c>
      <c r="C77" s="23">
        <f t="shared" si="15"/>
        <v>44545</v>
      </c>
      <c r="D77" s="11">
        <f>(date_cf-Bsof)/365</f>
        <v>5.8986301369863</v>
      </c>
      <c r="E77" s="12">
        <f t="shared" si="16"/>
        <v>0.822920867398494</v>
      </c>
      <c r="F77" s="27">
        <f t="shared" si="14"/>
        <v>0.0821917808219178</v>
      </c>
      <c r="G77" s="67">
        <f t="shared" si="17"/>
        <v>1101.91780821918</v>
      </c>
      <c r="H77" s="43">
        <f t="shared" si="18"/>
        <v>30000</v>
      </c>
    </row>
    <row r="78" spans="1:8">
      <c r="A78">
        <v>71</v>
      </c>
      <c r="B78" s="55">
        <f>DATE(YEAR(asof),MONTH(asof)+A78,DAY(asof))</f>
        <v>44576</v>
      </c>
      <c r="C78" s="23">
        <f t="shared" si="15"/>
        <v>44578</v>
      </c>
      <c r="D78" s="11">
        <f>(date_cf-Bsof)/365</f>
        <v>5.98904109589041</v>
      </c>
      <c r="E78" s="12">
        <f t="shared" si="16"/>
        <v>0.819602351922533</v>
      </c>
      <c r="F78" s="27">
        <f t="shared" si="14"/>
        <v>0.0904109589041096</v>
      </c>
      <c r="G78" s="67">
        <f t="shared" si="17"/>
        <v>1108.49315068493</v>
      </c>
      <c r="H78" s="43">
        <f t="shared" si="18"/>
        <v>29000</v>
      </c>
    </row>
    <row r="79" spans="1:8">
      <c r="A79">
        <v>72</v>
      </c>
      <c r="B79" s="55">
        <f>DATE(YEAR(asof),MONTH(asof)+A79,DAY(asof))</f>
        <v>44607</v>
      </c>
      <c r="C79" s="23">
        <f t="shared" si="15"/>
        <v>44607</v>
      </c>
      <c r="D79" s="11">
        <f>(date_cf-Bsof)/365</f>
        <v>6.06849315068493</v>
      </c>
      <c r="E79" s="12">
        <f t="shared" si="16"/>
        <v>0.816681102232941</v>
      </c>
      <c r="F79" s="27">
        <f t="shared" si="14"/>
        <v>0.0794520547945206</v>
      </c>
      <c r="G79" s="67">
        <f t="shared" si="17"/>
        <v>1092.16438356164</v>
      </c>
      <c r="H79" s="43">
        <f t="shared" si="18"/>
        <v>28000</v>
      </c>
    </row>
    <row r="80" spans="1:8">
      <c r="A80">
        <v>73</v>
      </c>
      <c r="B80" s="55">
        <f>DATE(YEAR(asof),MONTH(asof)+A80,DAY(asof))</f>
        <v>44635</v>
      </c>
      <c r="C80" s="23">
        <f t="shared" si="15"/>
        <v>44635</v>
      </c>
      <c r="D80" s="11">
        <f>(date_cf-Bsof)/365</f>
        <v>6.14520547945205</v>
      </c>
      <c r="E80" s="12">
        <f t="shared" si="16"/>
        <v>0.813856383866233</v>
      </c>
      <c r="F80" s="27">
        <f t="shared" si="14"/>
        <v>0.0767123287671233</v>
      </c>
      <c r="G80" s="67">
        <f t="shared" si="17"/>
        <v>1085.91780821918</v>
      </c>
      <c r="H80" s="43">
        <f t="shared" si="18"/>
        <v>27000</v>
      </c>
    </row>
    <row r="81" spans="1:8">
      <c r="A81">
        <v>74</v>
      </c>
      <c r="B81" s="55">
        <f>DATE(YEAR(asof),MONTH(asof)+A81,DAY(asof))</f>
        <v>44666</v>
      </c>
      <c r="C81" s="23">
        <f t="shared" si="15"/>
        <v>44666</v>
      </c>
      <c r="D81" s="11">
        <f>(date_cf-Bsof)/365</f>
        <v>6.23013698630137</v>
      </c>
      <c r="E81" s="12">
        <f t="shared" si="16"/>
        <v>0.81072444229934</v>
      </c>
      <c r="F81" s="27">
        <f t="shared" si="14"/>
        <v>0.0849315068493151</v>
      </c>
      <c r="G81" s="67">
        <f t="shared" si="17"/>
        <v>1091.72602739726</v>
      </c>
      <c r="H81" s="43">
        <f t="shared" si="18"/>
        <v>26000</v>
      </c>
    </row>
    <row r="82" spans="1:8">
      <c r="A82">
        <v>75</v>
      </c>
      <c r="B82" s="55">
        <f>DATE(YEAR(asof),MONTH(asof)+A82,DAY(asof))</f>
        <v>44696</v>
      </c>
      <c r="C82" s="23">
        <f t="shared" si="15"/>
        <v>44697</v>
      </c>
      <c r="D82" s="11">
        <f>(date_cf-Bsof)/365</f>
        <v>6.31506849315068</v>
      </c>
      <c r="E82" s="12">
        <f t="shared" si="16"/>
        <v>0.807587947081362</v>
      </c>
      <c r="F82" s="27">
        <f t="shared" si="14"/>
        <v>0.0849315068493151</v>
      </c>
      <c r="G82" s="67">
        <f t="shared" si="17"/>
        <v>1088.32876712329</v>
      </c>
      <c r="H82" s="43">
        <f t="shared" si="18"/>
        <v>25000</v>
      </c>
    </row>
    <row r="83" spans="1:8">
      <c r="A83">
        <v>76</v>
      </c>
      <c r="B83" s="55">
        <f>DATE(YEAR(asof),MONTH(asof)+A83,DAY(asof))</f>
        <v>44727</v>
      </c>
      <c r="C83" s="23">
        <f t="shared" si="15"/>
        <v>44727</v>
      </c>
      <c r="D83" s="11">
        <f>(date_cf-Bsof)/365</f>
        <v>6.3972602739726</v>
      </c>
      <c r="E83" s="12">
        <f t="shared" si="16"/>
        <v>0.804548536458935</v>
      </c>
      <c r="F83" s="27">
        <f t="shared" si="14"/>
        <v>0.0821917808219178</v>
      </c>
      <c r="G83" s="67">
        <f t="shared" si="17"/>
        <v>1082.19178082192</v>
      </c>
      <c r="H83" s="43">
        <f t="shared" si="18"/>
        <v>24000</v>
      </c>
    </row>
    <row r="84" spans="1:8">
      <c r="A84">
        <v>77</v>
      </c>
      <c r="B84" s="55">
        <f>DATE(YEAR(asof),MONTH(asof)+A84,DAY(asof))</f>
        <v>44757</v>
      </c>
      <c r="C84" s="23">
        <f t="shared" si="15"/>
        <v>44757</v>
      </c>
      <c r="D84" s="11">
        <f>(date_cf-Bsof)/365</f>
        <v>6.47945205479452</v>
      </c>
      <c r="E84" s="12">
        <f t="shared" si="16"/>
        <v>0.801505332845932</v>
      </c>
      <c r="F84" s="27">
        <f t="shared" ref="F84:F107" si="19">(C84-C83)/365</f>
        <v>0.0821917808219178</v>
      </c>
      <c r="G84" s="67">
        <f t="shared" si="17"/>
        <v>1078.90410958904</v>
      </c>
      <c r="H84" s="43">
        <f t="shared" si="18"/>
        <v>23000</v>
      </c>
    </row>
    <row r="85" spans="1:8">
      <c r="A85">
        <v>78</v>
      </c>
      <c r="B85" s="55">
        <f>DATE(YEAR(asof),MONTH(asof)+A85,DAY(asof))</f>
        <v>44788</v>
      </c>
      <c r="C85" s="23">
        <f t="shared" si="15"/>
        <v>44788</v>
      </c>
      <c r="D85" s="11">
        <f>(date_cf-Bsof)/365</f>
        <v>6.56438356164384</v>
      </c>
      <c r="E85" s="12">
        <f t="shared" si="16"/>
        <v>0.798356944764095</v>
      </c>
      <c r="F85" s="27">
        <f t="shared" si="19"/>
        <v>0.0849315068493151</v>
      </c>
      <c r="G85" s="67">
        <f t="shared" si="17"/>
        <v>1078.13698630137</v>
      </c>
      <c r="H85" s="43">
        <f t="shared" si="18"/>
        <v>22000</v>
      </c>
    </row>
    <row r="86" spans="1:8">
      <c r="A86">
        <v>79</v>
      </c>
      <c r="B86" s="55">
        <f>DATE(YEAR(asof),MONTH(asof)+A86,DAY(asof))</f>
        <v>44819</v>
      </c>
      <c r="C86" s="23">
        <f t="shared" si="15"/>
        <v>44819</v>
      </c>
      <c r="D86" s="11">
        <f>(date_cf-Bsof)/365</f>
        <v>6.64931506849315</v>
      </c>
      <c r="E86" s="12">
        <f t="shared" si="16"/>
        <v>0.795204994013804</v>
      </c>
      <c r="F86" s="27">
        <f t="shared" si="19"/>
        <v>0.0849315068493151</v>
      </c>
      <c r="G86" s="67">
        <f t="shared" si="17"/>
        <v>1074.7397260274</v>
      </c>
      <c r="H86" s="43">
        <f t="shared" si="18"/>
        <v>21000</v>
      </c>
    </row>
    <row r="87" spans="1:8">
      <c r="A87">
        <v>80</v>
      </c>
      <c r="B87" s="55">
        <f>DATE(YEAR(asof),MONTH(asof)+A87,DAY(asof))</f>
        <v>44849</v>
      </c>
      <c r="C87" s="23">
        <f t="shared" si="15"/>
        <v>44851</v>
      </c>
      <c r="D87" s="11">
        <f>(date_cf-Bsof)/365</f>
        <v>6.73698630136986</v>
      </c>
      <c r="E87" s="12">
        <f t="shared" si="16"/>
        <v>0.791947886797105</v>
      </c>
      <c r="F87" s="27">
        <f t="shared" si="19"/>
        <v>0.0876712328767123</v>
      </c>
      <c r="G87" s="67">
        <f t="shared" si="17"/>
        <v>1073.64383561644</v>
      </c>
      <c r="H87" s="43">
        <f t="shared" si="18"/>
        <v>20000</v>
      </c>
    </row>
    <row r="88" spans="1:8">
      <c r="A88">
        <v>81</v>
      </c>
      <c r="B88" s="55">
        <f>DATE(YEAR(asof),MONTH(asof)+A88,DAY(asof))</f>
        <v>44880</v>
      </c>
      <c r="C88" s="23">
        <f t="shared" si="15"/>
        <v>44880</v>
      </c>
      <c r="D88" s="11">
        <f>(date_cf-Bsof)/365</f>
        <v>6.81643835616438</v>
      </c>
      <c r="E88" s="12">
        <f t="shared" si="16"/>
        <v>0.788993295767909</v>
      </c>
      <c r="F88" s="27">
        <f t="shared" si="19"/>
        <v>0.0794520547945206</v>
      </c>
      <c r="G88" s="67">
        <f t="shared" si="17"/>
        <v>1063.56164383562</v>
      </c>
      <c r="H88" s="43">
        <f t="shared" si="18"/>
        <v>19000</v>
      </c>
    </row>
    <row r="89" spans="1:8">
      <c r="A89">
        <v>82</v>
      </c>
      <c r="B89" s="55">
        <f>DATE(YEAR(asof),MONTH(asof)+A89,DAY(asof))</f>
        <v>44910</v>
      </c>
      <c r="C89" s="23">
        <f t="shared" si="15"/>
        <v>44910</v>
      </c>
      <c r="D89" s="11">
        <f>(date_cf-Bsof)/365</f>
        <v>6.8986301369863</v>
      </c>
      <c r="E89" s="12">
        <f t="shared" si="16"/>
        <v>0.785934194036126</v>
      </c>
      <c r="F89" s="27">
        <f t="shared" si="19"/>
        <v>0.0821917808219178</v>
      </c>
      <c r="G89" s="67">
        <f t="shared" si="17"/>
        <v>1062.46575342466</v>
      </c>
      <c r="H89" s="43">
        <f t="shared" si="18"/>
        <v>18000</v>
      </c>
    </row>
    <row r="90" spans="1:8">
      <c r="A90">
        <v>83</v>
      </c>
      <c r="B90" s="55">
        <f>DATE(YEAR(asof),MONTH(asof)+A90,DAY(asof))</f>
        <v>44941</v>
      </c>
      <c r="C90" s="23">
        <f t="shared" ref="C90:C107" si="20">IF(WEEKDAY(B90,2)&gt;5,B90+8-WEEKDAY(B90,2),B90)</f>
        <v>44942</v>
      </c>
      <c r="D90" s="11">
        <f>(date_cf-Bsof)/365</f>
        <v>6.98630136986301</v>
      </c>
      <c r="E90" s="12">
        <f t="shared" si="16"/>
        <v>0.782668438905413</v>
      </c>
      <c r="F90" s="27">
        <f t="shared" si="19"/>
        <v>0.0876712328767123</v>
      </c>
      <c r="G90" s="67">
        <f t="shared" si="17"/>
        <v>1063.12328767123</v>
      </c>
      <c r="H90" s="43">
        <f t="shared" si="18"/>
        <v>17000</v>
      </c>
    </row>
    <row r="91" spans="1:8">
      <c r="A91">
        <v>84</v>
      </c>
      <c r="B91" s="55">
        <f>DATE(YEAR(asof),MONTH(asof)+A91,DAY(asof))</f>
        <v>44972</v>
      </c>
      <c r="C91" s="23">
        <f t="shared" si="20"/>
        <v>44972</v>
      </c>
      <c r="D91" s="11">
        <f>(date_cf-Bsof)/365</f>
        <v>7.06849315068493</v>
      </c>
      <c r="E91" s="12">
        <f t="shared" si="16"/>
        <v>0.779604466944225</v>
      </c>
      <c r="F91" s="27">
        <f t="shared" si="19"/>
        <v>0.0821917808219178</v>
      </c>
      <c r="G91" s="67">
        <f t="shared" si="17"/>
        <v>1055.8904109589</v>
      </c>
      <c r="H91" s="43">
        <f t="shared" si="18"/>
        <v>16000</v>
      </c>
    </row>
    <row r="92" spans="1:8">
      <c r="A92">
        <v>85</v>
      </c>
      <c r="B92" s="55">
        <f>DATE(YEAR(asof),MONTH(asof)+A92,DAY(asof))</f>
        <v>45000</v>
      </c>
      <c r="C92" s="23">
        <f t="shared" si="20"/>
        <v>45000</v>
      </c>
      <c r="D92" s="11">
        <f>(date_cf-Bsof)/365</f>
        <v>7.14520547945205</v>
      </c>
      <c r="E92" s="12">
        <f t="shared" si="16"/>
        <v>0.77674291111524</v>
      </c>
      <c r="F92" s="27">
        <f t="shared" si="19"/>
        <v>0.0767123287671233</v>
      </c>
      <c r="G92" s="67">
        <f t="shared" si="17"/>
        <v>1049.09589041096</v>
      </c>
      <c r="H92" s="43">
        <f t="shared" si="18"/>
        <v>15000</v>
      </c>
    </row>
    <row r="93" spans="1:8">
      <c r="A93">
        <v>86</v>
      </c>
      <c r="B93" s="55">
        <f>DATE(YEAR(asof),MONTH(asof)+A93,DAY(asof))</f>
        <v>45031</v>
      </c>
      <c r="C93" s="23">
        <f t="shared" si="20"/>
        <v>45033</v>
      </c>
      <c r="D93" s="11">
        <f>(date_cf-Bsof)/365</f>
        <v>7.23561643835616</v>
      </c>
      <c r="E93" s="12">
        <f t="shared" si="16"/>
        <v>0.77336829706685</v>
      </c>
      <c r="F93" s="27">
        <f t="shared" si="19"/>
        <v>0.0904109589041096</v>
      </c>
      <c r="G93" s="67">
        <f t="shared" si="17"/>
        <v>1054.24657534247</v>
      </c>
      <c r="H93" s="43">
        <f t="shared" si="18"/>
        <v>14000</v>
      </c>
    </row>
    <row r="94" spans="1:8">
      <c r="A94">
        <v>87</v>
      </c>
      <c r="B94" s="55">
        <f>DATE(YEAR(asof),MONTH(asof)+A94,DAY(asof))</f>
        <v>45061</v>
      </c>
      <c r="C94" s="23">
        <f t="shared" si="20"/>
        <v>45061</v>
      </c>
      <c r="D94" s="11">
        <f>(date_cf-Bsof)/365</f>
        <v>7.31232876712329</v>
      </c>
      <c r="E94" s="12">
        <f t="shared" si="16"/>
        <v>0.770503419332525</v>
      </c>
      <c r="F94" s="27">
        <f t="shared" si="19"/>
        <v>0.0767123287671233</v>
      </c>
      <c r="G94" s="67">
        <f t="shared" si="17"/>
        <v>1042.95890410959</v>
      </c>
      <c r="H94" s="43">
        <f t="shared" si="18"/>
        <v>13000</v>
      </c>
    </row>
    <row r="95" spans="1:8">
      <c r="A95">
        <v>88</v>
      </c>
      <c r="B95" s="55">
        <f>DATE(YEAR(asof),MONTH(asof)+A95,DAY(asof))</f>
        <v>45092</v>
      </c>
      <c r="C95" s="23">
        <f t="shared" si="20"/>
        <v>45092</v>
      </c>
      <c r="D95" s="11">
        <f>(date_cf-Bsof)/365</f>
        <v>7.3972602739726</v>
      </c>
      <c r="E95" s="12">
        <f t="shared" si="16"/>
        <v>0.767330111267765</v>
      </c>
      <c r="F95" s="27">
        <f t="shared" si="19"/>
        <v>0.0849315068493151</v>
      </c>
      <c r="G95" s="67">
        <f t="shared" si="17"/>
        <v>1044.16438356164</v>
      </c>
      <c r="H95" s="43">
        <f t="shared" si="18"/>
        <v>12000</v>
      </c>
    </row>
    <row r="96" spans="1:8">
      <c r="A96">
        <v>89</v>
      </c>
      <c r="B96" s="55">
        <f>DATE(YEAR(asof),MONTH(asof)+A96,DAY(asof))</f>
        <v>45122</v>
      </c>
      <c r="C96" s="23">
        <f t="shared" si="20"/>
        <v>45124</v>
      </c>
      <c r="D96" s="11">
        <f>(date_cf-Bsof)/365</f>
        <v>7.48493150684931</v>
      </c>
      <c r="E96" s="12">
        <f t="shared" si="16"/>
        <v>0.764053023624635</v>
      </c>
      <c r="F96" s="27">
        <f t="shared" si="19"/>
        <v>0.0876712328767123</v>
      </c>
      <c r="G96" s="67">
        <f t="shared" si="17"/>
        <v>1042.08219178082</v>
      </c>
      <c r="H96" s="43">
        <f t="shared" si="18"/>
        <v>11000</v>
      </c>
    </row>
    <row r="97" spans="1:8">
      <c r="A97">
        <v>90</v>
      </c>
      <c r="B97" s="55">
        <f>DATE(YEAR(asof),MONTH(asof)+A97,DAY(asof))</f>
        <v>45153</v>
      </c>
      <c r="C97" s="23">
        <f t="shared" si="20"/>
        <v>45153</v>
      </c>
      <c r="D97" s="11">
        <f>(date_cf-Bsof)/365</f>
        <v>7.56438356164384</v>
      </c>
      <c r="E97" s="12">
        <f t="shared" si="16"/>
        <v>0.76108210986461</v>
      </c>
      <c r="F97" s="27">
        <f t="shared" si="19"/>
        <v>0.0794520547945206</v>
      </c>
      <c r="G97" s="67">
        <f t="shared" si="17"/>
        <v>1034.95890410959</v>
      </c>
      <c r="H97" s="43">
        <f t="shared" si="18"/>
        <v>10000</v>
      </c>
    </row>
    <row r="98" spans="1:8">
      <c r="A98">
        <v>91</v>
      </c>
      <c r="B98" s="55">
        <f>DATE(YEAR(asof),MONTH(asof)+A98,DAY(asof))</f>
        <v>45184</v>
      </c>
      <c r="C98" s="23">
        <f t="shared" si="20"/>
        <v>45184</v>
      </c>
      <c r="D98" s="11">
        <f>(date_cf-Bsof)/365</f>
        <v>7.64931506849315</v>
      </c>
      <c r="E98" s="12">
        <f t="shared" si="16"/>
        <v>0.75790539328391</v>
      </c>
      <c r="F98" s="27">
        <f t="shared" si="19"/>
        <v>0.0849315068493151</v>
      </c>
      <c r="G98" s="67">
        <f t="shared" si="17"/>
        <v>1033.97260273973</v>
      </c>
      <c r="H98" s="43">
        <f t="shared" si="18"/>
        <v>9000</v>
      </c>
    </row>
    <row r="99" spans="1:8">
      <c r="A99">
        <v>92</v>
      </c>
      <c r="B99" s="55">
        <f>DATE(YEAR(asof),MONTH(asof)+A99,DAY(asof))</f>
        <v>45214</v>
      </c>
      <c r="C99" s="23">
        <f t="shared" si="20"/>
        <v>45215</v>
      </c>
      <c r="D99" s="11">
        <f>(date_cf-Bsof)/365</f>
        <v>7.73424657534247</v>
      </c>
      <c r="E99" s="12">
        <f t="shared" si="16"/>
        <v>0.754727930389995</v>
      </c>
      <c r="F99" s="27">
        <f t="shared" si="19"/>
        <v>0.0849315068493151</v>
      </c>
      <c r="G99" s="67">
        <f t="shared" si="17"/>
        <v>1030.57534246575</v>
      </c>
      <c r="H99" s="43">
        <f t="shared" si="18"/>
        <v>8000</v>
      </c>
    </row>
    <row r="100" spans="1:8">
      <c r="A100">
        <v>93</v>
      </c>
      <c r="B100" s="55">
        <f>DATE(YEAR(asof),MONTH(asof)+A100,DAY(asof))</f>
        <v>45245</v>
      </c>
      <c r="C100" s="23">
        <f t="shared" si="20"/>
        <v>45245</v>
      </c>
      <c r="D100" s="11">
        <f>(date_cf-Bsof)/365</f>
        <v>7.81643835616438</v>
      </c>
      <c r="E100" s="12">
        <f t="shared" si="16"/>
        <v>0.751652441850618</v>
      </c>
      <c r="F100" s="27">
        <f t="shared" si="19"/>
        <v>0.0821917808219178</v>
      </c>
      <c r="G100" s="67">
        <f t="shared" si="17"/>
        <v>1026.30136986301</v>
      </c>
      <c r="H100" s="43">
        <f t="shared" si="18"/>
        <v>7000</v>
      </c>
    </row>
    <row r="101" spans="1:8">
      <c r="A101">
        <v>94</v>
      </c>
      <c r="B101" s="55">
        <f>DATE(YEAR(asof),MONTH(asof)+A101,DAY(asof))</f>
        <v>45275</v>
      </c>
      <c r="C101" s="23">
        <f t="shared" si="20"/>
        <v>45275</v>
      </c>
      <c r="D101" s="11">
        <f>(date_cf-Bsof)/365</f>
        <v>7.8986301369863</v>
      </c>
      <c r="E101" s="12">
        <f t="shared" si="16"/>
        <v>0.748576615834914</v>
      </c>
      <c r="F101" s="27">
        <f t="shared" si="19"/>
        <v>0.0821917808219178</v>
      </c>
      <c r="G101" s="67">
        <f t="shared" si="17"/>
        <v>1023.01369863014</v>
      </c>
      <c r="H101" s="43">
        <f t="shared" si="18"/>
        <v>6000</v>
      </c>
    </row>
    <row r="102" spans="1:8">
      <c r="A102">
        <v>95</v>
      </c>
      <c r="B102" s="55">
        <f>DATE(YEAR(asof),MONTH(asof)+A102,DAY(asof))</f>
        <v>45306</v>
      </c>
      <c r="C102" s="23">
        <f t="shared" si="20"/>
        <v>45306</v>
      </c>
      <c r="D102" s="11">
        <f>(date_cf-Bsof)/365</f>
        <v>7.98356164383562</v>
      </c>
      <c r="E102" s="12">
        <f t="shared" si="16"/>
        <v>0.745398092327037</v>
      </c>
      <c r="F102" s="27">
        <f t="shared" si="19"/>
        <v>0.0849315068493151</v>
      </c>
      <c r="G102" s="67">
        <f t="shared" si="17"/>
        <v>1020.38356164384</v>
      </c>
      <c r="H102" s="43">
        <f t="shared" si="18"/>
        <v>5000</v>
      </c>
    </row>
    <row r="103" spans="1:8">
      <c r="A103">
        <v>96</v>
      </c>
      <c r="B103" s="55">
        <f>DATE(YEAR(asof),MONTH(asof)+A103,DAY(asof))</f>
        <v>45337</v>
      </c>
      <c r="C103" s="23">
        <f t="shared" si="20"/>
        <v>45337</v>
      </c>
      <c r="D103" s="11">
        <f>(date_cf-Bsof)/365</f>
        <v>8.06849315068493</v>
      </c>
      <c r="E103" s="12">
        <f t="shared" si="16"/>
        <v>0.742219582899929</v>
      </c>
      <c r="F103" s="27">
        <f t="shared" si="19"/>
        <v>0.0849315068493151</v>
      </c>
      <c r="G103" s="67">
        <f t="shared" si="17"/>
        <v>1016.98630136986</v>
      </c>
      <c r="H103" s="43">
        <f t="shared" si="18"/>
        <v>4000</v>
      </c>
    </row>
    <row r="104" spans="1:8">
      <c r="A104">
        <v>97</v>
      </c>
      <c r="B104" s="55">
        <f>DATE(YEAR(asof),MONTH(asof)+A104,DAY(asof))</f>
        <v>45366</v>
      </c>
      <c r="C104" s="23">
        <f t="shared" si="20"/>
        <v>45366</v>
      </c>
      <c r="D104" s="11">
        <f>(date_cf-Bsof)/365</f>
        <v>8.14794520547945</v>
      </c>
      <c r="E104" s="12">
        <f t="shared" si="16"/>
        <v>0.739246316158522</v>
      </c>
      <c r="F104" s="27">
        <f t="shared" si="19"/>
        <v>0.0794520547945206</v>
      </c>
      <c r="G104" s="67">
        <f t="shared" si="17"/>
        <v>1012.71232876712</v>
      </c>
      <c r="H104" s="43">
        <f t="shared" si="18"/>
        <v>3000</v>
      </c>
    </row>
    <row r="105" spans="1:8">
      <c r="A105">
        <v>98</v>
      </c>
      <c r="B105" s="55">
        <f>DATE(YEAR(asof),MONTH(asof)+A105,DAY(asof))</f>
        <v>45397</v>
      </c>
      <c r="C105" s="23">
        <f t="shared" si="20"/>
        <v>45397</v>
      </c>
      <c r="D105" s="11">
        <f>(date_cf-Bsof)/365</f>
        <v>8.23287671232877</v>
      </c>
      <c r="E105" s="12">
        <f t="shared" si="16"/>
        <v>0.736068359894778</v>
      </c>
      <c r="F105" s="27">
        <f t="shared" si="19"/>
        <v>0.0849315068493151</v>
      </c>
      <c r="G105" s="67">
        <f t="shared" si="17"/>
        <v>1010.19178082192</v>
      </c>
      <c r="H105" s="43">
        <f t="shared" si="18"/>
        <v>2000</v>
      </c>
    </row>
    <row r="106" spans="1:8">
      <c r="A106">
        <v>99</v>
      </c>
      <c r="B106" s="55">
        <f>DATE(YEAR(asof),MONTH(asof)+A106,DAY(asof))</f>
        <v>45427</v>
      </c>
      <c r="C106" s="23">
        <f t="shared" si="20"/>
        <v>45427</v>
      </c>
      <c r="D106" s="11">
        <f>(date_cf-Bsof)/365</f>
        <v>8.31506849315068</v>
      </c>
      <c r="E106" s="12">
        <f t="shared" si="16"/>
        <v>0.732993442220785</v>
      </c>
      <c r="F106" s="27">
        <f t="shared" si="19"/>
        <v>0.0821917808219178</v>
      </c>
      <c r="G106" s="67">
        <f t="shared" si="17"/>
        <v>1006.57534246575</v>
      </c>
      <c r="H106" s="43">
        <f t="shared" si="18"/>
        <v>1000</v>
      </c>
    </row>
    <row r="107" spans="1:8">
      <c r="A107">
        <v>100</v>
      </c>
      <c r="B107" s="55">
        <f>DATE(YEAR(asof),MONTH(asof)+A107,DAY(asof))</f>
        <v>45458</v>
      </c>
      <c r="C107" s="23">
        <f t="shared" si="20"/>
        <v>45460</v>
      </c>
      <c r="D107" s="11">
        <f>(date_cf-Bsof)/365</f>
        <v>8.4054794520548</v>
      </c>
      <c r="E107" s="12">
        <f t="shared" si="16"/>
        <v>0.729611822381853</v>
      </c>
      <c r="F107" s="27">
        <f t="shared" si="19"/>
        <v>0.0904109589041096</v>
      </c>
      <c r="G107" s="67">
        <f t="shared" si="17"/>
        <v>1003.61643835616</v>
      </c>
      <c r="H107" s="43">
        <f t="shared" si="18"/>
        <v>0</v>
      </c>
    </row>
  </sheetData>
  <mergeCells count="1">
    <mergeCell ref="G5:H5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0"/>
  <sheetViews>
    <sheetView tabSelected="1" workbookViewId="0">
      <selection activeCell="I6" sqref="I6"/>
    </sheetView>
  </sheetViews>
  <sheetFormatPr defaultColWidth="9" defaultRowHeight="13.5"/>
  <cols>
    <col min="1" max="1" width="11.875" customWidth="1"/>
    <col min="2" max="2" width="11.625" customWidth="1"/>
    <col min="3" max="3" width="11.875" customWidth="1"/>
    <col min="4" max="4" width="11.75" customWidth="1"/>
    <col min="5" max="5" width="15.125" customWidth="1"/>
    <col min="6" max="6" width="11.75" customWidth="1"/>
    <col min="7" max="7" width="17.25" customWidth="1"/>
    <col min="8" max="8" width="15.5" customWidth="1"/>
    <col min="9" max="9" width="15" customWidth="1"/>
    <col min="10" max="10" width="15.375" customWidth="1"/>
    <col min="11" max="11" width="13.75" customWidth="1"/>
  </cols>
  <sheetData>
    <row r="1" spans="1:9">
      <c r="A1" s="2" t="s">
        <v>0</v>
      </c>
      <c r="B1" s="45">
        <v>42415</v>
      </c>
      <c r="G1" s="46" t="s">
        <v>1</v>
      </c>
      <c r="H1" s="47">
        <v>100000</v>
      </c>
      <c r="I1" s="6"/>
    </row>
    <row r="2" spans="1:8">
      <c r="A2" s="6" t="s">
        <v>14</v>
      </c>
      <c r="B2" s="8">
        <v>42392</v>
      </c>
      <c r="C2" s="8"/>
      <c r="D2" s="8"/>
      <c r="G2" s="48"/>
      <c r="H2" s="49"/>
    </row>
    <row r="3" spans="6:6">
      <c r="F3" s="13"/>
    </row>
    <row r="4" spans="6:6">
      <c r="F4" s="13"/>
    </row>
    <row r="5" spans="6:8">
      <c r="F5" s="13"/>
      <c r="G5" s="50" t="s">
        <v>5</v>
      </c>
      <c r="H5" s="51"/>
    </row>
    <row r="6" ht="46" customHeight="1" spans="1:11">
      <c r="A6" s="4" t="s">
        <v>6</v>
      </c>
      <c r="B6" s="4" t="s">
        <v>7</v>
      </c>
      <c r="C6" s="4" t="s">
        <v>8</v>
      </c>
      <c r="D6" s="18" t="s">
        <v>9</v>
      </c>
      <c r="E6" s="4" t="s">
        <v>10</v>
      </c>
      <c r="F6" s="52" t="s">
        <v>11</v>
      </c>
      <c r="G6" s="53" t="s">
        <v>12</v>
      </c>
      <c r="H6" s="54" t="s">
        <v>15</v>
      </c>
      <c r="I6" s="35"/>
      <c r="J6" s="59"/>
      <c r="K6" s="59"/>
    </row>
    <row r="7" spans="1:11">
      <c r="A7">
        <v>0</v>
      </c>
      <c r="B7" s="55">
        <f>DATE(YEAR(asof),MONTH(asof)+A7,DAY(asof))</f>
        <v>42415</v>
      </c>
      <c r="C7" s="23">
        <f>IF(WEEKDAY(date,2)&gt;5,date+8-WEEKDAY(date,2),date)</f>
        <v>42415</v>
      </c>
      <c r="D7" s="11">
        <f>(date_cf-Bsof)/365</f>
        <v>0.063013698630137</v>
      </c>
      <c r="E7" s="56">
        <f>EXP(-(0.01+0.03*SQRT(0.1*D7))*D7)</f>
        <v>0.999220104260319</v>
      </c>
      <c r="F7" s="24"/>
      <c r="G7" s="57"/>
      <c r="H7" s="58">
        <v>100000</v>
      </c>
      <c r="I7" s="6" t="s">
        <v>16</v>
      </c>
      <c r="J7" s="60">
        <f>100000*E7</f>
        <v>99922.0104260319</v>
      </c>
      <c r="K7" s="37"/>
    </row>
    <row r="8" spans="1:10">
      <c r="A8">
        <v>1</v>
      </c>
      <c r="B8" s="55">
        <f>DATE(YEAR(asof),MONTH(asof)+month,DAY(asof))</f>
        <v>42444</v>
      </c>
      <c r="C8" s="23">
        <f>IF(WEEKDAY(date,2)&gt;5,date+8-WEEKDAY(date,2),date)</f>
        <v>42444</v>
      </c>
      <c r="D8" s="11">
        <f>(date_cf-Bsof)/365</f>
        <v>0.142465753424658</v>
      </c>
      <c r="E8" s="56">
        <f t="shared" ref="E8:E39" si="0">EXP(-(0.01+0.03*SQRT(0.1*D8))*D8)</f>
        <v>0.998067075798726</v>
      </c>
      <c r="F8" s="27">
        <f>(C8-C7)/365</f>
        <v>0.0794520547945206</v>
      </c>
      <c r="G8" s="41">
        <f>H7*F8</f>
        <v>7945.20547945206</v>
      </c>
      <c r="H8" s="29">
        <f>H7-1000</f>
        <v>99000</v>
      </c>
      <c r="I8" s="6" t="s">
        <v>17</v>
      </c>
      <c r="J8">
        <f>1000*SUM(E8:E107)</f>
        <v>87577.5032127739</v>
      </c>
    </row>
    <row r="9" spans="1:10">
      <c r="A9">
        <v>2</v>
      </c>
      <c r="B9" s="55">
        <f>DATE(YEAR(asof),MONTH(asof)+month,DAY(asof))</f>
        <v>42475</v>
      </c>
      <c r="C9" s="23">
        <f>IF(WEEKDAY(date,2)&gt;5,date+8-WEEKDAY(date,2),date)</f>
        <v>42475</v>
      </c>
      <c r="D9" s="11">
        <f>(date_cf-Bsof)/365</f>
        <v>0.227397260273973</v>
      </c>
      <c r="E9" s="56">
        <f t="shared" si="0"/>
        <v>0.996702750770156</v>
      </c>
      <c r="F9" s="27">
        <f t="shared" ref="F9:F72" si="1">(C9-C8)/365</f>
        <v>0.0849315068493151</v>
      </c>
      <c r="G9" s="41">
        <f t="shared" ref="G9:G40" si="2">H8*F9</f>
        <v>8408.21917808219</v>
      </c>
      <c r="H9" s="29">
        <f t="shared" ref="H9:H40" si="3">H8-1000</f>
        <v>98000</v>
      </c>
      <c r="I9" s="6" t="s">
        <v>18</v>
      </c>
      <c r="J9">
        <f>SUMPRODUCT(E8:E107,G8:G107)</f>
        <v>388055.282182217</v>
      </c>
    </row>
    <row r="10" spans="1:10">
      <c r="A10">
        <v>3</v>
      </c>
      <c r="B10" s="55">
        <f>DATE(YEAR(asof),MONTH(asof)+month,DAY(asof))</f>
        <v>42505</v>
      </c>
      <c r="C10" s="23">
        <f>IF(WEEKDAY(date,2)&gt;5,date+8-WEEKDAY(date,2),date)</f>
        <v>42506</v>
      </c>
      <c r="D10" s="11">
        <f>(date_cf-Bsof)/365</f>
        <v>0.312328767123288</v>
      </c>
      <c r="E10" s="56">
        <f t="shared" si="0"/>
        <v>0.995232195012015</v>
      </c>
      <c r="F10" s="27">
        <f t="shared" si="1"/>
        <v>0.0849315068493151</v>
      </c>
      <c r="G10" s="41">
        <f t="shared" si="2"/>
        <v>8323.28767123288</v>
      </c>
      <c r="H10" s="29">
        <f t="shared" si="3"/>
        <v>97000</v>
      </c>
      <c r="I10" s="6" t="s">
        <v>19</v>
      </c>
      <c r="J10">
        <f>J7-J8</f>
        <v>12344.5072132581</v>
      </c>
    </row>
    <row r="11" spans="1:10">
      <c r="A11">
        <v>4</v>
      </c>
      <c r="B11" s="55">
        <f>DATE(YEAR(asof),MONTH(asof)+month,DAY(asof))</f>
        <v>42536</v>
      </c>
      <c r="C11" s="23">
        <f>IF(WEEKDAY(date,2)&gt;5,date+8-WEEKDAY(date,2),date)</f>
        <v>42536</v>
      </c>
      <c r="D11" s="11">
        <f>(date_cf-Bsof)/365</f>
        <v>0.394520547945205</v>
      </c>
      <c r="E11" s="56">
        <f t="shared" si="0"/>
        <v>0.993723718967059</v>
      </c>
      <c r="F11" s="27">
        <f t="shared" si="1"/>
        <v>0.0821917808219178</v>
      </c>
      <c r="G11" s="41">
        <f t="shared" si="2"/>
        <v>7972.60273972603</v>
      </c>
      <c r="H11" s="29">
        <f t="shared" si="3"/>
        <v>96000</v>
      </c>
      <c r="I11" s="61" t="s">
        <v>20</v>
      </c>
      <c r="J11" s="61">
        <f>J10/J9</f>
        <v>0.0318112077842083</v>
      </c>
    </row>
    <row r="12" spans="1:8">
      <c r="A12">
        <v>5</v>
      </c>
      <c r="B12" s="55">
        <f>DATE(YEAR(asof),MONTH(asof)+month,DAY(asof))</f>
        <v>42566</v>
      </c>
      <c r="C12" s="23">
        <f>IF(WEEKDAY(date,2)&gt;5,date+8-WEEKDAY(date,2),date)</f>
        <v>42566</v>
      </c>
      <c r="D12" s="11">
        <f>(date_cf-Bsof)/365</f>
        <v>0.476712328767123</v>
      </c>
      <c r="E12" s="56">
        <f t="shared" si="0"/>
        <v>0.99214139396648</v>
      </c>
      <c r="F12" s="27">
        <f t="shared" si="1"/>
        <v>0.0821917808219178</v>
      </c>
      <c r="G12" s="41">
        <f t="shared" si="2"/>
        <v>7890.41095890411</v>
      </c>
      <c r="H12" s="29">
        <f t="shared" si="3"/>
        <v>95000</v>
      </c>
    </row>
    <row r="13" spans="1:8">
      <c r="A13">
        <v>6</v>
      </c>
      <c r="B13" s="55">
        <f>DATE(YEAR(asof),MONTH(asof)+month,DAY(asof))</f>
        <v>42597</v>
      </c>
      <c r="C13" s="23">
        <f>IF(WEEKDAY(date,2)&gt;5,date+8-WEEKDAY(date,2),date)</f>
        <v>42597</v>
      </c>
      <c r="D13" s="11">
        <f>(date_cf-Bsof)/365</f>
        <v>0.561643835616438</v>
      </c>
      <c r="E13" s="56">
        <f t="shared" si="0"/>
        <v>0.990436462374619</v>
      </c>
      <c r="F13" s="27">
        <f t="shared" si="1"/>
        <v>0.0849315068493151</v>
      </c>
      <c r="G13" s="41">
        <f t="shared" si="2"/>
        <v>8068.49315068493</v>
      </c>
      <c r="H13" s="29">
        <f t="shared" si="3"/>
        <v>94000</v>
      </c>
    </row>
    <row r="14" spans="1:8">
      <c r="A14">
        <v>7</v>
      </c>
      <c r="B14" s="55">
        <f>DATE(YEAR(asof),MONTH(asof)+month,DAY(asof))</f>
        <v>42628</v>
      </c>
      <c r="C14" s="23">
        <f>IF(WEEKDAY(date,2)&gt;5,date+8-WEEKDAY(date,2),date)</f>
        <v>42628</v>
      </c>
      <c r="D14" s="11">
        <f>(date_cf-Bsof)/365</f>
        <v>0.646575342465753</v>
      </c>
      <c r="E14" s="56">
        <f t="shared" si="0"/>
        <v>0.98866665291842</v>
      </c>
      <c r="F14" s="27">
        <f t="shared" si="1"/>
        <v>0.0849315068493151</v>
      </c>
      <c r="G14" s="41">
        <f t="shared" si="2"/>
        <v>7983.56164383562</v>
      </c>
      <c r="H14" s="29">
        <f t="shared" si="3"/>
        <v>93000</v>
      </c>
    </row>
    <row r="15" spans="1:8">
      <c r="A15">
        <v>8</v>
      </c>
      <c r="B15" s="55">
        <f>DATE(YEAR(asof),MONTH(asof)+month,DAY(asof))</f>
        <v>42658</v>
      </c>
      <c r="C15" s="23">
        <f>IF(WEEKDAY(date,2)&gt;5,date+8-WEEKDAY(date,2),date)</f>
        <v>42660</v>
      </c>
      <c r="D15" s="11">
        <f>(date_cf-Bsof)/365</f>
        <v>0.734246575342466</v>
      </c>
      <c r="E15" s="56">
        <f t="shared" si="0"/>
        <v>0.98677697637566</v>
      </c>
      <c r="F15" s="27">
        <f t="shared" si="1"/>
        <v>0.0876712328767123</v>
      </c>
      <c r="G15" s="41">
        <f t="shared" si="2"/>
        <v>8153.42465753425</v>
      </c>
      <c r="H15" s="29">
        <f t="shared" si="3"/>
        <v>92000</v>
      </c>
    </row>
    <row r="16" spans="1:8">
      <c r="A16">
        <v>9</v>
      </c>
      <c r="B16" s="55">
        <f>DATE(YEAR(asof),MONTH(asof)+A16,DAY(asof))</f>
        <v>42689</v>
      </c>
      <c r="C16" s="23">
        <f t="shared" ref="C16:C79" si="4">IF(WEEKDAY(B16,2)&gt;5,B16+8-WEEKDAY(B16,2),B16)</f>
        <v>42689</v>
      </c>
      <c r="D16" s="11">
        <f>(date_cf-Bsof)/365</f>
        <v>0.813698630136986</v>
      </c>
      <c r="E16" s="56">
        <f t="shared" si="0"/>
        <v>0.985013127227748</v>
      </c>
      <c r="F16" s="27">
        <f t="shared" si="1"/>
        <v>0.0794520547945206</v>
      </c>
      <c r="G16" s="41">
        <f t="shared" si="2"/>
        <v>7309.58904109589</v>
      </c>
      <c r="H16" s="29">
        <f t="shared" si="3"/>
        <v>91000</v>
      </c>
    </row>
    <row r="17" spans="1:8">
      <c r="A17">
        <v>10</v>
      </c>
      <c r="B17" s="55">
        <f>DATE(YEAR(asof),MONTH(asof)+A17,DAY(asof))</f>
        <v>42719</v>
      </c>
      <c r="C17" s="23">
        <f t="shared" si="4"/>
        <v>42719</v>
      </c>
      <c r="D17" s="11">
        <f>(date_cf-Bsof)/365</f>
        <v>0.895890410958904</v>
      </c>
      <c r="E17" s="56">
        <f t="shared" si="0"/>
        <v>0.983140255397844</v>
      </c>
      <c r="F17" s="27">
        <f t="shared" si="1"/>
        <v>0.0821917808219178</v>
      </c>
      <c r="G17" s="41">
        <f t="shared" si="2"/>
        <v>7479.45205479452</v>
      </c>
      <c r="H17" s="29">
        <f t="shared" si="3"/>
        <v>90000</v>
      </c>
    </row>
    <row r="18" spans="1:8">
      <c r="A18">
        <v>11</v>
      </c>
      <c r="B18" s="55">
        <f>DATE(YEAR(asof),MONTH(asof)+A18,DAY(asof))</f>
        <v>42750</v>
      </c>
      <c r="C18" s="23">
        <f t="shared" si="4"/>
        <v>42751</v>
      </c>
      <c r="D18" s="11">
        <f>(date_cf-Bsof)/365</f>
        <v>0.983561643835616</v>
      </c>
      <c r="E18" s="56">
        <f t="shared" si="0"/>
        <v>0.981091558975668</v>
      </c>
      <c r="F18" s="27">
        <f t="shared" si="1"/>
        <v>0.0876712328767123</v>
      </c>
      <c r="G18" s="41">
        <f t="shared" si="2"/>
        <v>7890.41095890411</v>
      </c>
      <c r="H18" s="29">
        <f t="shared" si="3"/>
        <v>89000</v>
      </c>
    </row>
    <row r="19" spans="1:8">
      <c r="A19">
        <v>12</v>
      </c>
      <c r="B19" s="55">
        <f>DATE(YEAR(asof),MONTH(asof)+A19,DAY(asof))</f>
        <v>42781</v>
      </c>
      <c r="C19" s="23">
        <f t="shared" si="4"/>
        <v>42781</v>
      </c>
      <c r="D19" s="11">
        <f>(date_cf-Bsof)/365</f>
        <v>1.06575342465753</v>
      </c>
      <c r="E19" s="56">
        <f t="shared" si="0"/>
        <v>0.979125677359544</v>
      </c>
      <c r="F19" s="27">
        <f t="shared" si="1"/>
        <v>0.0821917808219178</v>
      </c>
      <c r="G19" s="41">
        <f t="shared" si="2"/>
        <v>7315.06849315068</v>
      </c>
      <c r="H19" s="29">
        <f t="shared" si="3"/>
        <v>88000</v>
      </c>
    </row>
    <row r="20" spans="1:8">
      <c r="A20">
        <v>13</v>
      </c>
      <c r="B20" s="55">
        <f>DATE(YEAR(asof),MONTH(asof)+A20,DAY(asof))</f>
        <v>42809</v>
      </c>
      <c r="C20" s="23">
        <f t="shared" si="4"/>
        <v>42809</v>
      </c>
      <c r="D20" s="11">
        <f>(date_cf-Bsof)/365</f>
        <v>1.14246575342466</v>
      </c>
      <c r="E20" s="56">
        <f t="shared" si="0"/>
        <v>0.97725330649484</v>
      </c>
      <c r="F20" s="27">
        <f t="shared" si="1"/>
        <v>0.0767123287671233</v>
      </c>
      <c r="G20" s="41">
        <f t="shared" si="2"/>
        <v>6750.68493150685</v>
      </c>
      <c r="H20" s="29">
        <f t="shared" si="3"/>
        <v>87000</v>
      </c>
    </row>
    <row r="21" spans="1:8">
      <c r="A21">
        <v>14</v>
      </c>
      <c r="B21" s="55">
        <f>DATE(YEAR(asof),MONTH(asof)+A21,DAY(asof))</f>
        <v>42840</v>
      </c>
      <c r="C21" s="23">
        <f t="shared" si="4"/>
        <v>42842</v>
      </c>
      <c r="D21" s="11">
        <f>(date_cf-Bsof)/365</f>
        <v>1.23287671232877</v>
      </c>
      <c r="E21" s="56">
        <f t="shared" si="0"/>
        <v>0.975002226349123</v>
      </c>
      <c r="F21" s="27">
        <f t="shared" si="1"/>
        <v>0.0904109589041096</v>
      </c>
      <c r="G21" s="41">
        <f t="shared" si="2"/>
        <v>7865.75342465753</v>
      </c>
      <c r="H21" s="29">
        <f t="shared" si="3"/>
        <v>86000</v>
      </c>
    </row>
    <row r="22" spans="1:8">
      <c r="A22">
        <v>15</v>
      </c>
      <c r="B22" s="55">
        <f>DATE(YEAR(asof),MONTH(asof)+A22,DAY(asof))</f>
        <v>42870</v>
      </c>
      <c r="C22" s="23">
        <f t="shared" si="4"/>
        <v>42870</v>
      </c>
      <c r="D22" s="11">
        <f>(date_cf-Bsof)/365</f>
        <v>1.30958904109589</v>
      </c>
      <c r="E22" s="56">
        <f t="shared" si="0"/>
        <v>0.97305622920765</v>
      </c>
      <c r="F22" s="27">
        <f t="shared" si="1"/>
        <v>0.0767123287671233</v>
      </c>
      <c r="G22" s="41">
        <f t="shared" si="2"/>
        <v>6597.2602739726</v>
      </c>
      <c r="H22" s="29">
        <f t="shared" si="3"/>
        <v>85000</v>
      </c>
    </row>
    <row r="23" spans="1:8">
      <c r="A23">
        <v>16</v>
      </c>
      <c r="B23" s="55">
        <f>DATE(YEAR(asof),MONTH(asof)+A23,DAY(asof))</f>
        <v>42901</v>
      </c>
      <c r="C23" s="23">
        <f t="shared" si="4"/>
        <v>42901</v>
      </c>
      <c r="D23" s="11">
        <f>(date_cf-Bsof)/365</f>
        <v>1.39452054794521</v>
      </c>
      <c r="E23" s="56">
        <f t="shared" si="0"/>
        <v>0.970864859701043</v>
      </c>
      <c r="F23" s="27">
        <f t="shared" si="1"/>
        <v>0.0849315068493151</v>
      </c>
      <c r="G23" s="41">
        <f t="shared" si="2"/>
        <v>7219.17808219178</v>
      </c>
      <c r="H23" s="29">
        <f t="shared" si="3"/>
        <v>84000</v>
      </c>
    </row>
    <row r="24" spans="1:8">
      <c r="A24">
        <v>17</v>
      </c>
      <c r="B24" s="55">
        <f>DATE(YEAR(asof),MONTH(asof)+A24,DAY(asof))</f>
        <v>42931</v>
      </c>
      <c r="C24" s="23">
        <f t="shared" si="4"/>
        <v>42933</v>
      </c>
      <c r="D24" s="11">
        <f>(date_cf-Bsof)/365</f>
        <v>1.48219178082192</v>
      </c>
      <c r="E24" s="56">
        <f t="shared" si="0"/>
        <v>0.968563825734118</v>
      </c>
      <c r="F24" s="27">
        <f t="shared" si="1"/>
        <v>0.0876712328767123</v>
      </c>
      <c r="G24" s="41">
        <f t="shared" si="2"/>
        <v>7364.38356164384</v>
      </c>
      <c r="H24" s="29">
        <f t="shared" si="3"/>
        <v>83000</v>
      </c>
    </row>
    <row r="25" spans="1:8">
      <c r="A25">
        <v>18</v>
      </c>
      <c r="B25" s="55">
        <f>DATE(YEAR(asof),MONTH(asof)+A25,DAY(asof))</f>
        <v>42962</v>
      </c>
      <c r="C25" s="23">
        <f t="shared" si="4"/>
        <v>42962</v>
      </c>
      <c r="D25" s="11">
        <f>(date_cf-Bsof)/365</f>
        <v>1.56164383561644</v>
      </c>
      <c r="E25" s="56">
        <f t="shared" si="0"/>
        <v>0.966445682793146</v>
      </c>
      <c r="F25" s="27">
        <f t="shared" si="1"/>
        <v>0.0794520547945206</v>
      </c>
      <c r="G25" s="41">
        <f t="shared" si="2"/>
        <v>6594.52054794521</v>
      </c>
      <c r="H25" s="29">
        <f t="shared" si="3"/>
        <v>82000</v>
      </c>
    </row>
    <row r="26" spans="1:8">
      <c r="A26">
        <v>19</v>
      </c>
      <c r="B26" s="55">
        <f>DATE(YEAR(asof),MONTH(asof)+A26,DAY(asof))</f>
        <v>42993</v>
      </c>
      <c r="C26" s="23">
        <f t="shared" si="4"/>
        <v>42993</v>
      </c>
      <c r="D26" s="11">
        <f>(date_cf-Bsof)/365</f>
        <v>1.64657534246575</v>
      </c>
      <c r="E26" s="56">
        <f t="shared" si="0"/>
        <v>0.964148277507055</v>
      </c>
      <c r="F26" s="27">
        <f t="shared" si="1"/>
        <v>0.0849315068493151</v>
      </c>
      <c r="G26" s="41">
        <f t="shared" si="2"/>
        <v>6964.38356164384</v>
      </c>
      <c r="H26" s="29">
        <f t="shared" si="3"/>
        <v>81000</v>
      </c>
    </row>
    <row r="27" spans="1:8">
      <c r="A27">
        <v>20</v>
      </c>
      <c r="B27" s="55">
        <f>DATE(YEAR(asof),MONTH(asof)+A27,DAY(asof))</f>
        <v>43023</v>
      </c>
      <c r="C27" s="23">
        <f t="shared" si="4"/>
        <v>43024</v>
      </c>
      <c r="D27" s="11">
        <f>(date_cf-Bsof)/365</f>
        <v>1.73150684931507</v>
      </c>
      <c r="E27" s="56">
        <f t="shared" si="0"/>
        <v>0.961817856369373</v>
      </c>
      <c r="F27" s="27">
        <f t="shared" si="1"/>
        <v>0.0849315068493151</v>
      </c>
      <c r="G27" s="41">
        <f t="shared" si="2"/>
        <v>6879.45205479452</v>
      </c>
      <c r="H27" s="29">
        <f t="shared" si="3"/>
        <v>80000</v>
      </c>
    </row>
    <row r="28" spans="1:8">
      <c r="A28">
        <v>21</v>
      </c>
      <c r="B28" s="55">
        <f>DATE(YEAR(asof),MONTH(asof)+A28,DAY(asof))</f>
        <v>43054</v>
      </c>
      <c r="C28" s="23">
        <f t="shared" si="4"/>
        <v>43054</v>
      </c>
      <c r="D28" s="11">
        <f>(date_cf-Bsof)/365</f>
        <v>1.81369863013699</v>
      </c>
      <c r="E28" s="56">
        <f t="shared" si="0"/>
        <v>0.95953232410185</v>
      </c>
      <c r="F28" s="27">
        <f t="shared" si="1"/>
        <v>0.0821917808219178</v>
      </c>
      <c r="G28" s="41">
        <f t="shared" si="2"/>
        <v>6575.34246575342</v>
      </c>
      <c r="H28" s="29">
        <f t="shared" si="3"/>
        <v>79000</v>
      </c>
    </row>
    <row r="29" spans="1:8">
      <c r="A29">
        <v>22</v>
      </c>
      <c r="B29" s="55">
        <f>DATE(YEAR(asof),MONTH(asof)+A29,DAY(asof))</f>
        <v>43084</v>
      </c>
      <c r="C29" s="23">
        <f t="shared" si="4"/>
        <v>43084</v>
      </c>
      <c r="D29" s="11">
        <f>(date_cf-Bsof)/365</f>
        <v>1.8958904109589</v>
      </c>
      <c r="E29" s="56">
        <f t="shared" si="0"/>
        <v>0.957218053948984</v>
      </c>
      <c r="F29" s="27">
        <f t="shared" si="1"/>
        <v>0.0821917808219178</v>
      </c>
      <c r="G29" s="41">
        <f t="shared" si="2"/>
        <v>6493.15068493151</v>
      </c>
      <c r="H29" s="29">
        <f t="shared" si="3"/>
        <v>78000</v>
      </c>
    </row>
    <row r="30" spans="1:8">
      <c r="A30">
        <v>23</v>
      </c>
      <c r="B30" s="55">
        <f>DATE(YEAR(asof),MONTH(asof)+A30,DAY(asof))</f>
        <v>43115</v>
      </c>
      <c r="C30" s="23">
        <f t="shared" si="4"/>
        <v>43115</v>
      </c>
      <c r="D30" s="11">
        <f>(date_cf-Bsof)/365</f>
        <v>1.98082191780822</v>
      </c>
      <c r="E30" s="56">
        <f t="shared" si="0"/>
        <v>0.954797493040689</v>
      </c>
      <c r="F30" s="27">
        <f t="shared" si="1"/>
        <v>0.0849315068493151</v>
      </c>
      <c r="G30" s="41">
        <f t="shared" si="2"/>
        <v>6624.65753424657</v>
      </c>
      <c r="H30" s="29">
        <f t="shared" si="3"/>
        <v>77000</v>
      </c>
    </row>
    <row r="31" spans="1:8">
      <c r="A31">
        <v>24</v>
      </c>
      <c r="B31" s="55">
        <f>DATE(YEAR(asof),MONTH(asof)+A31,DAY(asof))</f>
        <v>43146</v>
      </c>
      <c r="C31" s="23">
        <f t="shared" si="4"/>
        <v>43146</v>
      </c>
      <c r="D31" s="11">
        <f>(date_cf-Bsof)/365</f>
        <v>2.06575342465753</v>
      </c>
      <c r="E31" s="56">
        <f t="shared" si="0"/>
        <v>0.952348319408976</v>
      </c>
      <c r="F31" s="27">
        <f t="shared" si="1"/>
        <v>0.0849315068493151</v>
      </c>
      <c r="G31" s="41">
        <f t="shared" si="2"/>
        <v>6539.72602739726</v>
      </c>
      <c r="H31" s="29">
        <f t="shared" si="3"/>
        <v>76000</v>
      </c>
    </row>
    <row r="32" spans="1:8">
      <c r="A32">
        <v>25</v>
      </c>
      <c r="B32" s="55">
        <f>DATE(YEAR(asof),MONTH(asof)+A32,DAY(asof))</f>
        <v>43174</v>
      </c>
      <c r="C32" s="23">
        <f t="shared" si="4"/>
        <v>43174</v>
      </c>
      <c r="D32" s="11">
        <f>(date_cf-Bsof)/365</f>
        <v>2.14246575342466</v>
      </c>
      <c r="E32" s="56">
        <f t="shared" si="0"/>
        <v>0.950112378620475</v>
      </c>
      <c r="F32" s="27">
        <f t="shared" si="1"/>
        <v>0.0767123287671233</v>
      </c>
      <c r="G32" s="41">
        <f t="shared" si="2"/>
        <v>5830.13698630137</v>
      </c>
      <c r="H32" s="29">
        <f t="shared" si="3"/>
        <v>75000</v>
      </c>
    </row>
    <row r="33" spans="1:8">
      <c r="A33">
        <v>26</v>
      </c>
      <c r="B33" s="55">
        <f>DATE(YEAR(asof),MONTH(asof)+A33,DAY(asof))</f>
        <v>43205</v>
      </c>
      <c r="C33" s="23">
        <f t="shared" si="4"/>
        <v>43206</v>
      </c>
      <c r="D33" s="11">
        <f>(date_cf-Bsof)/365</f>
        <v>2.23013698630137</v>
      </c>
      <c r="E33" s="56">
        <f t="shared" si="0"/>
        <v>0.947530279930924</v>
      </c>
      <c r="F33" s="27">
        <f t="shared" si="1"/>
        <v>0.0876712328767123</v>
      </c>
      <c r="G33" s="41">
        <f t="shared" si="2"/>
        <v>6575.34246575343</v>
      </c>
      <c r="H33" s="29">
        <f t="shared" si="3"/>
        <v>74000</v>
      </c>
    </row>
    <row r="34" spans="1:8">
      <c r="A34">
        <v>27</v>
      </c>
      <c r="B34" s="55">
        <f>DATE(YEAR(asof),MONTH(asof)+A34,DAY(asof))</f>
        <v>43235</v>
      </c>
      <c r="C34" s="23">
        <f t="shared" si="4"/>
        <v>43235</v>
      </c>
      <c r="D34" s="11">
        <f>(date_cf-Bsof)/365</f>
        <v>2.30958904109589</v>
      </c>
      <c r="E34" s="56">
        <f t="shared" si="0"/>
        <v>0.945166395701124</v>
      </c>
      <c r="F34" s="27">
        <f t="shared" si="1"/>
        <v>0.0794520547945206</v>
      </c>
      <c r="G34" s="41">
        <f t="shared" si="2"/>
        <v>5879.45205479452</v>
      </c>
      <c r="H34" s="29">
        <f t="shared" si="3"/>
        <v>73000</v>
      </c>
    </row>
    <row r="35" spans="1:8">
      <c r="A35">
        <v>28</v>
      </c>
      <c r="B35" s="55">
        <f>DATE(YEAR(asof),MONTH(asof)+A35,DAY(asof))</f>
        <v>43266</v>
      </c>
      <c r="C35" s="23">
        <f t="shared" si="4"/>
        <v>43266</v>
      </c>
      <c r="D35" s="11">
        <f>(date_cf-Bsof)/365</f>
        <v>2.39452054794521</v>
      </c>
      <c r="E35" s="56">
        <f t="shared" si="0"/>
        <v>0.942615208499787</v>
      </c>
      <c r="F35" s="27">
        <f t="shared" si="1"/>
        <v>0.0849315068493151</v>
      </c>
      <c r="G35" s="41">
        <f t="shared" si="2"/>
        <v>6200</v>
      </c>
      <c r="H35" s="29">
        <f t="shared" si="3"/>
        <v>72000</v>
      </c>
    </row>
    <row r="36" spans="1:8">
      <c r="A36">
        <v>29</v>
      </c>
      <c r="B36" s="55">
        <f>DATE(YEAR(asof),MONTH(asof)+A36,DAY(asof))</f>
        <v>43296</v>
      </c>
      <c r="C36" s="23">
        <f t="shared" si="4"/>
        <v>43297</v>
      </c>
      <c r="D36" s="11">
        <f>(date_cf-Bsof)/365</f>
        <v>2.47945205479452</v>
      </c>
      <c r="E36" s="56">
        <f t="shared" si="0"/>
        <v>0.940039725842202</v>
      </c>
      <c r="F36" s="27">
        <f t="shared" si="1"/>
        <v>0.0849315068493151</v>
      </c>
      <c r="G36" s="41">
        <f t="shared" si="2"/>
        <v>6115.06849315068</v>
      </c>
      <c r="H36" s="29">
        <f t="shared" si="3"/>
        <v>71000</v>
      </c>
    </row>
    <row r="37" spans="1:8">
      <c r="A37">
        <v>30</v>
      </c>
      <c r="B37" s="55">
        <f>DATE(YEAR(asof),MONTH(asof)+A37,DAY(asof))</f>
        <v>43327</v>
      </c>
      <c r="C37" s="23">
        <f t="shared" si="4"/>
        <v>43327</v>
      </c>
      <c r="D37" s="11">
        <f>(date_cf-Bsof)/365</f>
        <v>2.56164383561644</v>
      </c>
      <c r="E37" s="56">
        <f t="shared" si="0"/>
        <v>0.937524920375122</v>
      </c>
      <c r="F37" s="27">
        <f t="shared" si="1"/>
        <v>0.0821917808219178</v>
      </c>
      <c r="G37" s="41">
        <f t="shared" si="2"/>
        <v>5835.61643835616</v>
      </c>
      <c r="H37" s="29">
        <f t="shared" si="3"/>
        <v>70000</v>
      </c>
    </row>
    <row r="38" spans="1:8">
      <c r="A38">
        <v>31</v>
      </c>
      <c r="B38" s="55">
        <f>DATE(YEAR(asof),MONTH(asof)+A38,DAY(asof))</f>
        <v>43358</v>
      </c>
      <c r="C38" s="23">
        <f t="shared" si="4"/>
        <v>43360</v>
      </c>
      <c r="D38" s="11">
        <f>(date_cf-Bsof)/365</f>
        <v>2.65205479452055</v>
      </c>
      <c r="E38" s="56">
        <f t="shared" si="0"/>
        <v>0.934733995799417</v>
      </c>
      <c r="F38" s="27">
        <f t="shared" si="1"/>
        <v>0.0904109589041096</v>
      </c>
      <c r="G38" s="41">
        <f t="shared" si="2"/>
        <v>6328.76712328767</v>
      </c>
      <c r="H38" s="29">
        <f t="shared" si="3"/>
        <v>69000</v>
      </c>
    </row>
    <row r="39" spans="1:8">
      <c r="A39">
        <v>32</v>
      </c>
      <c r="B39" s="55">
        <f>DATE(YEAR(asof),MONTH(asof)+A39,DAY(asof))</f>
        <v>43388</v>
      </c>
      <c r="C39" s="23">
        <f t="shared" si="4"/>
        <v>43388</v>
      </c>
      <c r="D39" s="11">
        <f>(date_cf-Bsof)/365</f>
        <v>2.72876712328767</v>
      </c>
      <c r="E39" s="56">
        <f t="shared" si="0"/>
        <v>0.932346318458641</v>
      </c>
      <c r="F39" s="27">
        <f t="shared" si="1"/>
        <v>0.0767123287671233</v>
      </c>
      <c r="G39" s="41">
        <f t="shared" si="2"/>
        <v>5293.15068493151</v>
      </c>
      <c r="H39" s="29">
        <f t="shared" si="3"/>
        <v>68000</v>
      </c>
    </row>
    <row r="40" spans="1:8">
      <c r="A40">
        <v>33</v>
      </c>
      <c r="B40" s="55">
        <f>DATE(YEAR(asof),MONTH(asof)+A40,DAY(asof))</f>
        <v>43419</v>
      </c>
      <c r="C40" s="23">
        <f t="shared" si="4"/>
        <v>43419</v>
      </c>
      <c r="D40" s="11">
        <f>(date_cf-Bsof)/365</f>
        <v>2.81369863013699</v>
      </c>
      <c r="E40" s="56">
        <f t="shared" ref="E40:E71" si="5">EXP(-(0.01+0.03*SQRT(0.1*D40))*D40)</f>
        <v>0.92968245676503</v>
      </c>
      <c r="F40" s="27">
        <f t="shared" si="1"/>
        <v>0.0849315068493151</v>
      </c>
      <c r="G40" s="41">
        <f t="shared" si="2"/>
        <v>5775.34246575342</v>
      </c>
      <c r="H40" s="29">
        <f t="shared" si="3"/>
        <v>67000</v>
      </c>
    </row>
    <row r="41" spans="1:8">
      <c r="A41">
        <v>34</v>
      </c>
      <c r="B41" s="55">
        <f>DATE(YEAR(asof),MONTH(asof)+A41,DAY(asof))</f>
        <v>43449</v>
      </c>
      <c r="C41" s="23">
        <f t="shared" si="4"/>
        <v>43451</v>
      </c>
      <c r="D41" s="11">
        <f>(date_cf-Bsof)/365</f>
        <v>2.9013698630137</v>
      </c>
      <c r="E41" s="56">
        <f t="shared" si="5"/>
        <v>0.926910901804802</v>
      </c>
      <c r="F41" s="27">
        <f t="shared" si="1"/>
        <v>0.0876712328767123</v>
      </c>
      <c r="G41" s="41">
        <f t="shared" ref="G41:G72" si="6">H40*F41</f>
        <v>5873.97260273973</v>
      </c>
      <c r="H41" s="29">
        <f t="shared" ref="H41:H72" si="7">H40-1000</f>
        <v>66000</v>
      </c>
    </row>
    <row r="42" spans="1:8">
      <c r="A42">
        <v>35</v>
      </c>
      <c r="B42" s="55">
        <f>DATE(YEAR(asof),MONTH(asof)+A42,DAY(asof))</f>
        <v>43480</v>
      </c>
      <c r="C42" s="23">
        <f t="shared" si="4"/>
        <v>43480</v>
      </c>
      <c r="D42" s="11">
        <f>(date_cf-Bsof)/365</f>
        <v>2.98082191780822</v>
      </c>
      <c r="E42" s="56">
        <f t="shared" si="5"/>
        <v>0.924380668269101</v>
      </c>
      <c r="F42" s="27">
        <f t="shared" si="1"/>
        <v>0.0794520547945206</v>
      </c>
      <c r="G42" s="41">
        <f t="shared" si="6"/>
        <v>5243.83561643836</v>
      </c>
      <c r="H42" s="29">
        <f t="shared" si="7"/>
        <v>65000</v>
      </c>
    </row>
    <row r="43" spans="1:8">
      <c r="A43">
        <v>36</v>
      </c>
      <c r="B43" s="55">
        <f>DATE(YEAR(asof),MONTH(asof)+A43,DAY(asof))</f>
        <v>43511</v>
      </c>
      <c r="C43" s="23">
        <f t="shared" si="4"/>
        <v>43511</v>
      </c>
      <c r="D43" s="11">
        <f>(date_cf-Bsof)/365</f>
        <v>3.06575342465753</v>
      </c>
      <c r="E43" s="56">
        <f t="shared" si="5"/>
        <v>0.92165706534685</v>
      </c>
      <c r="F43" s="27">
        <f t="shared" si="1"/>
        <v>0.0849315068493151</v>
      </c>
      <c r="G43" s="41">
        <f t="shared" si="6"/>
        <v>5520.54794520548</v>
      </c>
      <c r="H43" s="29">
        <f t="shared" si="7"/>
        <v>64000</v>
      </c>
    </row>
    <row r="44" spans="1:8">
      <c r="A44">
        <v>37</v>
      </c>
      <c r="B44" s="55">
        <f>DATE(YEAR(asof),MONTH(asof)+A44,DAY(asof))</f>
        <v>43539</v>
      </c>
      <c r="C44" s="23">
        <f t="shared" si="4"/>
        <v>43539</v>
      </c>
      <c r="D44" s="11">
        <f>(date_cf-Bsof)/365</f>
        <v>3.14246575342466</v>
      </c>
      <c r="E44" s="56">
        <f t="shared" si="5"/>
        <v>0.919180764995104</v>
      </c>
      <c r="F44" s="27">
        <f t="shared" si="1"/>
        <v>0.0767123287671233</v>
      </c>
      <c r="G44" s="41">
        <f t="shared" si="6"/>
        <v>4909.58904109589</v>
      </c>
      <c r="H44" s="29">
        <f t="shared" si="7"/>
        <v>63000</v>
      </c>
    </row>
    <row r="45" spans="1:8">
      <c r="A45">
        <v>38</v>
      </c>
      <c r="B45" s="55">
        <f>DATE(YEAR(asof),MONTH(asof)+A45,DAY(asof))</f>
        <v>43570</v>
      </c>
      <c r="C45" s="23">
        <f t="shared" si="4"/>
        <v>43570</v>
      </c>
      <c r="D45" s="11">
        <f>(date_cf-Bsof)/365</f>
        <v>3.22739726027397</v>
      </c>
      <c r="E45" s="56">
        <f t="shared" si="5"/>
        <v>0.916421667594885</v>
      </c>
      <c r="F45" s="27">
        <f t="shared" si="1"/>
        <v>0.0849315068493151</v>
      </c>
      <c r="G45" s="41">
        <f t="shared" si="6"/>
        <v>5350.68493150685</v>
      </c>
      <c r="H45" s="29">
        <f t="shared" si="7"/>
        <v>62000</v>
      </c>
    </row>
    <row r="46" spans="1:8">
      <c r="A46">
        <v>39</v>
      </c>
      <c r="B46" s="55">
        <f>DATE(YEAR(asof),MONTH(asof)+A46,DAY(asof))</f>
        <v>43600</v>
      </c>
      <c r="C46" s="23">
        <f t="shared" si="4"/>
        <v>43600</v>
      </c>
      <c r="D46" s="11">
        <f>(date_cf-Bsof)/365</f>
        <v>3.30958904109589</v>
      </c>
      <c r="E46" s="56">
        <f t="shared" si="5"/>
        <v>0.913734599338507</v>
      </c>
      <c r="F46" s="27">
        <f t="shared" si="1"/>
        <v>0.0821917808219178</v>
      </c>
      <c r="G46" s="41">
        <f t="shared" si="6"/>
        <v>5095.8904109589</v>
      </c>
      <c r="H46" s="29">
        <f t="shared" si="7"/>
        <v>61000</v>
      </c>
    </row>
    <row r="47" spans="1:8">
      <c r="A47">
        <v>40</v>
      </c>
      <c r="B47" s="55">
        <f>DATE(YEAR(asof),MONTH(asof)+A47,DAY(asof))</f>
        <v>43631</v>
      </c>
      <c r="C47" s="23">
        <f t="shared" si="4"/>
        <v>43633</v>
      </c>
      <c r="D47" s="11">
        <f>(date_cf-Bsof)/365</f>
        <v>3.4</v>
      </c>
      <c r="E47" s="56">
        <f t="shared" si="5"/>
        <v>0.910760140133871</v>
      </c>
      <c r="F47" s="27">
        <f t="shared" si="1"/>
        <v>0.0904109589041096</v>
      </c>
      <c r="G47" s="41">
        <f t="shared" si="6"/>
        <v>5515.06849315068</v>
      </c>
      <c r="H47" s="29">
        <f t="shared" si="7"/>
        <v>60000</v>
      </c>
    </row>
    <row r="48" spans="1:8">
      <c r="A48">
        <v>41</v>
      </c>
      <c r="B48" s="55">
        <f>DATE(YEAR(asof),MONTH(asof)+A48,DAY(asof))</f>
        <v>43661</v>
      </c>
      <c r="C48" s="23">
        <f t="shared" si="4"/>
        <v>43661</v>
      </c>
      <c r="D48" s="11">
        <f>(date_cf-Bsof)/365</f>
        <v>3.47671232876712</v>
      </c>
      <c r="E48" s="56">
        <f t="shared" si="5"/>
        <v>0.908221469774973</v>
      </c>
      <c r="F48" s="27">
        <f t="shared" si="1"/>
        <v>0.0767123287671233</v>
      </c>
      <c r="G48" s="41">
        <f t="shared" si="6"/>
        <v>4602.7397260274</v>
      </c>
      <c r="H48" s="29">
        <f t="shared" si="7"/>
        <v>59000</v>
      </c>
    </row>
    <row r="49" spans="1:8">
      <c r="A49">
        <v>42</v>
      </c>
      <c r="B49" s="55">
        <f>DATE(YEAR(asof),MONTH(asof)+A49,DAY(asof))</f>
        <v>43692</v>
      </c>
      <c r="C49" s="23">
        <f t="shared" si="4"/>
        <v>43692</v>
      </c>
      <c r="D49" s="11">
        <f>(date_cf-Bsof)/365</f>
        <v>3.56164383561644</v>
      </c>
      <c r="E49" s="56">
        <f t="shared" si="5"/>
        <v>0.905395345036514</v>
      </c>
      <c r="F49" s="27">
        <f t="shared" si="1"/>
        <v>0.0849315068493151</v>
      </c>
      <c r="G49" s="41">
        <f t="shared" si="6"/>
        <v>5010.95890410959</v>
      </c>
      <c r="H49" s="29">
        <f t="shared" si="7"/>
        <v>58000</v>
      </c>
    </row>
    <row r="50" spans="1:8">
      <c r="A50">
        <v>43</v>
      </c>
      <c r="B50" s="55">
        <f>DATE(YEAR(asof),MONTH(asof)+A50,DAY(asof))</f>
        <v>43723</v>
      </c>
      <c r="C50" s="23">
        <f t="shared" si="4"/>
        <v>43724</v>
      </c>
      <c r="D50" s="11">
        <f>(date_cf-Bsof)/365</f>
        <v>3.64931506849315</v>
      </c>
      <c r="E50" s="56">
        <f t="shared" si="5"/>
        <v>0.902461537752981</v>
      </c>
      <c r="F50" s="27">
        <f t="shared" si="1"/>
        <v>0.0876712328767123</v>
      </c>
      <c r="G50" s="41">
        <f t="shared" si="6"/>
        <v>5084.93150684932</v>
      </c>
      <c r="H50" s="29">
        <f t="shared" si="7"/>
        <v>57000</v>
      </c>
    </row>
    <row r="51" spans="1:8">
      <c r="A51">
        <v>44</v>
      </c>
      <c r="B51" s="55">
        <f>DATE(YEAR(asof),MONTH(asof)+A51,DAY(asof))</f>
        <v>43753</v>
      </c>
      <c r="C51" s="23">
        <f t="shared" si="4"/>
        <v>43753</v>
      </c>
      <c r="D51" s="11">
        <f>(date_cf-Bsof)/365</f>
        <v>3.72876712328767</v>
      </c>
      <c r="E51" s="56">
        <f t="shared" si="5"/>
        <v>0.899788727903116</v>
      </c>
      <c r="F51" s="27">
        <f t="shared" si="1"/>
        <v>0.0794520547945206</v>
      </c>
      <c r="G51" s="41">
        <f t="shared" si="6"/>
        <v>4528.76712328767</v>
      </c>
      <c r="H51" s="29">
        <f t="shared" si="7"/>
        <v>56000</v>
      </c>
    </row>
    <row r="52" spans="1:8">
      <c r="A52">
        <v>45</v>
      </c>
      <c r="B52" s="55">
        <f>DATE(YEAR(asof),MONTH(asof)+A52,DAY(asof))</f>
        <v>43784</v>
      </c>
      <c r="C52" s="23">
        <f t="shared" si="4"/>
        <v>43784</v>
      </c>
      <c r="D52" s="11">
        <f>(date_cf-Bsof)/365</f>
        <v>3.81369863013699</v>
      </c>
      <c r="E52" s="56">
        <f t="shared" si="5"/>
        <v>0.896917274048588</v>
      </c>
      <c r="F52" s="27">
        <f t="shared" si="1"/>
        <v>0.0849315068493151</v>
      </c>
      <c r="G52" s="41">
        <f t="shared" si="6"/>
        <v>4756.16438356164</v>
      </c>
      <c r="H52" s="29">
        <f t="shared" si="7"/>
        <v>55000</v>
      </c>
    </row>
    <row r="53" spans="1:8">
      <c r="A53">
        <v>46</v>
      </c>
      <c r="B53" s="55">
        <f>DATE(YEAR(asof),MONTH(asof)+A53,DAY(asof))</f>
        <v>43814</v>
      </c>
      <c r="C53" s="23">
        <f t="shared" si="4"/>
        <v>43815</v>
      </c>
      <c r="D53" s="11">
        <f>(date_cf-Bsof)/365</f>
        <v>3.8986301369863</v>
      </c>
      <c r="E53" s="56">
        <f t="shared" si="5"/>
        <v>0.894031486376087</v>
      </c>
      <c r="F53" s="27">
        <f t="shared" si="1"/>
        <v>0.0849315068493151</v>
      </c>
      <c r="G53" s="41">
        <f t="shared" si="6"/>
        <v>4671.23287671233</v>
      </c>
      <c r="H53" s="29">
        <f t="shared" si="7"/>
        <v>54000</v>
      </c>
    </row>
    <row r="54" spans="1:8">
      <c r="A54">
        <v>47</v>
      </c>
      <c r="B54" s="55">
        <f>DATE(YEAR(asof),MONTH(asof)+A54,DAY(asof))</f>
        <v>43845</v>
      </c>
      <c r="C54" s="23">
        <f t="shared" si="4"/>
        <v>43845</v>
      </c>
      <c r="D54" s="11">
        <f>(date_cf-Bsof)/365</f>
        <v>3.98082191780822</v>
      </c>
      <c r="E54" s="56">
        <f t="shared" si="5"/>
        <v>0.891225568732164</v>
      </c>
      <c r="F54" s="27">
        <f t="shared" si="1"/>
        <v>0.0821917808219178</v>
      </c>
      <c r="G54" s="41">
        <f t="shared" si="6"/>
        <v>4438.35616438356</v>
      </c>
      <c r="H54" s="29">
        <f t="shared" si="7"/>
        <v>53000</v>
      </c>
    </row>
    <row r="55" spans="1:8">
      <c r="A55">
        <v>48</v>
      </c>
      <c r="B55" s="55">
        <f>DATE(YEAR(asof),MONTH(asof)+A55,DAY(asof))</f>
        <v>43876</v>
      </c>
      <c r="C55" s="23">
        <f t="shared" si="4"/>
        <v>43878</v>
      </c>
      <c r="D55" s="11">
        <f>(date_cf-Bsof)/365</f>
        <v>4.07123287671233</v>
      </c>
      <c r="E55" s="56">
        <f t="shared" si="5"/>
        <v>0.888124524999575</v>
      </c>
      <c r="F55" s="27">
        <f t="shared" si="1"/>
        <v>0.0904109589041096</v>
      </c>
      <c r="G55" s="41">
        <f t="shared" si="6"/>
        <v>4791.78082191781</v>
      </c>
      <c r="H55" s="29">
        <f t="shared" si="7"/>
        <v>52000</v>
      </c>
    </row>
    <row r="56" spans="1:8">
      <c r="A56">
        <v>49</v>
      </c>
      <c r="B56" s="55">
        <f>DATE(YEAR(asof),MONTH(asof)+A56,DAY(asof))</f>
        <v>43905</v>
      </c>
      <c r="C56" s="23">
        <f t="shared" si="4"/>
        <v>43906</v>
      </c>
      <c r="D56" s="11">
        <f>(date_cf-Bsof)/365</f>
        <v>4.14794520547945</v>
      </c>
      <c r="E56" s="56">
        <f t="shared" si="5"/>
        <v>0.885481771861452</v>
      </c>
      <c r="F56" s="27">
        <f t="shared" si="1"/>
        <v>0.0767123287671233</v>
      </c>
      <c r="G56" s="41">
        <f t="shared" si="6"/>
        <v>3989.04109589041</v>
      </c>
      <c r="H56" s="29">
        <f t="shared" si="7"/>
        <v>51000</v>
      </c>
    </row>
    <row r="57" spans="1:8">
      <c r="A57">
        <v>50</v>
      </c>
      <c r="B57" s="55">
        <f>DATE(YEAR(asof),MONTH(asof)+A57,DAY(asof))</f>
        <v>43936</v>
      </c>
      <c r="C57" s="23">
        <f t="shared" si="4"/>
        <v>43936</v>
      </c>
      <c r="D57" s="11">
        <f>(date_cf-Bsof)/365</f>
        <v>4.23013698630137</v>
      </c>
      <c r="E57" s="56">
        <f t="shared" si="5"/>
        <v>0.882638843878622</v>
      </c>
      <c r="F57" s="27">
        <f t="shared" si="1"/>
        <v>0.0821917808219178</v>
      </c>
      <c r="G57" s="41">
        <f t="shared" si="6"/>
        <v>4191.78082191781</v>
      </c>
      <c r="H57" s="29">
        <f t="shared" si="7"/>
        <v>50000</v>
      </c>
    </row>
    <row r="58" spans="1:8">
      <c r="A58">
        <v>51</v>
      </c>
      <c r="B58" s="55">
        <f>DATE(YEAR(asof),MONTH(asof)+A58,DAY(asof))</f>
        <v>43966</v>
      </c>
      <c r="C58" s="23">
        <f t="shared" si="4"/>
        <v>43966</v>
      </c>
      <c r="D58" s="11">
        <f>(date_cf-Bsof)/365</f>
        <v>4.31232876712329</v>
      </c>
      <c r="E58" s="56">
        <f t="shared" si="5"/>
        <v>0.879784481952665</v>
      </c>
      <c r="F58" s="27">
        <f t="shared" si="1"/>
        <v>0.0821917808219178</v>
      </c>
      <c r="G58" s="41">
        <f t="shared" si="6"/>
        <v>4109.58904109589</v>
      </c>
      <c r="H58" s="29">
        <f t="shared" si="7"/>
        <v>49000</v>
      </c>
    </row>
    <row r="59" spans="1:8">
      <c r="A59">
        <v>52</v>
      </c>
      <c r="B59" s="55">
        <f>DATE(YEAR(asof),MONTH(asof)+A59,DAY(asof))</f>
        <v>43997</v>
      </c>
      <c r="C59" s="23">
        <f t="shared" si="4"/>
        <v>43997</v>
      </c>
      <c r="D59" s="11">
        <f>(date_cf-Bsof)/365</f>
        <v>4.3972602739726</v>
      </c>
      <c r="E59" s="56">
        <f t="shared" si="5"/>
        <v>0.876823351810547</v>
      </c>
      <c r="F59" s="27">
        <f t="shared" si="1"/>
        <v>0.0849315068493151</v>
      </c>
      <c r="G59" s="41">
        <f t="shared" si="6"/>
        <v>4161.64383561644</v>
      </c>
      <c r="H59" s="29">
        <f t="shared" si="7"/>
        <v>48000</v>
      </c>
    </row>
    <row r="60" spans="1:8">
      <c r="A60">
        <v>53</v>
      </c>
      <c r="B60" s="55">
        <f>DATE(YEAR(asof),MONTH(asof)+A60,DAY(asof))</f>
        <v>44027</v>
      </c>
      <c r="C60" s="23">
        <f t="shared" si="4"/>
        <v>44027</v>
      </c>
      <c r="D60" s="11">
        <f>(date_cf-Bsof)/365</f>
        <v>4.47945205479452</v>
      </c>
      <c r="E60" s="56">
        <f t="shared" si="5"/>
        <v>0.873946862589892</v>
      </c>
      <c r="F60" s="27">
        <f t="shared" si="1"/>
        <v>0.0821917808219178</v>
      </c>
      <c r="G60" s="41">
        <f t="shared" si="6"/>
        <v>3945.20547945205</v>
      </c>
      <c r="H60" s="29">
        <f t="shared" si="7"/>
        <v>47000</v>
      </c>
    </row>
    <row r="61" spans="1:8">
      <c r="A61">
        <v>54</v>
      </c>
      <c r="B61" s="55">
        <f>DATE(YEAR(asof),MONTH(asof)+A61,DAY(asof))</f>
        <v>44058</v>
      </c>
      <c r="C61" s="23">
        <f t="shared" si="4"/>
        <v>44060</v>
      </c>
      <c r="D61" s="11">
        <f>(date_cf-Bsof)/365</f>
        <v>4.56986301369863</v>
      </c>
      <c r="E61" s="56">
        <f t="shared" si="5"/>
        <v>0.870770787754023</v>
      </c>
      <c r="F61" s="27">
        <f t="shared" si="1"/>
        <v>0.0904109589041096</v>
      </c>
      <c r="G61" s="41">
        <f t="shared" si="6"/>
        <v>4249.31506849315</v>
      </c>
      <c r="H61" s="29">
        <f t="shared" si="7"/>
        <v>46000</v>
      </c>
    </row>
    <row r="62" spans="1:8">
      <c r="A62">
        <v>55</v>
      </c>
      <c r="B62" s="55">
        <f>DATE(YEAR(asof),MONTH(asof)+A62,DAY(asof))</f>
        <v>44089</v>
      </c>
      <c r="C62" s="23">
        <f t="shared" si="4"/>
        <v>44089</v>
      </c>
      <c r="D62" s="11">
        <f>(date_cf-Bsof)/365</f>
        <v>4.64931506849315</v>
      </c>
      <c r="E62" s="56">
        <f t="shared" si="5"/>
        <v>0.867969718848445</v>
      </c>
      <c r="F62" s="27">
        <f t="shared" si="1"/>
        <v>0.0794520547945206</v>
      </c>
      <c r="G62" s="41">
        <f t="shared" si="6"/>
        <v>3654.79452054795</v>
      </c>
      <c r="H62" s="29">
        <f t="shared" si="7"/>
        <v>45000</v>
      </c>
    </row>
    <row r="63" spans="1:8">
      <c r="A63">
        <v>56</v>
      </c>
      <c r="B63" s="55">
        <f>DATE(YEAR(asof),MONTH(asof)+A63,DAY(asof))</f>
        <v>44119</v>
      </c>
      <c r="C63" s="23">
        <f t="shared" si="4"/>
        <v>44119</v>
      </c>
      <c r="D63" s="11">
        <f>(date_cf-Bsof)/365</f>
        <v>4.73150684931507</v>
      </c>
      <c r="E63" s="56">
        <f t="shared" si="5"/>
        <v>0.865062581719077</v>
      </c>
      <c r="F63" s="27">
        <f t="shared" si="1"/>
        <v>0.0821917808219178</v>
      </c>
      <c r="G63" s="41">
        <f t="shared" si="6"/>
        <v>3698.6301369863</v>
      </c>
      <c r="H63" s="29">
        <f t="shared" si="7"/>
        <v>44000</v>
      </c>
    </row>
    <row r="64" spans="1:8">
      <c r="A64">
        <v>57</v>
      </c>
      <c r="B64" s="55">
        <f>DATE(YEAR(asof),MONTH(asof)+A64,DAY(asof))</f>
        <v>44150</v>
      </c>
      <c r="C64" s="23">
        <f t="shared" si="4"/>
        <v>44151</v>
      </c>
      <c r="D64" s="11">
        <f>(date_cf-Bsof)/365</f>
        <v>4.81917808219178</v>
      </c>
      <c r="E64" s="56">
        <f t="shared" si="5"/>
        <v>0.861951376569751</v>
      </c>
      <c r="F64" s="27">
        <f t="shared" si="1"/>
        <v>0.0876712328767123</v>
      </c>
      <c r="G64" s="41">
        <f t="shared" si="6"/>
        <v>3857.53424657534</v>
      </c>
      <c r="H64" s="29">
        <f t="shared" si="7"/>
        <v>43000</v>
      </c>
    </row>
    <row r="65" spans="1:8">
      <c r="A65">
        <v>58</v>
      </c>
      <c r="B65" s="55">
        <f>DATE(YEAR(asof),MONTH(asof)+A65,DAY(asof))</f>
        <v>44180</v>
      </c>
      <c r="C65" s="23">
        <f t="shared" si="4"/>
        <v>44180</v>
      </c>
      <c r="D65" s="11">
        <f>(date_cf-Bsof)/365</f>
        <v>4.8986301369863</v>
      </c>
      <c r="E65" s="56">
        <f t="shared" si="5"/>
        <v>0.85912302044035</v>
      </c>
      <c r="F65" s="27">
        <f t="shared" si="1"/>
        <v>0.0794520547945206</v>
      </c>
      <c r="G65" s="41">
        <f t="shared" si="6"/>
        <v>3416.43835616438</v>
      </c>
      <c r="H65" s="29">
        <f t="shared" si="7"/>
        <v>42000</v>
      </c>
    </row>
    <row r="66" spans="1:8">
      <c r="A66">
        <v>59</v>
      </c>
      <c r="B66" s="55">
        <f>DATE(YEAR(asof),MONTH(asof)+A66,DAY(asof))</f>
        <v>44211</v>
      </c>
      <c r="C66" s="23">
        <f t="shared" si="4"/>
        <v>44211</v>
      </c>
      <c r="D66" s="11">
        <f>(date_cf-Bsof)/365</f>
        <v>4.98356164383562</v>
      </c>
      <c r="E66" s="56">
        <f t="shared" si="5"/>
        <v>0.856090658934128</v>
      </c>
      <c r="F66" s="27">
        <f t="shared" si="1"/>
        <v>0.0849315068493151</v>
      </c>
      <c r="G66" s="41">
        <f t="shared" si="6"/>
        <v>3567.12328767123</v>
      </c>
      <c r="H66" s="29">
        <f t="shared" si="7"/>
        <v>41000</v>
      </c>
    </row>
    <row r="67" spans="1:8">
      <c r="A67">
        <v>60</v>
      </c>
      <c r="B67" s="55">
        <f>DATE(YEAR(asof),MONTH(asof)+A67,DAY(asof))</f>
        <v>44242</v>
      </c>
      <c r="C67" s="23">
        <f t="shared" si="4"/>
        <v>44242</v>
      </c>
      <c r="D67" s="11">
        <f>(date_cf-Bsof)/365</f>
        <v>5.06849315068493</v>
      </c>
      <c r="E67" s="56">
        <f t="shared" si="5"/>
        <v>0.853049387757553</v>
      </c>
      <c r="F67" s="27">
        <f t="shared" si="1"/>
        <v>0.0849315068493151</v>
      </c>
      <c r="G67" s="41">
        <f t="shared" si="6"/>
        <v>3482.19178082192</v>
      </c>
      <c r="H67" s="29">
        <f t="shared" si="7"/>
        <v>40000</v>
      </c>
    </row>
    <row r="68" spans="1:8">
      <c r="A68">
        <v>61</v>
      </c>
      <c r="B68" s="55">
        <f>DATE(YEAR(asof),MONTH(asof)+A68,DAY(asof))</f>
        <v>44270</v>
      </c>
      <c r="C68" s="23">
        <f t="shared" si="4"/>
        <v>44270</v>
      </c>
      <c r="D68" s="11">
        <f>(date_cf-Bsof)/365</f>
        <v>5.14520547945205</v>
      </c>
      <c r="E68" s="56">
        <f t="shared" si="5"/>
        <v>0.850295054443979</v>
      </c>
      <c r="F68" s="27">
        <f t="shared" si="1"/>
        <v>0.0767123287671233</v>
      </c>
      <c r="G68" s="41">
        <f t="shared" si="6"/>
        <v>3068.49315068493</v>
      </c>
      <c r="H68" s="29">
        <f t="shared" si="7"/>
        <v>39000</v>
      </c>
    </row>
    <row r="69" spans="1:8">
      <c r="A69">
        <v>62</v>
      </c>
      <c r="B69" s="55">
        <f>DATE(YEAR(asof),MONTH(asof)+A69,DAY(asof))</f>
        <v>44301</v>
      </c>
      <c r="C69" s="23">
        <f t="shared" si="4"/>
        <v>44301</v>
      </c>
      <c r="D69" s="11">
        <f>(date_cf-Bsof)/365</f>
        <v>5.23013698630137</v>
      </c>
      <c r="E69" s="56">
        <f t="shared" si="5"/>
        <v>0.847237748194224</v>
      </c>
      <c r="F69" s="27">
        <f t="shared" si="1"/>
        <v>0.0849315068493151</v>
      </c>
      <c r="G69" s="41">
        <f t="shared" si="6"/>
        <v>3312.32876712329</v>
      </c>
      <c r="H69" s="29">
        <f t="shared" si="7"/>
        <v>38000</v>
      </c>
    </row>
    <row r="70" spans="1:8">
      <c r="A70">
        <v>63</v>
      </c>
      <c r="B70" s="55">
        <f>DATE(YEAR(asof),MONTH(asof)+A70,DAY(asof))</f>
        <v>44331</v>
      </c>
      <c r="C70" s="23">
        <f t="shared" si="4"/>
        <v>44333</v>
      </c>
      <c r="D70" s="11">
        <f>(date_cf-Bsof)/365</f>
        <v>5.31780821917808</v>
      </c>
      <c r="E70" s="56">
        <f t="shared" si="5"/>
        <v>0.844073481075016</v>
      </c>
      <c r="F70" s="27">
        <f t="shared" si="1"/>
        <v>0.0876712328767123</v>
      </c>
      <c r="G70" s="41">
        <f t="shared" si="6"/>
        <v>3331.50684931507</v>
      </c>
      <c r="H70" s="29">
        <f t="shared" si="7"/>
        <v>37000</v>
      </c>
    </row>
    <row r="71" spans="1:8">
      <c r="A71">
        <v>64</v>
      </c>
      <c r="B71" s="55">
        <f>DATE(YEAR(asof),MONTH(asof)+A71,DAY(asof))</f>
        <v>44362</v>
      </c>
      <c r="C71" s="23">
        <f t="shared" si="4"/>
        <v>44362</v>
      </c>
      <c r="D71" s="11">
        <f>(date_cf-Bsof)/365</f>
        <v>5.3972602739726</v>
      </c>
      <c r="E71" s="56">
        <f t="shared" si="5"/>
        <v>0.841198836611229</v>
      </c>
      <c r="F71" s="27">
        <f t="shared" si="1"/>
        <v>0.0794520547945206</v>
      </c>
      <c r="G71" s="41">
        <f t="shared" si="6"/>
        <v>2939.72602739726</v>
      </c>
      <c r="H71" s="29">
        <f t="shared" si="7"/>
        <v>36000</v>
      </c>
    </row>
    <row r="72" spans="1:8">
      <c r="A72">
        <v>65</v>
      </c>
      <c r="B72" s="55">
        <f>DATE(YEAR(asof),MONTH(asof)+A72,DAY(asof))</f>
        <v>44392</v>
      </c>
      <c r="C72" s="23">
        <f t="shared" si="4"/>
        <v>44392</v>
      </c>
      <c r="D72" s="11">
        <f>(date_cf-Bsof)/365</f>
        <v>5.47945205479452</v>
      </c>
      <c r="E72" s="56">
        <f t="shared" ref="E72:E107" si="8">EXP(-(0.01+0.03*SQRT(0.1*D72))*D72)</f>
        <v>0.838218316046854</v>
      </c>
      <c r="F72" s="27">
        <f t="shared" si="1"/>
        <v>0.0821917808219178</v>
      </c>
      <c r="G72" s="41">
        <f t="shared" si="6"/>
        <v>2958.90410958904</v>
      </c>
      <c r="H72" s="29">
        <f t="shared" si="7"/>
        <v>35000</v>
      </c>
    </row>
    <row r="73" spans="1:8">
      <c r="A73">
        <v>66</v>
      </c>
      <c r="B73" s="55">
        <f>DATE(YEAR(asof),MONTH(asof)+A73,DAY(asof))</f>
        <v>44423</v>
      </c>
      <c r="C73" s="23">
        <f t="shared" si="4"/>
        <v>44424</v>
      </c>
      <c r="D73" s="11">
        <f>(date_cf-Bsof)/365</f>
        <v>5.56712328767123</v>
      </c>
      <c r="E73" s="56">
        <f t="shared" si="8"/>
        <v>0.835031836714574</v>
      </c>
      <c r="F73" s="27">
        <f t="shared" ref="F73:F107" si="9">(C73-C72)/365</f>
        <v>0.0876712328767123</v>
      </c>
      <c r="G73" s="41">
        <f t="shared" ref="G73:G107" si="10">H72*F73</f>
        <v>3068.49315068493</v>
      </c>
      <c r="H73" s="29">
        <f t="shared" ref="H73:H107" si="11">H72-1000</f>
        <v>34000</v>
      </c>
    </row>
    <row r="74" spans="1:8">
      <c r="A74">
        <v>67</v>
      </c>
      <c r="B74" s="55">
        <f>DATE(YEAR(asof),MONTH(asof)+A74,DAY(asof))</f>
        <v>44454</v>
      </c>
      <c r="C74" s="23">
        <f t="shared" si="4"/>
        <v>44454</v>
      </c>
      <c r="D74" s="11">
        <f>(date_cf-Bsof)/365</f>
        <v>5.64931506849315</v>
      </c>
      <c r="E74" s="56">
        <f t="shared" si="8"/>
        <v>0.832037996409309</v>
      </c>
      <c r="F74" s="27">
        <f t="shared" si="9"/>
        <v>0.0821917808219178</v>
      </c>
      <c r="G74" s="41">
        <f t="shared" si="10"/>
        <v>2794.52054794521</v>
      </c>
      <c r="H74" s="29">
        <f t="shared" si="11"/>
        <v>33000</v>
      </c>
    </row>
    <row r="75" spans="1:8">
      <c r="A75">
        <v>68</v>
      </c>
      <c r="B75" s="55">
        <f>DATE(YEAR(asof),MONTH(asof)+A75,DAY(asof))</f>
        <v>44484</v>
      </c>
      <c r="C75" s="23">
        <f t="shared" si="4"/>
        <v>44484</v>
      </c>
      <c r="D75" s="11">
        <f>(date_cf-Bsof)/365</f>
        <v>5.73150684931507</v>
      </c>
      <c r="E75" s="56">
        <f t="shared" si="8"/>
        <v>0.829038124054158</v>
      </c>
      <c r="F75" s="27">
        <f t="shared" si="9"/>
        <v>0.0821917808219178</v>
      </c>
      <c r="G75" s="41">
        <f t="shared" si="10"/>
        <v>2712.32876712329</v>
      </c>
      <c r="H75" s="29">
        <f t="shared" si="11"/>
        <v>32000</v>
      </c>
    </row>
    <row r="76" spans="1:8">
      <c r="A76">
        <v>69</v>
      </c>
      <c r="B76" s="55">
        <f>DATE(YEAR(asof),MONTH(asof)+A76,DAY(asof))</f>
        <v>44515</v>
      </c>
      <c r="C76" s="23">
        <f t="shared" si="4"/>
        <v>44515</v>
      </c>
      <c r="D76" s="11">
        <f>(date_cf-Bsof)/365</f>
        <v>5.81643835616438</v>
      </c>
      <c r="E76" s="56">
        <f t="shared" si="8"/>
        <v>0.825932198358956</v>
      </c>
      <c r="F76" s="27">
        <f t="shared" si="9"/>
        <v>0.0849315068493151</v>
      </c>
      <c r="G76" s="41">
        <f t="shared" si="10"/>
        <v>2717.80821917808</v>
      </c>
      <c r="H76" s="29">
        <f t="shared" si="11"/>
        <v>31000</v>
      </c>
    </row>
    <row r="77" spans="1:8">
      <c r="A77">
        <v>70</v>
      </c>
      <c r="B77" s="55">
        <f>DATE(YEAR(asof),MONTH(asof)+A77,DAY(asof))</f>
        <v>44545</v>
      </c>
      <c r="C77" s="23">
        <f t="shared" si="4"/>
        <v>44545</v>
      </c>
      <c r="D77" s="11">
        <f>(date_cf-Bsof)/365</f>
        <v>5.8986301369863</v>
      </c>
      <c r="E77" s="56">
        <f t="shared" si="8"/>
        <v>0.822920867398494</v>
      </c>
      <c r="F77" s="27">
        <f t="shared" si="9"/>
        <v>0.0821917808219178</v>
      </c>
      <c r="G77" s="41">
        <f t="shared" si="10"/>
        <v>2547.94520547945</v>
      </c>
      <c r="H77" s="29">
        <f t="shared" si="11"/>
        <v>30000</v>
      </c>
    </row>
    <row r="78" spans="1:8">
      <c r="A78">
        <v>71</v>
      </c>
      <c r="B78" s="55">
        <f>DATE(YEAR(asof),MONTH(asof)+A78,DAY(asof))</f>
        <v>44576</v>
      </c>
      <c r="C78" s="23">
        <f t="shared" si="4"/>
        <v>44578</v>
      </c>
      <c r="D78" s="11">
        <f>(date_cf-Bsof)/365</f>
        <v>5.98904109589041</v>
      </c>
      <c r="E78" s="56">
        <f t="shared" si="8"/>
        <v>0.819602351922533</v>
      </c>
      <c r="F78" s="27">
        <f t="shared" si="9"/>
        <v>0.0904109589041096</v>
      </c>
      <c r="G78" s="41">
        <f t="shared" si="10"/>
        <v>2712.32876712329</v>
      </c>
      <c r="H78" s="29">
        <f t="shared" si="11"/>
        <v>29000</v>
      </c>
    </row>
    <row r="79" spans="1:8">
      <c r="A79">
        <v>72</v>
      </c>
      <c r="B79" s="55">
        <f>DATE(YEAR(asof),MONTH(asof)+A79,DAY(asof))</f>
        <v>44607</v>
      </c>
      <c r="C79" s="23">
        <f t="shared" si="4"/>
        <v>44607</v>
      </c>
      <c r="D79" s="11">
        <f>(date_cf-Bsof)/365</f>
        <v>6.06849315068493</v>
      </c>
      <c r="E79" s="56">
        <f t="shared" si="8"/>
        <v>0.816681102232941</v>
      </c>
      <c r="F79" s="27">
        <f t="shared" si="9"/>
        <v>0.0794520547945206</v>
      </c>
      <c r="G79" s="41">
        <f t="shared" si="10"/>
        <v>2304.1095890411</v>
      </c>
      <c r="H79" s="29">
        <f t="shared" si="11"/>
        <v>28000</v>
      </c>
    </row>
    <row r="80" spans="1:8">
      <c r="A80">
        <v>73</v>
      </c>
      <c r="B80" s="55">
        <f>DATE(YEAR(asof),MONTH(asof)+A80,DAY(asof))</f>
        <v>44635</v>
      </c>
      <c r="C80" s="23">
        <f t="shared" ref="C80:C107" si="12">IF(WEEKDAY(B80,2)&gt;5,B80+8-WEEKDAY(B80,2),B80)</f>
        <v>44635</v>
      </c>
      <c r="D80" s="11">
        <f>(date_cf-Bsof)/365</f>
        <v>6.14520547945205</v>
      </c>
      <c r="E80" s="56">
        <f t="shared" si="8"/>
        <v>0.813856383866233</v>
      </c>
      <c r="F80" s="27">
        <f t="shared" si="9"/>
        <v>0.0767123287671233</v>
      </c>
      <c r="G80" s="41">
        <f t="shared" si="10"/>
        <v>2147.94520547945</v>
      </c>
      <c r="H80" s="29">
        <f t="shared" si="11"/>
        <v>27000</v>
      </c>
    </row>
    <row r="81" spans="1:8">
      <c r="A81">
        <v>74</v>
      </c>
      <c r="B81" s="55">
        <f>DATE(YEAR(asof),MONTH(asof)+A81,DAY(asof))</f>
        <v>44666</v>
      </c>
      <c r="C81" s="23">
        <f t="shared" si="12"/>
        <v>44666</v>
      </c>
      <c r="D81" s="11">
        <f>(date_cf-Bsof)/365</f>
        <v>6.23013698630137</v>
      </c>
      <c r="E81" s="56">
        <f t="shared" si="8"/>
        <v>0.81072444229934</v>
      </c>
      <c r="F81" s="27">
        <f t="shared" si="9"/>
        <v>0.0849315068493151</v>
      </c>
      <c r="G81" s="41">
        <f t="shared" si="10"/>
        <v>2293.15068493151</v>
      </c>
      <c r="H81" s="29">
        <f t="shared" si="11"/>
        <v>26000</v>
      </c>
    </row>
    <row r="82" spans="1:8">
      <c r="A82">
        <v>75</v>
      </c>
      <c r="B82" s="55">
        <f>DATE(YEAR(asof),MONTH(asof)+A82,DAY(asof))</f>
        <v>44696</v>
      </c>
      <c r="C82" s="23">
        <f t="shared" si="12"/>
        <v>44697</v>
      </c>
      <c r="D82" s="11">
        <f>(date_cf-Bsof)/365</f>
        <v>6.31506849315068</v>
      </c>
      <c r="E82" s="56">
        <f t="shared" si="8"/>
        <v>0.807587947081362</v>
      </c>
      <c r="F82" s="27">
        <f t="shared" si="9"/>
        <v>0.0849315068493151</v>
      </c>
      <c r="G82" s="41">
        <f t="shared" si="10"/>
        <v>2208.21917808219</v>
      </c>
      <c r="H82" s="29">
        <f t="shared" si="11"/>
        <v>25000</v>
      </c>
    </row>
    <row r="83" spans="1:8">
      <c r="A83">
        <v>76</v>
      </c>
      <c r="B83" s="55">
        <f>DATE(YEAR(asof),MONTH(asof)+A83,DAY(asof))</f>
        <v>44727</v>
      </c>
      <c r="C83" s="23">
        <f t="shared" si="12"/>
        <v>44727</v>
      </c>
      <c r="D83" s="11">
        <f>(date_cf-Bsof)/365</f>
        <v>6.3972602739726</v>
      </c>
      <c r="E83" s="56">
        <f t="shared" si="8"/>
        <v>0.804548536458935</v>
      </c>
      <c r="F83" s="27">
        <f t="shared" si="9"/>
        <v>0.0821917808219178</v>
      </c>
      <c r="G83" s="41">
        <f t="shared" si="10"/>
        <v>2054.79452054795</v>
      </c>
      <c r="H83" s="29">
        <f t="shared" si="11"/>
        <v>24000</v>
      </c>
    </row>
    <row r="84" spans="1:8">
      <c r="A84">
        <v>77</v>
      </c>
      <c r="B84" s="55">
        <f>DATE(YEAR(asof),MONTH(asof)+A84,DAY(asof))</f>
        <v>44757</v>
      </c>
      <c r="C84" s="23">
        <f t="shared" si="12"/>
        <v>44757</v>
      </c>
      <c r="D84" s="11">
        <f>(date_cf-Bsof)/365</f>
        <v>6.47945205479452</v>
      </c>
      <c r="E84" s="56">
        <f t="shared" si="8"/>
        <v>0.801505332845932</v>
      </c>
      <c r="F84" s="27">
        <f t="shared" si="9"/>
        <v>0.0821917808219178</v>
      </c>
      <c r="G84" s="41">
        <f t="shared" si="10"/>
        <v>1972.60273972603</v>
      </c>
      <c r="H84" s="29">
        <f t="shared" si="11"/>
        <v>23000</v>
      </c>
    </row>
    <row r="85" spans="1:8">
      <c r="A85">
        <v>78</v>
      </c>
      <c r="B85" s="55">
        <f>DATE(YEAR(asof),MONTH(asof)+A85,DAY(asof))</f>
        <v>44788</v>
      </c>
      <c r="C85" s="23">
        <f t="shared" si="12"/>
        <v>44788</v>
      </c>
      <c r="D85" s="11">
        <f>(date_cf-Bsof)/365</f>
        <v>6.56438356164384</v>
      </c>
      <c r="E85" s="56">
        <f t="shared" si="8"/>
        <v>0.798356944764095</v>
      </c>
      <c r="F85" s="27">
        <f t="shared" si="9"/>
        <v>0.0849315068493151</v>
      </c>
      <c r="G85" s="41">
        <f t="shared" si="10"/>
        <v>1953.42465753425</v>
      </c>
      <c r="H85" s="29">
        <f t="shared" si="11"/>
        <v>22000</v>
      </c>
    </row>
    <row r="86" spans="1:8">
      <c r="A86">
        <v>79</v>
      </c>
      <c r="B86" s="55">
        <f>DATE(YEAR(asof),MONTH(asof)+A86,DAY(asof))</f>
        <v>44819</v>
      </c>
      <c r="C86" s="23">
        <f t="shared" si="12"/>
        <v>44819</v>
      </c>
      <c r="D86" s="11">
        <f>(date_cf-Bsof)/365</f>
        <v>6.64931506849315</v>
      </c>
      <c r="E86" s="56">
        <f t="shared" si="8"/>
        <v>0.795204994013804</v>
      </c>
      <c r="F86" s="27">
        <f t="shared" si="9"/>
        <v>0.0849315068493151</v>
      </c>
      <c r="G86" s="41">
        <f t="shared" si="10"/>
        <v>1868.49315068493</v>
      </c>
      <c r="H86" s="29">
        <f t="shared" si="11"/>
        <v>21000</v>
      </c>
    </row>
    <row r="87" spans="1:8">
      <c r="A87">
        <v>80</v>
      </c>
      <c r="B87" s="55">
        <f>DATE(YEAR(asof),MONTH(asof)+A87,DAY(asof))</f>
        <v>44849</v>
      </c>
      <c r="C87" s="23">
        <f t="shared" si="12"/>
        <v>44851</v>
      </c>
      <c r="D87" s="11">
        <f>(date_cf-Bsof)/365</f>
        <v>6.73698630136986</v>
      </c>
      <c r="E87" s="56">
        <f t="shared" si="8"/>
        <v>0.791947886797105</v>
      </c>
      <c r="F87" s="27">
        <f t="shared" si="9"/>
        <v>0.0876712328767123</v>
      </c>
      <c r="G87" s="41">
        <f t="shared" si="10"/>
        <v>1841.09589041096</v>
      </c>
      <c r="H87" s="29">
        <f t="shared" si="11"/>
        <v>20000</v>
      </c>
    </row>
    <row r="88" spans="1:8">
      <c r="A88">
        <v>81</v>
      </c>
      <c r="B88" s="55">
        <f>DATE(YEAR(asof),MONTH(asof)+A88,DAY(asof))</f>
        <v>44880</v>
      </c>
      <c r="C88" s="23">
        <f t="shared" si="12"/>
        <v>44880</v>
      </c>
      <c r="D88" s="11">
        <f>(date_cf-Bsof)/365</f>
        <v>6.81643835616438</v>
      </c>
      <c r="E88" s="56">
        <f t="shared" si="8"/>
        <v>0.788993295767909</v>
      </c>
      <c r="F88" s="27">
        <f t="shared" si="9"/>
        <v>0.0794520547945206</v>
      </c>
      <c r="G88" s="41">
        <f t="shared" si="10"/>
        <v>1589.04109589041</v>
      </c>
      <c r="H88" s="29">
        <f t="shared" si="11"/>
        <v>19000</v>
      </c>
    </row>
    <row r="89" spans="1:8">
      <c r="A89">
        <v>82</v>
      </c>
      <c r="B89" s="55">
        <f>DATE(YEAR(asof),MONTH(asof)+A89,DAY(asof))</f>
        <v>44910</v>
      </c>
      <c r="C89" s="23">
        <f t="shared" si="12"/>
        <v>44910</v>
      </c>
      <c r="D89" s="11">
        <f>(date_cf-Bsof)/365</f>
        <v>6.8986301369863</v>
      </c>
      <c r="E89" s="56">
        <f t="shared" si="8"/>
        <v>0.785934194036126</v>
      </c>
      <c r="F89" s="27">
        <f t="shared" si="9"/>
        <v>0.0821917808219178</v>
      </c>
      <c r="G89" s="41">
        <f t="shared" si="10"/>
        <v>1561.64383561644</v>
      </c>
      <c r="H89" s="29">
        <f t="shared" si="11"/>
        <v>18000</v>
      </c>
    </row>
    <row r="90" spans="1:8">
      <c r="A90">
        <v>83</v>
      </c>
      <c r="B90" s="55">
        <f>DATE(YEAR(asof),MONTH(asof)+A90,DAY(asof))</f>
        <v>44941</v>
      </c>
      <c r="C90" s="23">
        <f t="shared" si="12"/>
        <v>44942</v>
      </c>
      <c r="D90" s="11">
        <f>(date_cf-Bsof)/365</f>
        <v>6.98630136986301</v>
      </c>
      <c r="E90" s="56">
        <f t="shared" si="8"/>
        <v>0.782668438905413</v>
      </c>
      <c r="F90" s="27">
        <f t="shared" si="9"/>
        <v>0.0876712328767123</v>
      </c>
      <c r="G90" s="41">
        <f t="shared" si="10"/>
        <v>1578.08219178082</v>
      </c>
      <c r="H90" s="29">
        <f t="shared" si="11"/>
        <v>17000</v>
      </c>
    </row>
    <row r="91" spans="1:8">
      <c r="A91">
        <v>84</v>
      </c>
      <c r="B91" s="55">
        <f>DATE(YEAR(asof),MONTH(asof)+A91,DAY(asof))</f>
        <v>44972</v>
      </c>
      <c r="C91" s="23">
        <f t="shared" si="12"/>
        <v>44972</v>
      </c>
      <c r="D91" s="11">
        <f>(date_cf-Bsof)/365</f>
        <v>7.06849315068493</v>
      </c>
      <c r="E91" s="56">
        <f t="shared" si="8"/>
        <v>0.779604466944225</v>
      </c>
      <c r="F91" s="27">
        <f t="shared" si="9"/>
        <v>0.0821917808219178</v>
      </c>
      <c r="G91" s="41">
        <f t="shared" si="10"/>
        <v>1397.2602739726</v>
      </c>
      <c r="H91" s="29">
        <f t="shared" si="11"/>
        <v>16000</v>
      </c>
    </row>
    <row r="92" spans="1:8">
      <c r="A92">
        <v>85</v>
      </c>
      <c r="B92" s="55">
        <f>DATE(YEAR(asof),MONTH(asof)+A92,DAY(asof))</f>
        <v>45000</v>
      </c>
      <c r="C92" s="23">
        <f t="shared" si="12"/>
        <v>45000</v>
      </c>
      <c r="D92" s="11">
        <f>(date_cf-Bsof)/365</f>
        <v>7.14520547945205</v>
      </c>
      <c r="E92" s="56">
        <f t="shared" si="8"/>
        <v>0.77674291111524</v>
      </c>
      <c r="F92" s="27">
        <f t="shared" si="9"/>
        <v>0.0767123287671233</v>
      </c>
      <c r="G92" s="41">
        <f t="shared" si="10"/>
        <v>1227.39726027397</v>
      </c>
      <c r="H92" s="29">
        <f t="shared" si="11"/>
        <v>15000</v>
      </c>
    </row>
    <row r="93" spans="1:8">
      <c r="A93">
        <v>86</v>
      </c>
      <c r="B93" s="55">
        <f>DATE(YEAR(asof),MONTH(asof)+A93,DAY(asof))</f>
        <v>45031</v>
      </c>
      <c r="C93" s="23">
        <f t="shared" si="12"/>
        <v>45033</v>
      </c>
      <c r="D93" s="11">
        <f>(date_cf-Bsof)/365</f>
        <v>7.23561643835616</v>
      </c>
      <c r="E93" s="56">
        <f t="shared" si="8"/>
        <v>0.77336829706685</v>
      </c>
      <c r="F93" s="27">
        <f t="shared" si="9"/>
        <v>0.0904109589041096</v>
      </c>
      <c r="G93" s="41">
        <f t="shared" si="10"/>
        <v>1356.16438356164</v>
      </c>
      <c r="H93" s="29">
        <f t="shared" si="11"/>
        <v>14000</v>
      </c>
    </row>
    <row r="94" spans="1:8">
      <c r="A94">
        <v>87</v>
      </c>
      <c r="B94" s="55">
        <f>DATE(YEAR(asof),MONTH(asof)+A94,DAY(asof))</f>
        <v>45061</v>
      </c>
      <c r="C94" s="23">
        <f t="shared" si="12"/>
        <v>45061</v>
      </c>
      <c r="D94" s="11">
        <f>(date_cf-Bsof)/365</f>
        <v>7.31232876712329</v>
      </c>
      <c r="E94" s="56">
        <f t="shared" si="8"/>
        <v>0.770503419332525</v>
      </c>
      <c r="F94" s="27">
        <f t="shared" si="9"/>
        <v>0.0767123287671233</v>
      </c>
      <c r="G94" s="41">
        <f t="shared" si="10"/>
        <v>1073.97260273973</v>
      </c>
      <c r="H94" s="29">
        <f t="shared" si="11"/>
        <v>13000</v>
      </c>
    </row>
    <row r="95" spans="1:8">
      <c r="A95">
        <v>88</v>
      </c>
      <c r="B95" s="55">
        <f>DATE(YEAR(asof),MONTH(asof)+A95,DAY(asof))</f>
        <v>45092</v>
      </c>
      <c r="C95" s="23">
        <f t="shared" si="12"/>
        <v>45092</v>
      </c>
      <c r="D95" s="11">
        <f>(date_cf-Bsof)/365</f>
        <v>7.3972602739726</v>
      </c>
      <c r="E95" s="56">
        <f t="shared" si="8"/>
        <v>0.767330111267765</v>
      </c>
      <c r="F95" s="27">
        <f t="shared" si="9"/>
        <v>0.0849315068493151</v>
      </c>
      <c r="G95" s="41">
        <f t="shared" si="10"/>
        <v>1104.1095890411</v>
      </c>
      <c r="H95" s="29">
        <f t="shared" si="11"/>
        <v>12000</v>
      </c>
    </row>
    <row r="96" spans="1:8">
      <c r="A96">
        <v>89</v>
      </c>
      <c r="B96" s="55">
        <f>DATE(YEAR(asof),MONTH(asof)+A96,DAY(asof))</f>
        <v>45122</v>
      </c>
      <c r="C96" s="23">
        <f t="shared" si="12"/>
        <v>45124</v>
      </c>
      <c r="D96" s="11">
        <f>(date_cf-Bsof)/365</f>
        <v>7.48493150684931</v>
      </c>
      <c r="E96" s="56">
        <f t="shared" si="8"/>
        <v>0.764053023624635</v>
      </c>
      <c r="F96" s="27">
        <f t="shared" si="9"/>
        <v>0.0876712328767123</v>
      </c>
      <c r="G96" s="41">
        <f t="shared" si="10"/>
        <v>1052.05479452055</v>
      </c>
      <c r="H96" s="29">
        <f t="shared" si="11"/>
        <v>11000</v>
      </c>
    </row>
    <row r="97" spans="1:8">
      <c r="A97">
        <v>90</v>
      </c>
      <c r="B97" s="55">
        <f>DATE(YEAR(asof),MONTH(asof)+A97,DAY(asof))</f>
        <v>45153</v>
      </c>
      <c r="C97" s="23">
        <f t="shared" si="12"/>
        <v>45153</v>
      </c>
      <c r="D97" s="11">
        <f>(date_cf-Bsof)/365</f>
        <v>7.56438356164384</v>
      </c>
      <c r="E97" s="56">
        <f t="shared" si="8"/>
        <v>0.76108210986461</v>
      </c>
      <c r="F97" s="27">
        <f t="shared" si="9"/>
        <v>0.0794520547945206</v>
      </c>
      <c r="G97" s="41">
        <f t="shared" si="10"/>
        <v>873.972602739726</v>
      </c>
      <c r="H97" s="29">
        <f t="shared" si="11"/>
        <v>10000</v>
      </c>
    </row>
    <row r="98" spans="1:8">
      <c r="A98">
        <v>91</v>
      </c>
      <c r="B98" s="55">
        <f>DATE(YEAR(asof),MONTH(asof)+A98,DAY(asof))</f>
        <v>45184</v>
      </c>
      <c r="C98" s="23">
        <f t="shared" si="12"/>
        <v>45184</v>
      </c>
      <c r="D98" s="11">
        <f>(date_cf-Bsof)/365</f>
        <v>7.64931506849315</v>
      </c>
      <c r="E98" s="56">
        <f t="shared" si="8"/>
        <v>0.75790539328391</v>
      </c>
      <c r="F98" s="27">
        <f t="shared" si="9"/>
        <v>0.0849315068493151</v>
      </c>
      <c r="G98" s="41">
        <f t="shared" si="10"/>
        <v>849.315068493151</v>
      </c>
      <c r="H98" s="29">
        <f t="shared" si="11"/>
        <v>9000</v>
      </c>
    </row>
    <row r="99" spans="1:8">
      <c r="A99">
        <v>92</v>
      </c>
      <c r="B99" s="55">
        <f>DATE(YEAR(asof),MONTH(asof)+A99,DAY(asof))</f>
        <v>45214</v>
      </c>
      <c r="C99" s="23">
        <f t="shared" si="12"/>
        <v>45215</v>
      </c>
      <c r="D99" s="11">
        <f>(date_cf-Bsof)/365</f>
        <v>7.73424657534247</v>
      </c>
      <c r="E99" s="56">
        <f t="shared" si="8"/>
        <v>0.754727930389995</v>
      </c>
      <c r="F99" s="27">
        <f t="shared" si="9"/>
        <v>0.0849315068493151</v>
      </c>
      <c r="G99" s="41">
        <f t="shared" si="10"/>
        <v>764.383561643836</v>
      </c>
      <c r="H99" s="29">
        <f t="shared" si="11"/>
        <v>8000</v>
      </c>
    </row>
    <row r="100" spans="1:8">
      <c r="A100">
        <v>93</v>
      </c>
      <c r="B100" s="55">
        <f>DATE(YEAR(asof),MONTH(asof)+A100,DAY(asof))</f>
        <v>45245</v>
      </c>
      <c r="C100" s="23">
        <f t="shared" si="12"/>
        <v>45245</v>
      </c>
      <c r="D100" s="11">
        <f>(date_cf-Bsof)/365</f>
        <v>7.81643835616438</v>
      </c>
      <c r="E100" s="56">
        <f t="shared" si="8"/>
        <v>0.751652441850618</v>
      </c>
      <c r="F100" s="27">
        <f t="shared" si="9"/>
        <v>0.0821917808219178</v>
      </c>
      <c r="G100" s="41">
        <f t="shared" si="10"/>
        <v>657.534246575342</v>
      </c>
      <c r="H100" s="29">
        <f t="shared" si="11"/>
        <v>7000</v>
      </c>
    </row>
    <row r="101" spans="1:8">
      <c r="A101">
        <v>94</v>
      </c>
      <c r="B101" s="55">
        <f>DATE(YEAR(asof),MONTH(asof)+A101,DAY(asof))</f>
        <v>45275</v>
      </c>
      <c r="C101" s="23">
        <f t="shared" si="12"/>
        <v>45275</v>
      </c>
      <c r="D101" s="11">
        <f>(date_cf-Bsof)/365</f>
        <v>7.8986301369863</v>
      </c>
      <c r="E101" s="56">
        <f t="shared" si="8"/>
        <v>0.748576615834914</v>
      </c>
      <c r="F101" s="27">
        <f t="shared" si="9"/>
        <v>0.0821917808219178</v>
      </c>
      <c r="G101" s="41">
        <f t="shared" si="10"/>
        <v>575.342465753425</v>
      </c>
      <c r="H101" s="29">
        <f t="shared" si="11"/>
        <v>6000</v>
      </c>
    </row>
    <row r="102" spans="1:8">
      <c r="A102">
        <v>95</v>
      </c>
      <c r="B102" s="55">
        <f>DATE(YEAR(asof),MONTH(asof)+A102,DAY(asof))</f>
        <v>45306</v>
      </c>
      <c r="C102" s="23">
        <f t="shared" si="12"/>
        <v>45306</v>
      </c>
      <c r="D102" s="11">
        <f>(date_cf-Bsof)/365</f>
        <v>7.98356164383562</v>
      </c>
      <c r="E102" s="56">
        <f t="shared" si="8"/>
        <v>0.745398092327037</v>
      </c>
      <c r="F102" s="27">
        <f t="shared" si="9"/>
        <v>0.0849315068493151</v>
      </c>
      <c r="G102" s="41">
        <f t="shared" si="10"/>
        <v>509.58904109589</v>
      </c>
      <c r="H102" s="29">
        <f t="shared" si="11"/>
        <v>5000</v>
      </c>
    </row>
    <row r="103" spans="1:8">
      <c r="A103">
        <v>96</v>
      </c>
      <c r="B103" s="55">
        <f>DATE(YEAR(asof),MONTH(asof)+A103,DAY(asof))</f>
        <v>45337</v>
      </c>
      <c r="C103" s="23">
        <f t="shared" si="12"/>
        <v>45337</v>
      </c>
      <c r="D103" s="11">
        <f>(date_cf-Bsof)/365</f>
        <v>8.06849315068493</v>
      </c>
      <c r="E103" s="56">
        <f t="shared" si="8"/>
        <v>0.742219582899929</v>
      </c>
      <c r="F103" s="27">
        <f t="shared" si="9"/>
        <v>0.0849315068493151</v>
      </c>
      <c r="G103" s="41">
        <f t="shared" si="10"/>
        <v>424.657534246575</v>
      </c>
      <c r="H103" s="29">
        <f t="shared" si="11"/>
        <v>4000</v>
      </c>
    </row>
    <row r="104" spans="1:8">
      <c r="A104">
        <v>97</v>
      </c>
      <c r="B104" s="55">
        <f>DATE(YEAR(asof),MONTH(asof)+A104,DAY(asof))</f>
        <v>45366</v>
      </c>
      <c r="C104" s="23">
        <f t="shared" si="12"/>
        <v>45366</v>
      </c>
      <c r="D104" s="11">
        <f>(date_cf-Bsof)/365</f>
        <v>8.14794520547945</v>
      </c>
      <c r="E104" s="56">
        <f t="shared" si="8"/>
        <v>0.739246316158522</v>
      </c>
      <c r="F104" s="27">
        <f t="shared" si="9"/>
        <v>0.0794520547945206</v>
      </c>
      <c r="G104" s="41">
        <f t="shared" si="10"/>
        <v>317.808219178082</v>
      </c>
      <c r="H104" s="29">
        <f t="shared" si="11"/>
        <v>3000</v>
      </c>
    </row>
    <row r="105" spans="1:8">
      <c r="A105">
        <v>98</v>
      </c>
      <c r="B105" s="55">
        <f>DATE(YEAR(asof),MONTH(asof)+A105,DAY(asof))</f>
        <v>45397</v>
      </c>
      <c r="C105" s="23">
        <f t="shared" si="12"/>
        <v>45397</v>
      </c>
      <c r="D105" s="11">
        <f>(date_cf-Bsof)/365</f>
        <v>8.23287671232877</v>
      </c>
      <c r="E105" s="56">
        <f t="shared" si="8"/>
        <v>0.736068359894778</v>
      </c>
      <c r="F105" s="27">
        <f t="shared" si="9"/>
        <v>0.0849315068493151</v>
      </c>
      <c r="G105" s="41">
        <f t="shared" si="10"/>
        <v>254.794520547945</v>
      </c>
      <c r="H105" s="29">
        <f t="shared" si="11"/>
        <v>2000</v>
      </c>
    </row>
    <row r="106" spans="1:8">
      <c r="A106">
        <v>99</v>
      </c>
      <c r="B106" s="55">
        <f>DATE(YEAR(asof),MONTH(asof)+A106,DAY(asof))</f>
        <v>45427</v>
      </c>
      <c r="C106" s="23">
        <f t="shared" si="12"/>
        <v>45427</v>
      </c>
      <c r="D106" s="11">
        <f>(date_cf-Bsof)/365</f>
        <v>8.31506849315068</v>
      </c>
      <c r="E106" s="56">
        <f t="shared" si="8"/>
        <v>0.732993442220785</v>
      </c>
      <c r="F106" s="27">
        <f t="shared" si="9"/>
        <v>0.0821917808219178</v>
      </c>
      <c r="G106" s="41">
        <f t="shared" si="10"/>
        <v>164.383561643836</v>
      </c>
      <c r="H106" s="29">
        <f t="shared" si="11"/>
        <v>1000</v>
      </c>
    </row>
    <row r="107" spans="1:8">
      <c r="A107">
        <v>100</v>
      </c>
      <c r="B107" s="55">
        <f>DATE(YEAR(asof),MONTH(asof)+A107,DAY(asof))</f>
        <v>45458</v>
      </c>
      <c r="C107" s="23">
        <f t="shared" si="12"/>
        <v>45460</v>
      </c>
      <c r="D107" s="11">
        <f>(date_cf-Bsof)/365</f>
        <v>8.4054794520548</v>
      </c>
      <c r="E107" s="56">
        <f t="shared" si="8"/>
        <v>0.729611822381853</v>
      </c>
      <c r="F107" s="27">
        <f t="shared" si="9"/>
        <v>0.0904109589041096</v>
      </c>
      <c r="G107" s="41">
        <f t="shared" si="10"/>
        <v>90.4109589041096</v>
      </c>
      <c r="H107" s="29">
        <f t="shared" si="11"/>
        <v>0</v>
      </c>
    </row>
    <row r="108" spans="5:5">
      <c r="E108" s="56"/>
    </row>
    <row r="109" spans="5:5">
      <c r="E109" s="56"/>
    </row>
    <row r="110" spans="5:5">
      <c r="E110" s="56"/>
    </row>
  </sheetData>
  <mergeCells count="1">
    <mergeCell ref="G5:H5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4"/>
  <sheetViews>
    <sheetView workbookViewId="0">
      <selection activeCell="H8" sqref="H8"/>
    </sheetView>
  </sheetViews>
  <sheetFormatPr defaultColWidth="9" defaultRowHeight="13.5"/>
  <cols>
    <col min="1" max="1" width="12.875" customWidth="1"/>
    <col min="2" max="2" width="13.75" customWidth="1"/>
    <col min="3" max="3" width="14.25" customWidth="1"/>
    <col min="4" max="4" width="14.5" customWidth="1"/>
    <col min="5" max="5" width="15.125" customWidth="1"/>
    <col min="6" max="6" width="19.625" customWidth="1"/>
    <col min="7" max="7" width="17.125" customWidth="1"/>
    <col min="8" max="8" width="24.75" customWidth="1"/>
    <col min="9" max="9" width="12.5666666666667" customWidth="1"/>
  </cols>
  <sheetData>
    <row r="1" spans="1:8">
      <c r="A1" s="2" t="s">
        <v>21</v>
      </c>
      <c r="B1" s="3">
        <v>43845</v>
      </c>
      <c r="G1" s="34" t="s">
        <v>22</v>
      </c>
      <c r="H1" s="33">
        <v>1000000</v>
      </c>
    </row>
    <row r="2" spans="1:8">
      <c r="A2" s="6" t="s">
        <v>23</v>
      </c>
      <c r="B2" s="7">
        <v>42392</v>
      </c>
      <c r="C2" s="8"/>
      <c r="D2" s="8"/>
      <c r="G2" s="35" t="s">
        <v>24</v>
      </c>
      <c r="H2" s="36">
        <v>0.04</v>
      </c>
    </row>
    <row r="3" spans="2:6">
      <c r="B3" s="37">
        <f>((C27-Orign_date)/365)</f>
        <v>8.98630136986301</v>
      </c>
      <c r="F3" s="13"/>
    </row>
    <row r="4" spans="2:8">
      <c r="B4" s="37">
        <f>EXP(-(0.01+0.03*SQRT(0.1*B3))*B3)</f>
        <v>0.707920894838778</v>
      </c>
      <c r="F4" s="13"/>
      <c r="G4" s="38" t="s">
        <v>25</v>
      </c>
      <c r="H4" s="39">
        <f>H7-H8</f>
        <v>24971.4915684835</v>
      </c>
    </row>
    <row r="5" spans="6:8">
      <c r="F5" s="13"/>
      <c r="G5" s="16" t="s">
        <v>26</v>
      </c>
      <c r="H5" s="17"/>
    </row>
    <row r="6" s="1" customFormat="1" ht="36" customHeight="1" spans="1:8">
      <c r="A6" s="4" t="s">
        <v>6</v>
      </c>
      <c r="B6" s="4" t="s">
        <v>7</v>
      </c>
      <c r="C6" s="4" t="s">
        <v>8</v>
      </c>
      <c r="D6" s="18" t="s">
        <v>9</v>
      </c>
      <c r="E6" s="4" t="s">
        <v>10</v>
      </c>
      <c r="F6" s="19" t="s">
        <v>27</v>
      </c>
      <c r="G6" s="20" t="s">
        <v>28</v>
      </c>
      <c r="H6" s="21" t="s">
        <v>29</v>
      </c>
    </row>
    <row r="7" spans="1:9">
      <c r="A7">
        <v>0</v>
      </c>
      <c r="B7" s="22">
        <f>DATE(YEAR(start),MONTH(start)+A7,DAY(start))</f>
        <v>43845</v>
      </c>
      <c r="C7" s="23">
        <f>IF(WEEKDAY(B7,2)&gt;5,B7+8-WEEKDAY(B7,2),B7)</f>
        <v>43845</v>
      </c>
      <c r="D7" s="11">
        <f>((C7-B2)/365)</f>
        <v>3.98082191780822</v>
      </c>
      <c r="E7" s="12">
        <f>EXP(-(0.01+0.03*SQRT(0.1*D7))*D7)</f>
        <v>0.891225568732164</v>
      </c>
      <c r="F7" s="40"/>
      <c r="G7" s="41"/>
      <c r="H7" s="29">
        <f>H1*(E7-E27)</f>
        <v>183304.673893386</v>
      </c>
      <c r="I7" s="24"/>
    </row>
    <row r="8" spans="1:9">
      <c r="A8">
        <v>3</v>
      </c>
      <c r="B8" s="22">
        <f>DATE(YEAR(start),MONTH(start)+A8,DAY(start))</f>
        <v>43936</v>
      </c>
      <c r="C8" s="23">
        <f t="shared" ref="C8:C13" si="0">IF(WEEKDAY(B8,2)&gt;5,B8+8-WEEKDAY(B8,2),B8)</f>
        <v>43936</v>
      </c>
      <c r="D8" s="11">
        <f>((C8-Orign_date)/365)</f>
        <v>4.23013698630137</v>
      </c>
      <c r="E8" s="12">
        <f>EXP(-(0.01+0.03*SQRT(0.1*D8))*D8)</f>
        <v>0.882638843878622</v>
      </c>
      <c r="F8" s="27"/>
      <c r="G8" s="42"/>
      <c r="H8" s="43">
        <f>SUMPRODUCT(G7:G27,E7:E27)</f>
        <v>158333.182324903</v>
      </c>
      <c r="I8" s="27"/>
    </row>
    <row r="9" spans="1:7">
      <c r="A9">
        <v>6</v>
      </c>
      <c r="B9" s="22">
        <f>DATE(YEAR(start),MONTH(start)+A9,DAY(start))</f>
        <v>44027</v>
      </c>
      <c r="C9" s="23">
        <f t="shared" si="0"/>
        <v>44027</v>
      </c>
      <c r="D9" s="11">
        <f>((C9-Orign_date)/365)</f>
        <v>4.47945205479452</v>
      </c>
      <c r="E9" s="12">
        <f t="shared" ref="E8:E27" si="1">EXP(-(0.01+0.03*SQRT(0.1*D9))*D9)</f>
        <v>0.873946862589892</v>
      </c>
      <c r="F9" s="27">
        <v>0.5</v>
      </c>
      <c r="G9" s="37">
        <f>F9*H1*H2</f>
        <v>20000</v>
      </c>
    </row>
    <row r="10" ht="17" customHeight="1" spans="1:7">
      <c r="A10">
        <v>9</v>
      </c>
      <c r="B10" s="22">
        <f>DATE(YEAR(start),MONTH(start)+A10,DAY(start))</f>
        <v>44119</v>
      </c>
      <c r="C10" s="23">
        <f t="shared" si="0"/>
        <v>44119</v>
      </c>
      <c r="D10" s="11">
        <f>((C10-Orign_date)/365)</f>
        <v>4.73150684931507</v>
      </c>
      <c r="E10" s="12">
        <f t="shared" si="1"/>
        <v>0.865062581719077</v>
      </c>
      <c r="F10" s="27"/>
      <c r="G10" s="37"/>
    </row>
    <row r="11" ht="15" customHeight="1" spans="1:8">
      <c r="A11">
        <v>12</v>
      </c>
      <c r="B11" s="22">
        <f>DATE(YEAR(start),MONTH(start)+A11,DAY(start))</f>
        <v>44211</v>
      </c>
      <c r="C11" s="23">
        <f t="shared" si="0"/>
        <v>44211</v>
      </c>
      <c r="D11" s="11">
        <f>((C11-Orign_date)/365)</f>
        <v>4.98356164383562</v>
      </c>
      <c r="E11" s="12">
        <f t="shared" si="1"/>
        <v>0.856090658934128</v>
      </c>
      <c r="F11" s="27">
        <f t="shared" ref="F9:F13" si="2">180/360</f>
        <v>0.5</v>
      </c>
      <c r="G11" s="37">
        <f t="shared" ref="G10:G24" si="3">F11*1000000*0.04</f>
        <v>20000</v>
      </c>
      <c r="H11" s="44"/>
    </row>
    <row r="12" ht="15" customHeight="1" spans="1:7">
      <c r="A12">
        <v>15</v>
      </c>
      <c r="B12" s="22">
        <f>DATE(YEAR(start),MONTH(start)+A12,DAY(start))</f>
        <v>44301</v>
      </c>
      <c r="C12" s="23">
        <f t="shared" si="0"/>
        <v>44301</v>
      </c>
      <c r="D12" s="11">
        <f>((C12-Orign_date)/365)</f>
        <v>5.23013698630137</v>
      </c>
      <c r="E12" s="12">
        <f t="shared" si="1"/>
        <v>0.847237748194224</v>
      </c>
      <c r="F12" s="27"/>
      <c r="G12" s="37"/>
    </row>
    <row r="13" ht="15" customHeight="1" spans="1:7">
      <c r="A13">
        <v>18</v>
      </c>
      <c r="B13" s="22">
        <f>DATE(YEAR(start),MONTH(start)+A13,DAY(start))</f>
        <v>44392</v>
      </c>
      <c r="C13" s="23">
        <f t="shared" si="0"/>
        <v>44392</v>
      </c>
      <c r="D13" s="11">
        <f>((C13-Orign_date)/365)</f>
        <v>5.47945205479452</v>
      </c>
      <c r="E13" s="12">
        <f t="shared" si="1"/>
        <v>0.838218316046854</v>
      </c>
      <c r="F13" s="27">
        <f t="shared" si="2"/>
        <v>0.5</v>
      </c>
      <c r="G13" s="37">
        <f t="shared" si="3"/>
        <v>20000</v>
      </c>
    </row>
    <row r="14" ht="15" customHeight="1" spans="1:6">
      <c r="A14">
        <v>21</v>
      </c>
      <c r="B14" s="22">
        <f>DATE(YEAR(start),MONTH(start)+A14,DAY(start))</f>
        <v>44484</v>
      </c>
      <c r="C14" s="23">
        <f t="shared" ref="C14:C27" si="4">IF(WEEKDAY(B14,2)&gt;5,B14+8-WEEKDAY(B14,2),B14)</f>
        <v>44484</v>
      </c>
      <c r="D14" s="11">
        <f>((C14-Orign_date)/365)</f>
        <v>5.73150684931507</v>
      </c>
      <c r="E14" s="12">
        <f t="shared" si="1"/>
        <v>0.829038124054158</v>
      </c>
      <c r="F14" s="27"/>
    </row>
    <row r="15" spans="1:7">
      <c r="A15">
        <v>24</v>
      </c>
      <c r="B15" s="22">
        <f>DATE(YEAR(start),MONTH(start)+A15,DAY(start))</f>
        <v>44576</v>
      </c>
      <c r="C15" s="23">
        <f t="shared" si="4"/>
        <v>44578</v>
      </c>
      <c r="D15" s="11">
        <f>((C15-Orign_date)/365)</f>
        <v>5.98904109589041</v>
      </c>
      <c r="E15" s="12">
        <f t="shared" si="1"/>
        <v>0.819602351922533</v>
      </c>
      <c r="F15" s="27">
        <f>(32+150)/360</f>
        <v>0.505555555555556</v>
      </c>
      <c r="G15">
        <f t="shared" si="3"/>
        <v>20222.2222222222</v>
      </c>
    </row>
    <row r="16" spans="1:6">
      <c r="A16">
        <v>27</v>
      </c>
      <c r="B16" s="22">
        <f>DATE(YEAR(start),MONTH(start)+A16,DAY(start))</f>
        <v>44666</v>
      </c>
      <c r="C16" s="23">
        <f t="shared" si="4"/>
        <v>44666</v>
      </c>
      <c r="D16" s="11">
        <f>((C16-Orign_date)/365)</f>
        <v>6.23013698630137</v>
      </c>
      <c r="E16" s="12">
        <f t="shared" si="1"/>
        <v>0.81072444229934</v>
      </c>
      <c r="F16" s="27"/>
    </row>
    <row r="17" spans="1:7">
      <c r="A17">
        <v>30</v>
      </c>
      <c r="B17" s="22">
        <f>DATE(YEAR(start),MONTH(start)+A17,DAY(start))</f>
        <v>44757</v>
      </c>
      <c r="C17" s="23">
        <f t="shared" si="4"/>
        <v>44757</v>
      </c>
      <c r="D17" s="11">
        <f>((C17-Orign_date)/365)</f>
        <v>6.47945205479452</v>
      </c>
      <c r="E17" s="12">
        <f t="shared" si="1"/>
        <v>0.801505332845932</v>
      </c>
      <c r="F17" s="27">
        <f>(28+150)/360</f>
        <v>0.494444444444444</v>
      </c>
      <c r="G17">
        <f t="shared" si="3"/>
        <v>19777.7777777778</v>
      </c>
    </row>
    <row r="18" spans="1:6">
      <c r="A18">
        <v>33</v>
      </c>
      <c r="B18" s="22">
        <f>DATE(YEAR(start),MONTH(start)+A18,DAY(start))</f>
        <v>44849</v>
      </c>
      <c r="C18" s="23">
        <f t="shared" si="4"/>
        <v>44851</v>
      </c>
      <c r="D18" s="11">
        <f>((C18-Orign_date)/365)</f>
        <v>6.73698630136986</v>
      </c>
      <c r="E18" s="12">
        <f t="shared" si="1"/>
        <v>0.791947886797105</v>
      </c>
      <c r="F18" s="27"/>
    </row>
    <row r="19" spans="1:7">
      <c r="A19">
        <v>36</v>
      </c>
      <c r="B19" s="22">
        <f>DATE(YEAR(start),MONTH(start)+A19,DAY(start))</f>
        <v>44941</v>
      </c>
      <c r="C19" s="23">
        <f t="shared" si="4"/>
        <v>44942</v>
      </c>
      <c r="D19" s="11">
        <f>((C19-Orign_date)/365)</f>
        <v>6.98630136986301</v>
      </c>
      <c r="E19" s="12">
        <f t="shared" si="1"/>
        <v>0.782668438905413</v>
      </c>
      <c r="F19" s="27">
        <f>(31+150)/360</f>
        <v>0.502777777777778</v>
      </c>
      <c r="G19">
        <f t="shared" si="3"/>
        <v>20111.1111111111</v>
      </c>
    </row>
    <row r="20" spans="1:6">
      <c r="A20">
        <v>39</v>
      </c>
      <c r="B20" s="22">
        <f>DATE(YEAR(start),MONTH(start)+A20,DAY(start))</f>
        <v>45031</v>
      </c>
      <c r="C20" s="23">
        <f t="shared" si="4"/>
        <v>45033</v>
      </c>
      <c r="D20" s="11">
        <f>((C20-Orign_date)/365)</f>
        <v>7.23561643835616</v>
      </c>
      <c r="E20" s="12">
        <f t="shared" si="1"/>
        <v>0.77336829706685</v>
      </c>
      <c r="F20" s="27"/>
    </row>
    <row r="21" spans="1:7">
      <c r="A21">
        <v>42</v>
      </c>
      <c r="B21" s="22">
        <f>DATE(YEAR(start),MONTH(start)+A21,DAY(start))</f>
        <v>45122</v>
      </c>
      <c r="C21" s="23">
        <f t="shared" si="4"/>
        <v>45124</v>
      </c>
      <c r="D21" s="11">
        <f>((C21-Orign_date)/365)</f>
        <v>7.48493150684931</v>
      </c>
      <c r="E21" s="12">
        <f t="shared" si="1"/>
        <v>0.764053023624635</v>
      </c>
      <c r="F21" s="27">
        <f>(31+150)/360</f>
        <v>0.502777777777778</v>
      </c>
      <c r="G21">
        <f t="shared" si="3"/>
        <v>20111.1111111111</v>
      </c>
    </row>
    <row r="22" spans="1:6">
      <c r="A22">
        <v>45</v>
      </c>
      <c r="B22" s="22">
        <f>DATE(YEAR(start),MONTH(start)+A22,DAY(start))</f>
        <v>45214</v>
      </c>
      <c r="C22" s="23">
        <f t="shared" si="4"/>
        <v>45215</v>
      </c>
      <c r="D22" s="11">
        <f>((C22-Orign_date)/365)</f>
        <v>7.73424657534247</v>
      </c>
      <c r="E22" s="12">
        <f t="shared" si="1"/>
        <v>0.754727930389995</v>
      </c>
      <c r="F22" s="27"/>
    </row>
    <row r="23" spans="1:7">
      <c r="A23">
        <v>48</v>
      </c>
      <c r="B23" s="22">
        <f>DATE(YEAR(start),MONTH(start)+A23,DAY(start))</f>
        <v>45306</v>
      </c>
      <c r="C23" s="23">
        <f t="shared" si="4"/>
        <v>45306</v>
      </c>
      <c r="D23" s="11">
        <f>((C23-Orign_date)/365)</f>
        <v>7.98356164383562</v>
      </c>
      <c r="E23" s="12">
        <f t="shared" si="1"/>
        <v>0.745398092327037</v>
      </c>
      <c r="F23" s="27">
        <f>(28+150)/360</f>
        <v>0.494444444444444</v>
      </c>
      <c r="G23">
        <f t="shared" si="3"/>
        <v>19777.7777777778</v>
      </c>
    </row>
    <row r="24" spans="1:6">
      <c r="A24">
        <v>51</v>
      </c>
      <c r="B24" s="22">
        <f>DATE(YEAR(start),MONTH(start)+A24,DAY(start))</f>
        <v>45397</v>
      </c>
      <c r="C24" s="23">
        <f t="shared" si="4"/>
        <v>45397</v>
      </c>
      <c r="D24" s="11">
        <f>((C24-Orign_date)/365)</f>
        <v>8.23287671232877</v>
      </c>
      <c r="E24" s="12">
        <f t="shared" si="1"/>
        <v>0.736068359894778</v>
      </c>
      <c r="F24" s="27"/>
    </row>
    <row r="25" spans="1:7">
      <c r="A25">
        <v>54</v>
      </c>
      <c r="B25" s="22">
        <f>DATE(YEAR(start),MONTH(start)+A25,DAY(start))</f>
        <v>45488</v>
      </c>
      <c r="C25" s="23">
        <f t="shared" si="4"/>
        <v>45488</v>
      </c>
      <c r="D25" s="11">
        <f>((C25-Orign_date)/365)</f>
        <v>8.48219178082192</v>
      </c>
      <c r="E25" s="12">
        <f t="shared" si="1"/>
        <v>0.726743370231999</v>
      </c>
      <c r="F25" s="27">
        <f>(180)/360</f>
        <v>0.5</v>
      </c>
      <c r="G25">
        <f>F25*1000000*0.04</f>
        <v>20000</v>
      </c>
    </row>
    <row r="26" spans="1:6">
      <c r="A26">
        <v>57</v>
      </c>
      <c r="B26" s="22">
        <f>DATE(YEAR(start),MONTH(start)+A26,DAY(start))</f>
        <v>45580</v>
      </c>
      <c r="C26" s="23">
        <f t="shared" si="4"/>
        <v>45580</v>
      </c>
      <c r="D26" s="11">
        <f>((C26-Orign_date)/365)</f>
        <v>8.73424657534247</v>
      </c>
      <c r="E26" s="12">
        <f t="shared" si="1"/>
        <v>0.717325252708197</v>
      </c>
      <c r="F26" s="27"/>
    </row>
    <row r="27" spans="1:7">
      <c r="A27">
        <v>60</v>
      </c>
      <c r="B27" s="22">
        <f>DATE(YEAR(start),MONTH(start)+A27,DAY(start))</f>
        <v>45672</v>
      </c>
      <c r="C27" s="23">
        <f t="shared" si="4"/>
        <v>45672</v>
      </c>
      <c r="D27" s="11">
        <f>((C27-Orign_date)/365)</f>
        <v>8.98630136986301</v>
      </c>
      <c r="E27" s="12">
        <f t="shared" si="1"/>
        <v>0.707920894838778</v>
      </c>
      <c r="F27" s="27">
        <f>(180)/360</f>
        <v>0.5</v>
      </c>
      <c r="G27">
        <f>F27*1000000*0.04</f>
        <v>20000</v>
      </c>
    </row>
    <row r="28" spans="2:2">
      <c r="B28" s="22"/>
    </row>
    <row r="29" spans="2:2">
      <c r="B29" s="22"/>
    </row>
    <row r="30" spans="2:2">
      <c r="B30" s="22"/>
    </row>
    <row r="42" spans="5:5">
      <c r="E42" s="8"/>
    </row>
    <row r="43" spans="5:9">
      <c r="E43" s="8"/>
      <c r="I43" s="33"/>
    </row>
    <row r="44" spans="5:5">
      <c r="E44" s="8"/>
    </row>
  </sheetData>
  <mergeCells count="1">
    <mergeCell ref="G5:H5"/>
  </mergeCell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4"/>
  <sheetViews>
    <sheetView workbookViewId="0">
      <selection activeCell="C7" sqref="C7"/>
    </sheetView>
  </sheetViews>
  <sheetFormatPr defaultColWidth="9" defaultRowHeight="13.5"/>
  <cols>
    <col min="1" max="1" width="12.875" customWidth="1"/>
    <col min="2" max="2" width="13.75" customWidth="1"/>
    <col min="3" max="3" width="14.25" customWidth="1"/>
    <col min="4" max="4" width="14.5" customWidth="1"/>
    <col min="5" max="5" width="15.125" customWidth="1"/>
    <col min="6" max="6" width="19.625" customWidth="1"/>
    <col min="7" max="7" width="17.125" customWidth="1"/>
    <col min="8" max="8" width="24.75" customWidth="1"/>
    <col min="9" max="9" width="12.5666666666667" customWidth="1"/>
  </cols>
  <sheetData>
    <row r="1" spans="1:8">
      <c r="A1" s="2" t="s">
        <v>21</v>
      </c>
      <c r="B1" s="3">
        <v>43845</v>
      </c>
      <c r="G1" s="4"/>
      <c r="H1" s="5"/>
    </row>
    <row r="2" spans="1:8">
      <c r="A2" s="6" t="s">
        <v>23</v>
      </c>
      <c r="B2" s="7">
        <v>42392</v>
      </c>
      <c r="C2" s="8"/>
      <c r="D2" s="8"/>
      <c r="G2" s="9"/>
      <c r="H2" s="10"/>
    </row>
    <row r="3" spans="2:8">
      <c r="B3" s="11">
        <f>(1+(C27-B2))/365</f>
        <v>8.98904109589041</v>
      </c>
      <c r="C3" s="12"/>
      <c r="F3" s="13"/>
      <c r="G3" s="1"/>
      <c r="H3" s="1"/>
    </row>
    <row r="4" spans="2:8">
      <c r="B4" s="12">
        <f>EXP(-(0.01+0.03*SQRT(0.1*B3))*B3)</f>
        <v>0.707818764741133</v>
      </c>
      <c r="F4" s="13"/>
      <c r="G4" s="14"/>
      <c r="H4" s="15"/>
    </row>
    <row r="5" spans="6:8">
      <c r="F5" s="13"/>
      <c r="G5" s="16"/>
      <c r="H5" s="17"/>
    </row>
    <row r="6" s="1" customFormat="1" ht="36" customHeight="1" spans="1:8">
      <c r="A6" s="4" t="s">
        <v>6</v>
      </c>
      <c r="B6" s="4" t="s">
        <v>7</v>
      </c>
      <c r="C6" s="4" t="s">
        <v>8</v>
      </c>
      <c r="D6" s="18" t="s">
        <v>9</v>
      </c>
      <c r="E6" s="4" t="s">
        <v>10</v>
      </c>
      <c r="F6" s="19" t="s">
        <v>30</v>
      </c>
      <c r="G6" s="20"/>
      <c r="H6" s="21"/>
    </row>
    <row r="7" spans="1:8">
      <c r="A7">
        <v>0</v>
      </c>
      <c r="B7" s="22">
        <f>DATE(YEAR(start),MONTH(start)+A7,DAY(start))</f>
        <v>43845</v>
      </c>
      <c r="C7" s="23">
        <f t="shared" ref="C7:C27" si="0">IF(WEEKDAY(B7,2)&gt;5,B7+8-WEEKDAY(B7,2),B7)</f>
        <v>43845</v>
      </c>
      <c r="D7" s="11">
        <f>(date_cf-Orign_date)/365</f>
        <v>3.98082191780822</v>
      </c>
      <c r="E7" s="12">
        <f t="shared" ref="E7:E11" si="1">EXP(-(0.01+0.03*SQRT(0.1*D7))*D7)</f>
        <v>0.891225568732164</v>
      </c>
      <c r="F7" s="24"/>
      <c r="G7" s="25"/>
      <c r="H7" s="26"/>
    </row>
    <row r="8" spans="1:8">
      <c r="A8">
        <v>3</v>
      </c>
      <c r="B8" s="22">
        <f>DATE(YEAR(start),MONTH(start)+A8,DAY(start))</f>
        <v>43936</v>
      </c>
      <c r="C8" s="23">
        <f t="shared" si="0"/>
        <v>43936</v>
      </c>
      <c r="D8" s="11">
        <f>(date_cf-Orign_date)/365</f>
        <v>4.23013698630137</v>
      </c>
      <c r="E8" s="12">
        <f t="shared" si="1"/>
        <v>0.882638843878622</v>
      </c>
      <c r="F8" s="27"/>
      <c r="G8" s="4"/>
      <c r="H8" s="28"/>
    </row>
    <row r="9" spans="1:8">
      <c r="A9">
        <v>6</v>
      </c>
      <c r="B9" s="22">
        <f>DATE(YEAR(start),MONTH(start)+A9,DAY(start))</f>
        <v>44027</v>
      </c>
      <c r="C9" s="23">
        <f t="shared" si="0"/>
        <v>44027</v>
      </c>
      <c r="D9" s="11">
        <f>(date_cf-Orign_date)/365</f>
        <v>4.47945205479452</v>
      </c>
      <c r="E9" s="12">
        <f t="shared" si="1"/>
        <v>0.873946862589892</v>
      </c>
      <c r="F9" s="27">
        <v>0.5</v>
      </c>
      <c r="G9" s="1"/>
      <c r="H9" s="29">
        <v>183304.6739</v>
      </c>
    </row>
    <row r="10" ht="17" customHeight="1" spans="1:9">
      <c r="A10">
        <v>9</v>
      </c>
      <c r="B10" s="22">
        <f>DATE(YEAR(start),MONTH(start)+A10,DAY(start))</f>
        <v>44119</v>
      </c>
      <c r="C10" s="23">
        <f t="shared" si="0"/>
        <v>44119</v>
      </c>
      <c r="D10" s="11">
        <f>(date_cf-Orign_date)/365</f>
        <v>4.73150684931507</v>
      </c>
      <c r="E10" s="12">
        <f t="shared" si="1"/>
        <v>0.865062581719077</v>
      </c>
      <c r="F10" s="27"/>
      <c r="H10" s="1">
        <f>SUMPRODUCT(F7:F27,E7:E27)*1000000</f>
        <v>3958329.55812257</v>
      </c>
      <c r="I10" s="32"/>
    </row>
    <row r="11" ht="15" customHeight="1" spans="1:8">
      <c r="A11">
        <v>12</v>
      </c>
      <c r="B11" s="22">
        <f>DATE(YEAR(start),MONTH(start)+A11,DAY(start))</f>
        <v>44211</v>
      </c>
      <c r="C11" s="23">
        <f t="shared" si="0"/>
        <v>44211</v>
      </c>
      <c r="D11" s="11">
        <f>(date_cf-Orign_date)/365</f>
        <v>4.98356164383562</v>
      </c>
      <c r="E11" s="12">
        <f t="shared" si="1"/>
        <v>0.856090658934128</v>
      </c>
      <c r="F11" s="27">
        <f>180/360</f>
        <v>0.5</v>
      </c>
      <c r="G11" s="30" t="s">
        <v>31</v>
      </c>
      <c r="H11" s="31">
        <f>H9/H10</f>
        <v>0.0463085933620295</v>
      </c>
    </row>
    <row r="12" ht="15" customHeight="1" spans="1:8">
      <c r="A12">
        <v>15</v>
      </c>
      <c r="B12" s="22">
        <f>DATE(YEAR(start),MONTH(start)+A12,DAY(start))</f>
        <v>44301</v>
      </c>
      <c r="C12" s="23">
        <f t="shared" si="0"/>
        <v>44301</v>
      </c>
      <c r="D12" s="11">
        <f>(date_cf-Orign_date)/365</f>
        <v>5.23013698630137</v>
      </c>
      <c r="E12" s="12">
        <f t="shared" ref="E12:E27" si="2">EXP(-(0.01+0.03*SQRT(0.1*D12))*D12)</f>
        <v>0.847237748194224</v>
      </c>
      <c r="F12" s="27"/>
      <c r="H12" s="1"/>
    </row>
    <row r="13" ht="15" customHeight="1" spans="1:6">
      <c r="A13">
        <v>18</v>
      </c>
      <c r="B13" s="22">
        <f>DATE(YEAR(start),MONTH(start)+A13,DAY(start))</f>
        <v>44392</v>
      </c>
      <c r="C13" s="23">
        <f t="shared" si="0"/>
        <v>44392</v>
      </c>
      <c r="D13" s="11">
        <f>(date_cf-Orign_date)/365</f>
        <v>5.47945205479452</v>
      </c>
      <c r="E13" s="12">
        <f t="shared" si="2"/>
        <v>0.838218316046854</v>
      </c>
      <c r="F13" s="27">
        <f>180/360</f>
        <v>0.5</v>
      </c>
    </row>
    <row r="14" ht="15" customHeight="1" spans="1:6">
      <c r="A14">
        <v>21</v>
      </c>
      <c r="B14" s="22">
        <f>DATE(YEAR(start),MONTH(start)+A14,DAY(start))</f>
        <v>44484</v>
      </c>
      <c r="C14" s="23">
        <f t="shared" si="0"/>
        <v>44484</v>
      </c>
      <c r="D14" s="11">
        <f>(date_cf-Orign_date)/365</f>
        <v>5.73150684931507</v>
      </c>
      <c r="E14" s="12">
        <f t="shared" si="2"/>
        <v>0.829038124054158</v>
      </c>
      <c r="F14" s="27"/>
    </row>
    <row r="15" spans="1:6">
      <c r="A15">
        <v>24</v>
      </c>
      <c r="B15" s="22">
        <f>DATE(YEAR(start),MONTH(start)+A15,DAY(start))</f>
        <v>44576</v>
      </c>
      <c r="C15" s="23">
        <f t="shared" si="0"/>
        <v>44578</v>
      </c>
      <c r="D15" s="11">
        <f>(date_cf-Orign_date)/365</f>
        <v>5.98904109589041</v>
      </c>
      <c r="E15" s="12">
        <f t="shared" si="2"/>
        <v>0.819602351922533</v>
      </c>
      <c r="F15" s="27">
        <f>(32+150)/360</f>
        <v>0.505555555555556</v>
      </c>
    </row>
    <row r="16" spans="1:6">
      <c r="A16">
        <v>27</v>
      </c>
      <c r="B16" s="22">
        <f>DATE(YEAR(start),MONTH(start)+A16,DAY(start))</f>
        <v>44666</v>
      </c>
      <c r="C16" s="23">
        <f t="shared" si="0"/>
        <v>44666</v>
      </c>
      <c r="D16" s="11">
        <f>(date_cf-Orign_date)/365</f>
        <v>6.23013698630137</v>
      </c>
      <c r="E16" s="12">
        <f t="shared" si="2"/>
        <v>0.81072444229934</v>
      </c>
      <c r="F16" s="27"/>
    </row>
    <row r="17" spans="1:6">
      <c r="A17">
        <v>30</v>
      </c>
      <c r="B17" s="22">
        <f>DATE(YEAR(start),MONTH(start)+A17,DAY(start))</f>
        <v>44757</v>
      </c>
      <c r="C17" s="23">
        <f t="shared" si="0"/>
        <v>44757</v>
      </c>
      <c r="D17" s="11">
        <f>(date_cf-Orign_date)/365</f>
        <v>6.47945205479452</v>
      </c>
      <c r="E17" s="12">
        <f t="shared" si="2"/>
        <v>0.801505332845932</v>
      </c>
      <c r="F17" s="27">
        <f>(28+150)/360</f>
        <v>0.494444444444444</v>
      </c>
    </row>
    <row r="18" spans="1:6">
      <c r="A18">
        <v>33</v>
      </c>
      <c r="B18" s="22">
        <f>DATE(YEAR(start),MONTH(start)+A18,DAY(start))</f>
        <v>44849</v>
      </c>
      <c r="C18" s="23">
        <f t="shared" si="0"/>
        <v>44851</v>
      </c>
      <c r="D18" s="11">
        <f>(date_cf-Orign_date)/365</f>
        <v>6.73698630136986</v>
      </c>
      <c r="E18" s="12">
        <f t="shared" si="2"/>
        <v>0.791947886797105</v>
      </c>
      <c r="F18" s="27"/>
    </row>
    <row r="19" spans="1:6">
      <c r="A19">
        <v>36</v>
      </c>
      <c r="B19" s="22">
        <f>DATE(YEAR(start),MONTH(start)+A19,DAY(start))</f>
        <v>44941</v>
      </c>
      <c r="C19" s="23">
        <f t="shared" si="0"/>
        <v>44942</v>
      </c>
      <c r="D19" s="11">
        <f>(date_cf-Orign_date)/365</f>
        <v>6.98630136986301</v>
      </c>
      <c r="E19" s="12">
        <f t="shared" si="2"/>
        <v>0.782668438905413</v>
      </c>
      <c r="F19" s="27">
        <f>(31+150)/360</f>
        <v>0.502777777777778</v>
      </c>
    </row>
    <row r="20" spans="1:6">
      <c r="A20">
        <v>39</v>
      </c>
      <c r="B20" s="22">
        <f>DATE(YEAR(start),MONTH(start)+A20,DAY(start))</f>
        <v>45031</v>
      </c>
      <c r="C20" s="23">
        <f t="shared" si="0"/>
        <v>45033</v>
      </c>
      <c r="D20" s="11">
        <f>(date_cf-Orign_date)/365</f>
        <v>7.23561643835616</v>
      </c>
      <c r="E20" s="12">
        <f t="shared" si="2"/>
        <v>0.77336829706685</v>
      </c>
      <c r="F20" s="27"/>
    </row>
    <row r="21" spans="1:6">
      <c r="A21">
        <v>42</v>
      </c>
      <c r="B21" s="22">
        <f>DATE(YEAR(start),MONTH(start)+A21,DAY(start))</f>
        <v>45122</v>
      </c>
      <c r="C21" s="23">
        <f t="shared" si="0"/>
        <v>45124</v>
      </c>
      <c r="D21" s="11">
        <f>(date_cf-Orign_date)/365</f>
        <v>7.48493150684931</v>
      </c>
      <c r="E21" s="12">
        <f t="shared" si="2"/>
        <v>0.764053023624635</v>
      </c>
      <c r="F21" s="27">
        <f>(31+150)/360</f>
        <v>0.502777777777778</v>
      </c>
    </row>
    <row r="22" spans="1:6">
      <c r="A22">
        <v>45</v>
      </c>
      <c r="B22" s="22">
        <f>DATE(YEAR(start),MONTH(start)+A22,DAY(start))</f>
        <v>45214</v>
      </c>
      <c r="C22" s="23">
        <f t="shared" si="0"/>
        <v>45215</v>
      </c>
      <c r="D22" s="11">
        <f>(date_cf-Orign_date)/365</f>
        <v>7.73424657534247</v>
      </c>
      <c r="E22" s="12">
        <f t="shared" si="2"/>
        <v>0.754727930389995</v>
      </c>
      <c r="F22" s="27"/>
    </row>
    <row r="23" spans="1:6">
      <c r="A23">
        <v>48</v>
      </c>
      <c r="B23" s="22">
        <f>DATE(YEAR(start),MONTH(start)+A23,DAY(start))</f>
        <v>45306</v>
      </c>
      <c r="C23" s="23">
        <f t="shared" si="0"/>
        <v>45306</v>
      </c>
      <c r="D23" s="11">
        <f>(date_cf-Orign_date)/365</f>
        <v>7.98356164383562</v>
      </c>
      <c r="E23" s="12">
        <f t="shared" si="2"/>
        <v>0.745398092327037</v>
      </c>
      <c r="F23" s="27">
        <f>(28+150)/360</f>
        <v>0.494444444444444</v>
      </c>
    </row>
    <row r="24" spans="1:6">
      <c r="A24">
        <v>51</v>
      </c>
      <c r="B24" s="22">
        <f>DATE(YEAR(start),MONTH(start)+A24,DAY(start))</f>
        <v>45397</v>
      </c>
      <c r="C24" s="23">
        <f t="shared" si="0"/>
        <v>45397</v>
      </c>
      <c r="D24" s="11">
        <f>(date_cf-Orign_date)/365</f>
        <v>8.23287671232877</v>
      </c>
      <c r="E24" s="12">
        <f t="shared" si="2"/>
        <v>0.736068359894778</v>
      </c>
      <c r="F24" s="27"/>
    </row>
    <row r="25" spans="1:6">
      <c r="A25">
        <v>54</v>
      </c>
      <c r="B25" s="22">
        <f>DATE(YEAR(start),MONTH(start)+A25,DAY(start))</f>
        <v>45488</v>
      </c>
      <c r="C25" s="23">
        <f t="shared" si="0"/>
        <v>45488</v>
      </c>
      <c r="D25" s="11">
        <f>(date_cf-Orign_date)/365</f>
        <v>8.48219178082192</v>
      </c>
      <c r="E25" s="12">
        <f t="shared" si="2"/>
        <v>0.726743370231999</v>
      </c>
      <c r="F25" s="27">
        <f>(180)/360</f>
        <v>0.5</v>
      </c>
    </row>
    <row r="26" spans="1:6">
      <c r="A26">
        <v>57</v>
      </c>
      <c r="B26" s="22">
        <f>DATE(YEAR(start),MONTH(start)+A26,DAY(start))</f>
        <v>45580</v>
      </c>
      <c r="C26" s="23">
        <f t="shared" si="0"/>
        <v>45580</v>
      </c>
      <c r="D26" s="11">
        <f>(date_cf-Orign_date)/365</f>
        <v>8.73424657534247</v>
      </c>
      <c r="E26" s="12">
        <f t="shared" si="2"/>
        <v>0.717325252708197</v>
      </c>
      <c r="F26" s="27"/>
    </row>
    <row r="27" spans="1:6">
      <c r="A27">
        <v>60</v>
      </c>
      <c r="B27" s="22">
        <f>DATE(YEAR(start),MONTH(start)+A27,DAY(start))</f>
        <v>45672</v>
      </c>
      <c r="C27" s="23">
        <f t="shared" si="0"/>
        <v>45672</v>
      </c>
      <c r="D27" s="11">
        <f>(date_cf-Orign_date)/365</f>
        <v>8.98630136986301</v>
      </c>
      <c r="E27" s="12">
        <f t="shared" si="2"/>
        <v>0.707920894838778</v>
      </c>
      <c r="F27" s="27">
        <f>(180)/360</f>
        <v>0.5</v>
      </c>
    </row>
    <row r="28" spans="2:2">
      <c r="B28" s="22"/>
    </row>
    <row r="29" spans="2:2">
      <c r="B29" s="22"/>
    </row>
    <row r="30" spans="2:2">
      <c r="B30" s="22"/>
    </row>
    <row r="42" spans="5:5">
      <c r="E42" s="8"/>
    </row>
    <row r="43" spans="5:9">
      <c r="E43" s="8"/>
      <c r="I43" s="33"/>
    </row>
    <row r="44" spans="5:5">
      <c r="E44" s="8"/>
    </row>
  </sheetData>
  <mergeCells count="1">
    <mergeCell ref="G5:H5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Problem 1A</vt:lpstr>
      <vt:lpstr>Problem 1B</vt:lpstr>
      <vt:lpstr>Problem 2A</vt:lpstr>
      <vt:lpstr>Problem 2B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Lyashenko</dc:creator>
  <cp:lastModifiedBy>Andrei</cp:lastModifiedBy>
  <dcterms:created xsi:type="dcterms:W3CDTF">2009-01-30T03:40:00Z</dcterms:created>
  <dcterms:modified xsi:type="dcterms:W3CDTF">2016-02-01T23:30:54Z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