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75" windowWidth="18090" windowHeight="16305" tabRatio="636" activeTab="4"/>
  </bookViews>
  <sheets>
    <sheet name="u-tree" sheetId="7" r:id="rId1"/>
    <sheet name="Prob" sheetId="8" r:id="rId2"/>
    <sheet name="SR Lattice" sheetId="9" r:id="rId3"/>
    <sheet name="AD Prices" sheetId="11" r:id="rId4"/>
    <sheet name="Pricing Deriv" sheetId="6" r:id="rId5"/>
  </sheets>
  <externalReferences>
    <externalReference r:id="rId6"/>
  </externalReferences>
  <definedNames>
    <definedName name="AD_beta">'AD Prices'!$M$9:$M$21</definedName>
    <definedName name="AD_k">'AD Prices'!$L$9:$L$21</definedName>
    <definedName name="beta">Prob!$H$7:$H$19</definedName>
    <definedName name="CF" localSheetId="3">#REF!,#REF!,#REF!,#REF!,#REF!,#REF!,#REF!,#REF!,#REF!,#REF!,#REF!,#REF!,#REF!,#REF!,#REF!,#REF!,#REF!,#REF!,#REF!,#REF!,#REF!,#REF!,#REF!,#REF!,#REF!,#REF!,#REF!,#REF!</definedName>
    <definedName name="CF" localSheetId="1">#REF!,#REF!,#REF!,#REF!,#REF!,#REF!,#REF!,#REF!,#REF!,#REF!,#REF!,#REF!,#REF!,#REF!,#REF!,#REF!,#REF!,#REF!,#REF!,#REF!,#REF!,#REF!,#REF!,#REF!,#REF!,#REF!,#REF!,#REF!</definedName>
    <definedName name="CF" localSheetId="2">#REF!,#REF!,#REF!,#REF!,#REF!,#REF!,#REF!,#REF!,#REF!,#REF!,#REF!,#REF!,#REF!,#REF!,#REF!,#REF!,#REF!,#REF!,#REF!,#REF!,#REF!,#REF!,#REF!,#REF!,#REF!,#REF!,#REF!,#REF!</definedName>
    <definedName name="CF" localSheetId="0">#REF!,#REF!,#REF!,#REF!,#REF!,#REF!,#REF!,#REF!,#REF!,#REF!,#REF!,#REF!,#REF!,#REF!,#REF!,#REF!,#REF!,#REF!,#REF!,#REF!,#REF!,#REF!,#REF!,#REF!,#REF!,#REF!,#REF!,#REF!</definedName>
    <definedName name="CF">'Pricing Deriv'!$C$32,'Pricing Deriv'!$D$31,'Pricing Deriv'!$D$33,'Pricing Deriv'!$E$30,'Pricing Deriv'!$E$32,'Pricing Deriv'!$E$34,'Pricing Deriv'!$F$29,'Pricing Deriv'!$F$31,'Pricing Deriv'!$F$33,'Pricing Deriv'!$F$35,'Pricing Deriv'!$G$28,'Pricing Deriv'!$G$30,'Pricing Deriv'!$G$32,'Pricing Deriv'!$G$34,'Pricing Deriv'!$G$36,'Pricing Deriv'!$H$27,'Pricing Deriv'!$H$29,'Pricing Deriv'!$H$31,'Pricing Deriv'!$H$33,'Pricing Deriv'!$H$35,'Pricing Deriv'!$H$37,'Pricing Deriv'!$I$26,'Pricing Deriv'!$I$28,'Pricing Deriv'!$I$30,'Pricing Deriv'!$I$32,'Pricing Deriv'!$I$34,'Pricing Deriv'!$I$36,'Pricing Deriv'!$I$38</definedName>
    <definedName name="delta_t" localSheetId="3">'AD Prices'!$C$2</definedName>
    <definedName name="delta_t" localSheetId="4">'Pricing Deriv'!$C$2</definedName>
    <definedName name="delta_t" localSheetId="1">Prob!$C$2</definedName>
    <definedName name="delta_t" localSheetId="2">'SR Lattice'!$C$2</definedName>
    <definedName name="delta_t" localSheetId="0">'u-tree'!$C$2</definedName>
    <definedName name="delta_t">#REF!</definedName>
    <definedName name="delta_u">'Pricing Deriv'!$C$5</definedName>
    <definedName name="delta_u1">'u-tree'!$C$5</definedName>
    <definedName name="delta_u2">'SR Lattice'!$C$5</definedName>
    <definedName name="delta_u3">'AD Prices'!$C$5</definedName>
    <definedName name="EnteredRate" localSheetId="3">'[1]AD Prices'!#REF!</definedName>
    <definedName name="EnteredRate" localSheetId="1">'[1]AD Prices'!#REF!</definedName>
    <definedName name="EnteredRate" localSheetId="2">'[1]AD Prices'!#REF!</definedName>
    <definedName name="EnteredRate" localSheetId="0">'[1]AD Prices'!#REF!</definedName>
    <definedName name="i" localSheetId="3">'AD Prices'!$C$22:$I$22</definedName>
    <definedName name="i" localSheetId="1">Prob!$C$20:$H$20</definedName>
    <definedName name="i" localSheetId="2">'SR Lattice'!$C$22:$I$22</definedName>
    <definedName name="i" localSheetId="0">'u-tree'!$C$21:$I$21</definedName>
    <definedName name="j" localSheetId="3">'AD Prices'!$B$9:$B$21</definedName>
    <definedName name="j" localSheetId="4">'Pricing Deriv'!$B$9:$B$21</definedName>
    <definedName name="j" localSheetId="2">'SR Lattice'!$B$9:$B$21</definedName>
    <definedName name="j" localSheetId="0">'u-tree'!$B$8:$B$20</definedName>
    <definedName name="j">Prob!$F$7:$F$19</definedName>
    <definedName name="k">Prob!$G$7:$G$19</definedName>
    <definedName name="MC_delta_t">#REF!</definedName>
    <definedName name="MC_h_t">#REF!</definedName>
    <definedName name="MC_i">#REF!</definedName>
    <definedName name="MC_MeanRev">#REF!</definedName>
    <definedName name="MC_r_0">#REF!</definedName>
    <definedName name="MC_Sigma">#REF!</definedName>
    <definedName name="mean_rev">'Pricing Deriv'!$C$3</definedName>
    <definedName name="MeanRev" localSheetId="3">'AD Prices'!$C$3</definedName>
    <definedName name="MeanRev" localSheetId="1">Prob!$C$3</definedName>
    <definedName name="MeanRev" localSheetId="2">'SR Lattice'!$C$3</definedName>
    <definedName name="MeanRev">'u-tree'!$C$3</definedName>
    <definedName name="PD_beta">'Pricing Deriv'!$M$9:$M$21</definedName>
    <definedName name="PD_k">'Pricing Deriv'!$L$9:$L$21</definedName>
    <definedName name="r_0" localSheetId="3">'AD Prices'!$C$6:$I$6</definedName>
    <definedName name="r_0">'Pricing Deriv'!$C$6:$I$6</definedName>
    <definedName name="r0" localSheetId="3">'AD Prices'!#REF!</definedName>
    <definedName name="r0" localSheetId="1">Prob!#REF!</definedName>
    <definedName name="r0" localSheetId="2">'SR Lattice'!#REF!</definedName>
    <definedName name="r0" localSheetId="0">'u-tree'!#REF!</definedName>
    <definedName name="rate" localSheetId="3">'AD Prices'!$C$15,'AD Prices'!$D$14,'AD Prices'!$D$16,'AD Prices'!$E$13,'AD Prices'!$E$15,'AD Prices'!$E$17,'AD Prices'!$F$12,'AD Prices'!$F$14,'AD Prices'!$F$16,'AD Prices'!$F$18,'AD Prices'!$G$11,'AD Prices'!$G$13,'AD Prices'!$G$15,'AD Prices'!$G$17,'AD Prices'!$G$19,'AD Prices'!$H$10,'AD Prices'!$H$12,'AD Prices'!$H$14,'AD Prices'!$H$16,'AD Prices'!$H$18,'AD Prices'!$H$20,'AD Prices'!$I$9,'AD Prices'!$I$11,'AD Prices'!$I$13,'AD Prices'!$I$15,'AD Prices'!$I$17,'AD Prices'!$I$19,'AD Prices'!$I$21</definedName>
    <definedName name="rate" localSheetId="4">'Pricing Deriv'!$C$15,'Pricing Deriv'!$D$14,'Pricing Deriv'!$D$16,'Pricing Deriv'!$E$13,'Pricing Deriv'!$E$15,'Pricing Deriv'!$E$17,'Pricing Deriv'!$F$12,'Pricing Deriv'!$F$14,'Pricing Deriv'!$F$16,'Pricing Deriv'!$F$18,'Pricing Deriv'!$G$11,'Pricing Deriv'!$G$13,'Pricing Deriv'!$G$15,'Pricing Deriv'!$G$17,'Pricing Deriv'!$G$19,'Pricing Deriv'!$H$10,'Pricing Deriv'!$H$12,'Pricing Deriv'!$H$14,'Pricing Deriv'!$H$16,'Pricing Deriv'!$H$18,'Pricing Deriv'!$H$20,'Pricing Deriv'!$I$9,'Pricing Deriv'!$I$11,'Pricing Deriv'!$I$13,'Pricing Deriv'!$I$15,'Pricing Deriv'!$I$17,'Pricing Deriv'!$I$19,'Pricing Deriv'!$I$21</definedName>
    <definedName name="rate" localSheetId="1">Prob!$C$13,Prob!$D$12,Prob!$D$14,Prob!$E$11,Prob!$E$13,Prob!$E$15,Prob!#REF!,Prob!#REF!,Prob!#REF!,Prob!#REF!,Prob!#REF!,Prob!#REF!,Prob!#REF!,Prob!#REF!,Prob!#REF!,Prob!$F$8,Prob!$F$10,Prob!$F$12,Prob!$F$14,Prob!$F$16,Prob!$F$18,Prob!$H$7,Prob!$H$9,Prob!$H$11,Prob!$H$13,Prob!$H$15,Prob!$H$17,Prob!$H$19</definedName>
    <definedName name="rate" localSheetId="2">'SR Lattice'!$C$15,'SR Lattice'!$D$14,'SR Lattice'!$D$16,'SR Lattice'!$E$13,'SR Lattice'!$E$15,'SR Lattice'!$E$17,'SR Lattice'!$F$12,'SR Lattice'!$F$14,'SR Lattice'!$F$16,'SR Lattice'!$F$18,'SR Lattice'!$G$11,'SR Lattice'!$G$13,'SR Lattice'!$G$15,'SR Lattice'!$G$17,'SR Lattice'!$G$19,'SR Lattice'!$H$10,'SR Lattice'!$H$12,'SR Lattice'!$H$14,'SR Lattice'!$H$16,'SR Lattice'!$H$18,'SR Lattice'!$H$20,'SR Lattice'!$I$9,'SR Lattice'!$I$11,'SR Lattice'!$I$13,'SR Lattice'!$I$15,'SR Lattice'!$I$17,'SR Lattice'!$I$19,'SR Lattice'!$I$21</definedName>
    <definedName name="rate" localSheetId="0">'u-tree'!$C$14,'u-tree'!$D$13,'u-tree'!$D$15,'u-tree'!$E$12,'u-tree'!$E$14,'u-tree'!$E$16,'u-tree'!$F$11,'u-tree'!$F$13,'u-tree'!$F$15,'u-tree'!$F$17,'u-tree'!$G$10,'u-tree'!$G$12,'u-tree'!$G$14,'u-tree'!$G$16,'u-tree'!$G$18,'u-tree'!$H$9,'u-tree'!$H$11,'u-tree'!$H$13,'u-tree'!$H$15,'u-tree'!$H$17,'u-tree'!$H$19,'u-tree'!$I$8,'u-tree'!$I$10,'u-tree'!$I$12,'u-tree'!$I$14,'u-tree'!$I$16,'u-tree'!$I$18,'u-tree'!$I$20</definedName>
    <definedName name="rate">#REF!,#REF!,#REF!,#REF!,#REF!,#REF!,#REF!,#REF!,#REF!,#REF!,#REF!,#REF!,#REF!,#REF!,#REF!,#REF!,#REF!,#REF!,#REF!,#REF!,#REF!,#REF!,#REF!,#REF!,#REF!,#REF!,#REF!,#REF!</definedName>
    <definedName name="sigma" localSheetId="3">'AD Prices'!$C$4</definedName>
    <definedName name="sigma" localSheetId="4">'Pricing Deriv'!$C$4</definedName>
    <definedName name="sigma" localSheetId="1">Prob!$C$4</definedName>
    <definedName name="sigma" localSheetId="2">'SR Lattice'!$C$4</definedName>
    <definedName name="sigma">'u-tree'!$C$4</definedName>
    <definedName name="sim">#REF!</definedName>
    <definedName name="sr_r0">'SR Lattice'!$C$6:$I$6</definedName>
    <definedName name="Value" localSheetId="3">#REF!,#REF!,#REF!,#REF!,#REF!,#REF!,#REF!,#REF!,#REF!,#REF!,#REF!,#REF!,#REF!,#REF!,#REF!,#REF!,#REF!,#REF!,#REF!,#REF!,#REF!,#REF!,#REF!,#REF!,#REF!,#REF!,#REF!,#REF!</definedName>
    <definedName name="Value" localSheetId="1">#REF!,#REF!,#REF!,#REF!,#REF!,#REF!,#REF!,#REF!,#REF!,#REF!,#REF!,#REF!,#REF!,#REF!,#REF!,#REF!,#REF!,#REF!,#REF!,#REF!,#REF!,#REF!,#REF!,#REF!,#REF!,#REF!,#REF!,#REF!</definedName>
    <definedName name="Value" localSheetId="2">#REF!,#REF!,#REF!,#REF!,#REF!,#REF!,#REF!,#REF!,#REF!,#REF!,#REF!,#REF!,#REF!,#REF!,#REF!,#REF!,#REF!,#REF!,#REF!,#REF!,#REF!,#REF!,#REF!,#REF!,#REF!,#REF!,#REF!,#REF!</definedName>
    <definedName name="Value" localSheetId="0">#REF!,#REF!,#REF!,#REF!,#REF!,#REF!,#REF!,#REF!,#REF!,#REF!,#REF!,#REF!,#REF!,#REF!,#REF!,#REF!,#REF!,#REF!,#REF!,#REF!,#REF!,#REF!,#REF!,#REF!,#REF!,#REF!,#REF!,#REF!</definedName>
    <definedName name="Value">'Pricing Deriv'!$C$48,'Pricing Deriv'!$D$47,'Pricing Deriv'!$D$49,'Pricing Deriv'!$E$46,'Pricing Deriv'!$E$48,'Pricing Deriv'!$E$50,'Pricing Deriv'!$F$45,'Pricing Deriv'!$F$47,'Pricing Deriv'!$F$49,'Pricing Deriv'!$F$51,'Pricing Deriv'!$G$44,'Pricing Deriv'!$G$46,'Pricing Deriv'!$G$48,'Pricing Deriv'!$G$50,'Pricing Deriv'!$G$52,'Pricing Deriv'!$H$43,'Pricing Deriv'!$H$45,'Pricing Deriv'!$H$47,'Pricing Deriv'!$H$49,'Pricing Deriv'!$H$51,'Pricing Deriv'!$H$53,'Pricing Deriv'!$I$42,'Pricing Deriv'!$I$44,'Pricing Deriv'!$I$46,'Pricing Deriv'!$I$48,'Pricing Deriv'!$I$50,'Pricing Deriv'!$I$52,'Pricing Deriv'!$I$54</definedName>
  </definedNames>
  <calcPr calcId="145621"/>
</workbook>
</file>

<file path=xl/calcChain.xml><?xml version="1.0" encoding="utf-8"?>
<calcChain xmlns="http://schemas.openxmlformats.org/spreadsheetml/2006/main">
  <c r="I21" i="6" l="1"/>
  <c r="H21" i="6"/>
  <c r="G21" i="6"/>
  <c r="F21" i="6"/>
  <c r="E21" i="6"/>
  <c r="D21" i="6"/>
  <c r="C21" i="6"/>
  <c r="I20" i="6"/>
  <c r="H20" i="6"/>
  <c r="G20" i="6"/>
  <c r="F20" i="6"/>
  <c r="E20" i="6"/>
  <c r="D20" i="6"/>
  <c r="C20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I21" i="11"/>
  <c r="H21" i="11"/>
  <c r="G21" i="11"/>
  <c r="F21" i="11"/>
  <c r="E21" i="11"/>
  <c r="D21" i="11"/>
  <c r="C21" i="11"/>
  <c r="I20" i="11"/>
  <c r="H20" i="11"/>
  <c r="G20" i="11"/>
  <c r="F20" i="11"/>
  <c r="E20" i="11"/>
  <c r="D20" i="11"/>
  <c r="C20" i="11"/>
  <c r="I19" i="11"/>
  <c r="H19" i="11"/>
  <c r="G19" i="11"/>
  <c r="F19" i="11"/>
  <c r="E19" i="11"/>
  <c r="D19" i="11"/>
  <c r="C19" i="11"/>
  <c r="I18" i="11"/>
  <c r="H18" i="11"/>
  <c r="G18" i="11"/>
  <c r="F18" i="11"/>
  <c r="E18" i="11"/>
  <c r="D18" i="11"/>
  <c r="C18" i="11"/>
  <c r="I17" i="11"/>
  <c r="H17" i="11"/>
  <c r="G17" i="11"/>
  <c r="F17" i="11"/>
  <c r="E17" i="11"/>
  <c r="D17" i="11"/>
  <c r="C17" i="11"/>
  <c r="I16" i="11"/>
  <c r="H16" i="11"/>
  <c r="G16" i="11"/>
  <c r="F16" i="11"/>
  <c r="E16" i="11"/>
  <c r="D16" i="11"/>
  <c r="C16" i="11"/>
  <c r="I15" i="11"/>
  <c r="H15" i="11"/>
  <c r="G15" i="11"/>
  <c r="F15" i="11"/>
  <c r="E15" i="11"/>
  <c r="D15" i="11"/>
  <c r="C15" i="11"/>
  <c r="I14" i="11"/>
  <c r="H14" i="11"/>
  <c r="G14" i="11"/>
  <c r="F14" i="11"/>
  <c r="E14" i="11"/>
  <c r="D14" i="11"/>
  <c r="C14" i="11"/>
  <c r="I13" i="11"/>
  <c r="H13" i="11"/>
  <c r="G13" i="11"/>
  <c r="F13" i="11"/>
  <c r="E13" i="11"/>
  <c r="D13" i="11"/>
  <c r="C13" i="11"/>
  <c r="I12" i="11"/>
  <c r="H12" i="11"/>
  <c r="G12" i="11"/>
  <c r="F12" i="11"/>
  <c r="E12" i="11"/>
  <c r="D12" i="11"/>
  <c r="C12" i="11"/>
  <c r="I11" i="11"/>
  <c r="H11" i="11"/>
  <c r="G11" i="11"/>
  <c r="F11" i="11"/>
  <c r="E11" i="11"/>
  <c r="D11" i="11"/>
  <c r="C11" i="11"/>
  <c r="I10" i="11"/>
  <c r="H10" i="11"/>
  <c r="G10" i="11"/>
  <c r="F10" i="11"/>
  <c r="E10" i="11"/>
  <c r="D10" i="11"/>
  <c r="C10" i="11"/>
  <c r="I9" i="11"/>
  <c r="H9" i="11"/>
  <c r="G9" i="11"/>
  <c r="F9" i="11"/>
  <c r="E9" i="11"/>
  <c r="D9" i="11"/>
  <c r="C9" i="11"/>
  <c r="I21" i="9"/>
  <c r="H21" i="9"/>
  <c r="G21" i="9"/>
  <c r="F21" i="9"/>
  <c r="E21" i="9"/>
  <c r="D21" i="9"/>
  <c r="C21" i="9"/>
  <c r="I20" i="9"/>
  <c r="H20" i="9"/>
  <c r="G20" i="9"/>
  <c r="F20" i="9"/>
  <c r="E20" i="9"/>
  <c r="D20" i="9"/>
  <c r="C20" i="9"/>
  <c r="I19" i="9"/>
  <c r="H19" i="9"/>
  <c r="G19" i="9"/>
  <c r="F19" i="9"/>
  <c r="E19" i="9"/>
  <c r="D19" i="9"/>
  <c r="C19" i="9"/>
  <c r="I18" i="9"/>
  <c r="H18" i="9"/>
  <c r="G18" i="9"/>
  <c r="F18" i="9"/>
  <c r="E18" i="9"/>
  <c r="D18" i="9"/>
  <c r="C18" i="9"/>
  <c r="I17" i="9"/>
  <c r="H17" i="9"/>
  <c r="G17" i="9"/>
  <c r="F17" i="9"/>
  <c r="E17" i="9"/>
  <c r="D17" i="9"/>
  <c r="C17" i="9"/>
  <c r="I16" i="9"/>
  <c r="H16" i="9"/>
  <c r="G16" i="9"/>
  <c r="F16" i="9"/>
  <c r="E16" i="9"/>
  <c r="D16" i="9"/>
  <c r="C16" i="9"/>
  <c r="I15" i="9"/>
  <c r="H15" i="9"/>
  <c r="G15" i="9"/>
  <c r="F15" i="9"/>
  <c r="E15" i="9"/>
  <c r="D15" i="9"/>
  <c r="C15" i="9"/>
  <c r="I14" i="9"/>
  <c r="H14" i="9"/>
  <c r="G14" i="9"/>
  <c r="F14" i="9"/>
  <c r="E14" i="9"/>
  <c r="D14" i="9"/>
  <c r="C14" i="9"/>
  <c r="I13" i="9"/>
  <c r="H13" i="9"/>
  <c r="G13" i="9"/>
  <c r="F13" i="9"/>
  <c r="E13" i="9"/>
  <c r="D13" i="9"/>
  <c r="C13" i="9"/>
  <c r="I12" i="9"/>
  <c r="H12" i="9"/>
  <c r="G12" i="9"/>
  <c r="F12" i="9"/>
  <c r="E12" i="9"/>
  <c r="D12" i="9"/>
  <c r="C12" i="9"/>
  <c r="I11" i="9"/>
  <c r="H11" i="9"/>
  <c r="G11" i="9"/>
  <c r="F11" i="9"/>
  <c r="E11" i="9"/>
  <c r="D11" i="9"/>
  <c r="C11" i="9"/>
  <c r="I10" i="9"/>
  <c r="H10" i="9"/>
  <c r="G10" i="9"/>
  <c r="F10" i="9"/>
  <c r="E10" i="9"/>
  <c r="D10" i="9"/>
  <c r="C10" i="9"/>
  <c r="I9" i="9"/>
  <c r="H9" i="9"/>
  <c r="G9" i="9"/>
  <c r="F9" i="9"/>
  <c r="E9" i="9"/>
  <c r="D9" i="9"/>
  <c r="C9" i="9"/>
  <c r="B10" i="11" l="1"/>
  <c r="C2" i="11"/>
  <c r="C5" i="11" s="1"/>
  <c r="K10" i="11"/>
  <c r="K11" i="11" s="1"/>
  <c r="K12" i="11"/>
  <c r="K13" i="11" s="1"/>
  <c r="K14" i="11" s="1"/>
  <c r="K15" i="11" s="1"/>
  <c r="K16" i="11" s="1"/>
  <c r="K17" i="11" s="1"/>
  <c r="K18" i="11" s="1"/>
  <c r="K19" i="11" s="1"/>
  <c r="K20" i="11" s="1"/>
  <c r="K21" i="11" s="1"/>
  <c r="K10" i="6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F8" i="8"/>
  <c r="F9" i="8" s="1"/>
  <c r="F10" i="8"/>
  <c r="F11" i="8" s="1"/>
  <c r="F12" i="8" s="1"/>
  <c r="B29" i="1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C25" i="11"/>
  <c r="C2" i="9"/>
  <c r="C5" i="9"/>
  <c r="B10" i="9"/>
  <c r="B11" i="9" s="1"/>
  <c r="C2" i="7"/>
  <c r="C2" i="8" s="1"/>
  <c r="C5" i="7"/>
  <c r="F8" i="7" s="1"/>
  <c r="B9" i="7"/>
  <c r="B10" i="7"/>
  <c r="G10" i="7" s="1"/>
  <c r="B11" i="7"/>
  <c r="B12" i="7" s="1"/>
  <c r="I12" i="7" s="1"/>
  <c r="B10" i="6"/>
  <c r="B11" i="6"/>
  <c r="B12" i="6" s="1"/>
  <c r="C2" i="6"/>
  <c r="C5" i="6" s="1"/>
  <c r="B27" i="6"/>
  <c r="B28" i="6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43" i="6"/>
  <c r="B44" i="6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G8" i="7"/>
  <c r="C8" i="7"/>
  <c r="I8" i="7"/>
  <c r="H8" i="7"/>
  <c r="D11" i="7"/>
  <c r="C9" i="7"/>
  <c r="G9" i="7"/>
  <c r="D8" i="7"/>
  <c r="H9" i="7"/>
  <c r="D9" i="7"/>
  <c r="I9" i="7"/>
  <c r="B12" i="9"/>
  <c r="B11" i="11"/>
  <c r="G11" i="8"/>
  <c r="L11" i="6"/>
  <c r="M11" i="6" s="1"/>
  <c r="F9" i="7"/>
  <c r="G12" i="7"/>
  <c r="E12" i="7"/>
  <c r="I10" i="7"/>
  <c r="E10" i="7"/>
  <c r="C10" i="7"/>
  <c r="F12" i="7"/>
  <c r="F10" i="7"/>
  <c r="F11" i="7"/>
  <c r="I11" i="7"/>
  <c r="C11" i="7"/>
  <c r="L10" i="11"/>
  <c r="M10" i="11"/>
  <c r="O10" i="11" s="1"/>
  <c r="L9" i="6"/>
  <c r="D10" i="7"/>
  <c r="E11" i="7"/>
  <c r="H12" i="7"/>
  <c r="G10" i="8"/>
  <c r="H11" i="8"/>
  <c r="K11" i="8"/>
  <c r="J11" i="8"/>
  <c r="N10" i="11"/>
  <c r="L11" i="11"/>
  <c r="B12" i="11"/>
  <c r="B13" i="9"/>
  <c r="G8" i="8"/>
  <c r="H8" i="8"/>
  <c r="K8" i="8" s="1"/>
  <c r="G9" i="8"/>
  <c r="I11" i="8"/>
  <c r="L12" i="11"/>
  <c r="J8" i="8"/>
  <c r="I8" i="8"/>
  <c r="N11" i="6" l="1"/>
  <c r="O11" i="6"/>
  <c r="P11" i="6"/>
  <c r="G12" i="8"/>
  <c r="H12" i="8" s="1"/>
  <c r="F13" i="8"/>
  <c r="M12" i="11"/>
  <c r="P10" i="11"/>
  <c r="L12" i="6"/>
  <c r="M12" i="6" s="1"/>
  <c r="B13" i="6"/>
  <c r="B13" i="11"/>
  <c r="B14" i="9"/>
  <c r="M11" i="11"/>
  <c r="D12" i="7"/>
  <c r="B13" i="7"/>
  <c r="C12" i="7"/>
  <c r="G7" i="8"/>
  <c r="H7" i="8" s="1"/>
  <c r="H9" i="8"/>
  <c r="H10" i="8"/>
  <c r="M9" i="6"/>
  <c r="G11" i="7"/>
  <c r="L10" i="6"/>
  <c r="M10" i="6" s="1"/>
  <c r="H10" i="7"/>
  <c r="E9" i="7"/>
  <c r="E8" i="7"/>
  <c r="H11" i="7"/>
  <c r="L9" i="11"/>
  <c r="M9" i="11" s="1"/>
  <c r="P12" i="6" l="1"/>
  <c r="O12" i="6"/>
  <c r="N12" i="6"/>
  <c r="H45" i="6" s="1"/>
  <c r="J12" i="8"/>
  <c r="I12" i="8"/>
  <c r="K12" i="8"/>
  <c r="H44" i="6"/>
  <c r="N11" i="11"/>
  <c r="P11" i="11"/>
  <c r="O11" i="11"/>
  <c r="B14" i="6"/>
  <c r="L13" i="6"/>
  <c r="M13" i="6" s="1"/>
  <c r="G13" i="8"/>
  <c r="H13" i="8"/>
  <c r="F14" i="8"/>
  <c r="O9" i="11"/>
  <c r="N9" i="11"/>
  <c r="P9" i="11"/>
  <c r="I10" i="8"/>
  <c r="K10" i="8"/>
  <c r="J10" i="8"/>
  <c r="C13" i="7"/>
  <c r="G13" i="7"/>
  <c r="H13" i="7"/>
  <c r="B14" i="7"/>
  <c r="D13" i="7"/>
  <c r="F13" i="7"/>
  <c r="I13" i="7"/>
  <c r="E13" i="7"/>
  <c r="B14" i="11"/>
  <c r="L13" i="11"/>
  <c r="M13" i="11" s="1"/>
  <c r="P10" i="6"/>
  <c r="N10" i="6"/>
  <c r="H43" i="6" s="1"/>
  <c r="O10" i="6"/>
  <c r="K9" i="8"/>
  <c r="I9" i="8"/>
  <c r="J9" i="8"/>
  <c r="B15" i="9"/>
  <c r="G44" i="6"/>
  <c r="P9" i="6"/>
  <c r="N9" i="6"/>
  <c r="O9" i="6"/>
  <c r="J7" i="8"/>
  <c r="K7" i="8"/>
  <c r="I7" i="8"/>
  <c r="O12" i="11"/>
  <c r="P12" i="11"/>
  <c r="N12" i="11"/>
  <c r="O13" i="6" l="1"/>
  <c r="P13" i="6"/>
  <c r="N13" i="6"/>
  <c r="O13" i="11"/>
  <c r="P13" i="11"/>
  <c r="N13" i="11"/>
  <c r="B15" i="6"/>
  <c r="L14" i="6"/>
  <c r="M14" i="6" s="1"/>
  <c r="G14" i="8"/>
  <c r="F15" i="8"/>
  <c r="H14" i="8"/>
  <c r="H46" i="6"/>
  <c r="G45" i="6" s="1"/>
  <c r="B16" i="9"/>
  <c r="B15" i="11"/>
  <c r="L14" i="11"/>
  <c r="M14" i="11"/>
  <c r="E14" i="7"/>
  <c r="B15" i="7"/>
  <c r="I14" i="7"/>
  <c r="F14" i="7"/>
  <c r="G14" i="7"/>
  <c r="H14" i="7"/>
  <c r="C14" i="7"/>
  <c r="D14" i="7"/>
  <c r="K13" i="8"/>
  <c r="J13" i="8"/>
  <c r="I13" i="8"/>
  <c r="O14" i="6" l="1"/>
  <c r="N14" i="6"/>
  <c r="P14" i="6"/>
  <c r="C15" i="7"/>
  <c r="H15" i="7"/>
  <c r="G15" i="7"/>
  <c r="F15" i="7"/>
  <c r="D15" i="7"/>
  <c r="E15" i="7"/>
  <c r="B16" i="7"/>
  <c r="I15" i="7"/>
  <c r="G15" i="8"/>
  <c r="H15" i="8"/>
  <c r="F16" i="8"/>
  <c r="B16" i="6"/>
  <c r="L15" i="6"/>
  <c r="M15" i="6" s="1"/>
  <c r="L15" i="11"/>
  <c r="M15" i="11" s="1"/>
  <c r="B16" i="11"/>
  <c r="H47" i="6"/>
  <c r="G46" i="6" s="1"/>
  <c r="O14" i="11"/>
  <c r="N14" i="11"/>
  <c r="P14" i="11"/>
  <c r="B17" i="9"/>
  <c r="I14" i="8"/>
  <c r="J14" i="8"/>
  <c r="K14" i="8"/>
  <c r="P15" i="11" l="1"/>
  <c r="N15" i="11"/>
  <c r="O15" i="11"/>
  <c r="F45" i="6"/>
  <c r="P15" i="6"/>
  <c r="O15" i="6"/>
  <c r="N15" i="6"/>
  <c r="H48" i="6" s="1"/>
  <c r="L16" i="11"/>
  <c r="M16" i="11" s="1"/>
  <c r="B17" i="11"/>
  <c r="B18" i="9"/>
  <c r="G16" i="7"/>
  <c r="H16" i="7"/>
  <c r="F16" i="7"/>
  <c r="C16" i="7"/>
  <c r="E16" i="7"/>
  <c r="I16" i="7"/>
  <c r="B17" i="7"/>
  <c r="D16" i="7"/>
  <c r="L16" i="6"/>
  <c r="B17" i="6"/>
  <c r="M16" i="6"/>
  <c r="G16" i="8"/>
  <c r="H16" i="8" s="1"/>
  <c r="F17" i="8"/>
  <c r="D35" i="11"/>
  <c r="D33" i="11"/>
  <c r="D34" i="11"/>
  <c r="K15" i="8"/>
  <c r="J15" i="8"/>
  <c r="I15" i="8"/>
  <c r="I16" i="8" l="1"/>
  <c r="K16" i="8"/>
  <c r="J16" i="8"/>
  <c r="G47" i="6"/>
  <c r="N16" i="11"/>
  <c r="P16" i="11"/>
  <c r="E36" i="11" s="1"/>
  <c r="O16" i="11"/>
  <c r="E35" i="11"/>
  <c r="E32" i="11"/>
  <c r="D25" i="11"/>
  <c r="C24" i="11" s="1"/>
  <c r="E33" i="11"/>
  <c r="E34" i="11"/>
  <c r="B19" i="9"/>
  <c r="F18" i="8"/>
  <c r="G17" i="8"/>
  <c r="H17" i="8" s="1"/>
  <c r="B18" i="6"/>
  <c r="L17" i="6"/>
  <c r="M17" i="6" s="1"/>
  <c r="H17" i="7"/>
  <c r="I17" i="7"/>
  <c r="D17" i="7"/>
  <c r="B18" i="7"/>
  <c r="G17" i="7"/>
  <c r="F17" i="7"/>
  <c r="C17" i="7"/>
  <c r="E17" i="7"/>
  <c r="O16" i="6"/>
  <c r="P16" i="6"/>
  <c r="N16" i="6"/>
  <c r="H49" i="6" s="1"/>
  <c r="B18" i="11"/>
  <c r="L17" i="11"/>
  <c r="M17" i="11" s="1"/>
  <c r="N17" i="11" l="1"/>
  <c r="O17" i="11"/>
  <c r="P17" i="11"/>
  <c r="F37" i="11"/>
  <c r="P17" i="6"/>
  <c r="O17" i="6"/>
  <c r="N17" i="6"/>
  <c r="J17" i="8"/>
  <c r="K17" i="8"/>
  <c r="I17" i="8"/>
  <c r="G48" i="6"/>
  <c r="F47" i="6" s="1"/>
  <c r="B19" i="11"/>
  <c r="L18" i="11"/>
  <c r="M18" i="11" s="1"/>
  <c r="E18" i="7"/>
  <c r="B19" i="7"/>
  <c r="F18" i="7"/>
  <c r="H18" i="7"/>
  <c r="C18" i="7"/>
  <c r="D18" i="7"/>
  <c r="I18" i="7"/>
  <c r="G18" i="7"/>
  <c r="F19" i="8"/>
  <c r="H18" i="8"/>
  <c r="G18" i="8"/>
  <c r="F46" i="6"/>
  <c r="F33" i="11"/>
  <c r="F31" i="11"/>
  <c r="E25" i="11"/>
  <c r="D24" i="11" s="1"/>
  <c r="F32" i="11"/>
  <c r="F36" i="11"/>
  <c r="B19" i="6"/>
  <c r="L18" i="6"/>
  <c r="M18" i="6" s="1"/>
  <c r="F35" i="11"/>
  <c r="H50" i="6"/>
  <c r="G49" i="6" s="1"/>
  <c r="B20" i="9"/>
  <c r="F34" i="11"/>
  <c r="G35" i="11" l="1"/>
  <c r="O18" i="11"/>
  <c r="N18" i="11"/>
  <c r="P18" i="11"/>
  <c r="O18" i="6"/>
  <c r="P18" i="6"/>
  <c r="N18" i="6"/>
  <c r="F48" i="6"/>
  <c r="G32" i="11"/>
  <c r="G31" i="11"/>
  <c r="F25" i="11"/>
  <c r="E24" i="11" s="1"/>
  <c r="G30" i="11"/>
  <c r="G37" i="11"/>
  <c r="G34" i="11"/>
  <c r="J18" i="8"/>
  <c r="I18" i="8"/>
  <c r="K18" i="8"/>
  <c r="B20" i="11"/>
  <c r="L19" i="11"/>
  <c r="M19" i="11" s="1"/>
  <c r="L19" i="6"/>
  <c r="M19" i="6"/>
  <c r="B20" i="6"/>
  <c r="G33" i="11"/>
  <c r="H34" i="11" s="1"/>
  <c r="E47" i="6"/>
  <c r="E46" i="6"/>
  <c r="G19" i="8"/>
  <c r="H19" i="8" s="1"/>
  <c r="B21" i="9"/>
  <c r="G36" i="11"/>
  <c r="H36" i="11" s="1"/>
  <c r="H51" i="6"/>
  <c r="G50" i="6"/>
  <c r="D19" i="7"/>
  <c r="H19" i="7"/>
  <c r="C19" i="7"/>
  <c r="B20" i="7"/>
  <c r="F19" i="7"/>
  <c r="G19" i="7"/>
  <c r="I19" i="7"/>
  <c r="E19" i="7"/>
  <c r="G38" i="11"/>
  <c r="P19" i="11" l="1"/>
  <c r="N19" i="11"/>
  <c r="O19" i="11"/>
  <c r="I19" i="8"/>
  <c r="J19" i="8"/>
  <c r="K19" i="8"/>
  <c r="H35" i="11"/>
  <c r="I35" i="11" s="1"/>
  <c r="B21" i="6"/>
  <c r="L20" i="6"/>
  <c r="M20" i="6" s="1"/>
  <c r="H38" i="11"/>
  <c r="H32" i="11"/>
  <c r="H39" i="11"/>
  <c r="H37" i="11"/>
  <c r="P19" i="6"/>
  <c r="N19" i="6"/>
  <c r="O19" i="6"/>
  <c r="H52" i="6"/>
  <c r="B21" i="11"/>
  <c r="L20" i="11"/>
  <c r="M20" i="11" s="1"/>
  <c r="F49" i="6"/>
  <c r="H33" i="11"/>
  <c r="C20" i="7"/>
  <c r="F20" i="7"/>
  <c r="H20" i="7"/>
  <c r="E20" i="7"/>
  <c r="G20" i="7"/>
  <c r="I20" i="7"/>
  <c r="D20" i="7"/>
  <c r="H29" i="11"/>
  <c r="G25" i="11"/>
  <c r="F24" i="11" s="1"/>
  <c r="H31" i="11"/>
  <c r="I32" i="11" s="1"/>
  <c r="H30" i="11"/>
  <c r="I34" i="11" l="1"/>
  <c r="P20" i="6"/>
  <c r="N20" i="6"/>
  <c r="O20" i="6"/>
  <c r="N20" i="11"/>
  <c r="I38" i="11" s="1"/>
  <c r="O20" i="11"/>
  <c r="P20" i="11"/>
  <c r="I31" i="11"/>
  <c r="I40" i="11"/>
  <c r="I36" i="11"/>
  <c r="I37" i="11"/>
  <c r="G51" i="6"/>
  <c r="L21" i="11"/>
  <c r="M21" i="11" s="1"/>
  <c r="I33" i="11"/>
  <c r="L21" i="6"/>
  <c r="M21" i="6"/>
  <c r="H53" i="6"/>
  <c r="G52" i="6" s="1"/>
  <c r="H25" i="11"/>
  <c r="G24" i="11" s="1"/>
  <c r="I30" i="11"/>
  <c r="I29" i="11"/>
  <c r="I28" i="11"/>
  <c r="E48" i="6"/>
  <c r="I39" i="11"/>
  <c r="P21" i="11" l="1"/>
  <c r="O21" i="11"/>
  <c r="N21" i="11"/>
  <c r="I25" i="11"/>
  <c r="H24" i="11" s="1"/>
  <c r="F50" i="6"/>
  <c r="F51" i="6"/>
  <c r="D47" i="6"/>
  <c r="N21" i="6"/>
  <c r="P21" i="6"/>
  <c r="O21" i="6"/>
  <c r="E49" i="6" l="1"/>
  <c r="E50" i="6"/>
  <c r="D48" i="6" l="1"/>
  <c r="D49" i="6"/>
  <c r="C48" i="6" l="1"/>
  <c r="C23" i="6" s="1"/>
</calcChain>
</file>

<file path=xl/sharedStrings.xml><?xml version="1.0" encoding="utf-8"?>
<sst xmlns="http://schemas.openxmlformats.org/spreadsheetml/2006/main" count="92" uniqueCount="38">
  <si>
    <t>Volatility:</t>
  </si>
  <si>
    <t>Δt</t>
  </si>
  <si>
    <t>( = 1/12 )</t>
  </si>
  <si>
    <t>Mean Rate:</t>
  </si>
  <si>
    <t>Time Step:</t>
  </si>
  <si>
    <t>Time ( i )</t>
  </si>
  <si>
    <t>State ( j )</t>
  </si>
  <si>
    <t>Cont. 1M Rate:</t>
  </si>
  <si>
    <t>Lattice Implied Term Structure</t>
  </si>
  <si>
    <t>Arrow-Debreu Prices</t>
  </si>
  <si>
    <t>r0(i)</t>
  </si>
  <si>
    <t>R(i)</t>
  </si>
  <si>
    <t>AD(i, j)</t>
  </si>
  <si>
    <t>r(i, j)</t>
  </si>
  <si>
    <t>Z(i)</t>
  </si>
  <si>
    <t>Zero Prices:</t>
  </si>
  <si>
    <t>Instrument Price:</t>
  </si>
  <si>
    <t>Price</t>
  </si>
  <si>
    <t>CF(i, j)</t>
  </si>
  <si>
    <t>V(i, j)</t>
  </si>
  <si>
    <t>Lattice Values of Future Cash Flows</t>
  </si>
  <si>
    <t>Instrument Future Cash Flows</t>
  </si>
  <si>
    <t>Mean Reversion:</t>
  </si>
  <si>
    <t>a</t>
  </si>
  <si>
    <t>σ</t>
  </si>
  <si>
    <t>Tree for driver u(t)</t>
  </si>
  <si>
    <t>β</t>
  </si>
  <si>
    <t>p_u</t>
  </si>
  <si>
    <t>p_m</t>
  </si>
  <si>
    <t>p_d</t>
  </si>
  <si>
    <t>k</t>
  </si>
  <si>
    <t>j</t>
  </si>
  <si>
    <t>r(i,j)</t>
  </si>
  <si>
    <t>BK: Coninuously Compounded Short Rate Rate Lattice</t>
  </si>
  <si>
    <t>Probabilities</t>
  </si>
  <si>
    <t>Hull-White short rate tree</t>
  </si>
  <si>
    <t>State Step:</t>
  </si>
  <si>
    <t>Δu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</si>
</sst>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%"/>
    <numFmt numFmtId="165" formatCode="0.0000"/>
    <numFmt numFmtId="166" formatCode="0.000000"/>
    <numFmt numFmtId="167" formatCode="&quot;$&quot;#,##0.0000"/>
  </numFmts>
  <fonts count="20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i/>
      <sz val="10"/>
      <color indexed="9"/>
      <name val="Times New Roman"/>
      <family val="1"/>
    </font>
    <font>
      <sz val="8"/>
      <name val="Arial"/>
      <family val="2"/>
    </font>
    <font>
      <b/>
      <sz val="10"/>
      <color indexed="10"/>
      <name val="Arial"/>
      <family val="2"/>
    </font>
    <font>
      <i/>
      <sz val="2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9"/>
      <name val="P_u"/>
    </font>
    <font>
      <b/>
      <sz val="10"/>
      <color indexed="9"/>
      <name val="P_m"/>
    </font>
    <font>
      <b/>
      <sz val="10"/>
      <color indexed="9"/>
      <name val="P_d"/>
    </font>
    <font>
      <b/>
      <sz val="10"/>
      <color indexed="10"/>
      <name val="Arial"/>
      <family val="2"/>
    </font>
    <font>
      <sz val="10"/>
      <name val="Arial"/>
      <family val="2"/>
    </font>
    <font>
      <i/>
      <sz val="20"/>
      <color indexed="9"/>
      <name val="Arial"/>
      <family val="2"/>
    </font>
    <font>
      <sz val="8"/>
      <name val="Mean_rev"/>
    </font>
    <font>
      <b/>
      <sz val="12"/>
      <color indexed="13"/>
      <name val="Arial"/>
      <family val="2"/>
    </font>
    <font>
      <b/>
      <sz val="12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Protection="1">
      <protection locked="0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64" fontId="5" fillId="0" borderId="2" xfId="0" applyNumberFormat="1" applyFont="1" applyFill="1" applyBorder="1" applyProtection="1">
      <protection locked="0"/>
    </xf>
    <xf numFmtId="164" fontId="5" fillId="0" borderId="3" xfId="0" applyNumberFormat="1" applyFont="1" applyFill="1" applyBorder="1" applyProtection="1">
      <protection locked="0"/>
    </xf>
    <xf numFmtId="164" fontId="5" fillId="0" borderId="4" xfId="0" applyNumberFormat="1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6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164" fontId="0" fillId="0" borderId="0" xfId="0" applyNumberFormat="1" applyProtection="1">
      <protection locked="0"/>
    </xf>
    <xf numFmtId="164" fontId="5" fillId="0" borderId="0" xfId="0" applyNumberFormat="1" applyFont="1" applyFill="1" applyBorder="1" applyProtection="1">
      <protection locked="0"/>
    </xf>
    <xf numFmtId="166" fontId="7" fillId="3" borderId="14" xfId="0" applyNumberFormat="1" applyFont="1" applyFill="1" applyBorder="1" applyAlignment="1">
      <alignment horizontal="right"/>
    </xf>
    <xf numFmtId="166" fontId="7" fillId="3" borderId="15" xfId="0" applyNumberFormat="1" applyFont="1" applyFill="1" applyBorder="1" applyAlignment="1">
      <alignment horizontal="right"/>
    </xf>
    <xf numFmtId="166" fontId="7" fillId="3" borderId="16" xfId="0" applyNumberFormat="1" applyFont="1" applyFill="1" applyBorder="1" applyAlignment="1">
      <alignment horizontal="right"/>
    </xf>
    <xf numFmtId="164" fontId="5" fillId="3" borderId="17" xfId="0" applyNumberFormat="1" applyFont="1" applyFill="1" applyBorder="1" applyProtection="1"/>
    <xf numFmtId="0" fontId="2" fillId="2" borderId="0" xfId="0" applyFont="1" applyFill="1" applyBorder="1" applyAlignment="1">
      <alignment horizontal="center" vertical="top"/>
    </xf>
    <xf numFmtId="164" fontId="8" fillId="3" borderId="5" xfId="0" applyNumberFormat="1" applyFont="1" applyFill="1" applyBorder="1" applyProtection="1"/>
    <xf numFmtId="164" fontId="8" fillId="3" borderId="18" xfId="0" applyNumberFormat="1" applyFont="1" applyFill="1" applyBorder="1" applyProtection="1"/>
    <xf numFmtId="164" fontId="8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7" fontId="8" fillId="4" borderId="1" xfId="0" applyNumberFormat="1" applyFont="1" applyFill="1" applyBorder="1" applyProtection="1"/>
    <xf numFmtId="0" fontId="2" fillId="5" borderId="0" xfId="0" applyFont="1" applyFill="1" applyBorder="1" applyAlignment="1">
      <alignment horizontal="center" vertical="center"/>
    </xf>
    <xf numFmtId="165" fontId="5" fillId="3" borderId="9" xfId="0" applyNumberFormat="1" applyFont="1" applyFill="1" applyBorder="1" applyAlignment="1" applyProtection="1">
      <alignment vertical="center"/>
    </xf>
    <xf numFmtId="165" fontId="5" fillId="3" borderId="0" xfId="0" applyNumberFormat="1" applyFont="1" applyFill="1" applyBorder="1" applyAlignment="1" applyProtection="1">
      <alignment vertical="center"/>
    </xf>
    <xf numFmtId="165" fontId="8" fillId="4" borderId="1" xfId="0" applyNumberFormat="1" applyFont="1" applyFill="1" applyBorder="1" applyAlignment="1" applyProtection="1">
      <alignment vertical="center"/>
    </xf>
    <xf numFmtId="0" fontId="10" fillId="5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4" fontId="5" fillId="3" borderId="9" xfId="2" applyNumberFormat="1" applyFont="1" applyFill="1" applyBorder="1" applyAlignment="1" applyProtection="1">
      <alignment vertical="center"/>
    </xf>
    <xf numFmtId="164" fontId="5" fillId="3" borderId="0" xfId="2" applyNumberFormat="1" applyFont="1" applyFill="1" applyBorder="1" applyAlignment="1" applyProtection="1">
      <alignment vertical="center"/>
    </xf>
    <xf numFmtId="164" fontId="8" fillId="4" borderId="1" xfId="2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165" fontId="13" fillId="2" borderId="0" xfId="0" applyNumberFormat="1" applyFont="1" applyFill="1" applyBorder="1" applyAlignment="1">
      <alignment horizontal="center" vertical="center"/>
    </xf>
    <xf numFmtId="165" fontId="1" fillId="3" borderId="9" xfId="2" applyNumberFormat="1" applyFont="1" applyFill="1" applyBorder="1" applyAlignment="1" applyProtection="1">
      <alignment vertical="center"/>
    </xf>
    <xf numFmtId="165" fontId="1" fillId="3" borderId="0" xfId="2" applyNumberFormat="1" applyFont="1" applyFill="1" applyBorder="1" applyAlignment="1" applyProtection="1">
      <alignment vertical="center"/>
    </xf>
    <xf numFmtId="165" fontId="14" fillId="4" borderId="1" xfId="2" applyNumberFormat="1" applyFont="1" applyFill="1" applyBorder="1" applyAlignment="1" applyProtection="1">
      <alignment vertical="center"/>
    </xf>
    <xf numFmtId="165" fontId="15" fillId="3" borderId="9" xfId="2" applyNumberFormat="1" applyFont="1" applyFill="1" applyBorder="1" applyAlignment="1" applyProtection="1">
      <alignment vertical="center"/>
    </xf>
    <xf numFmtId="165" fontId="15" fillId="3" borderId="0" xfId="2" applyNumberFormat="1" applyFont="1" applyFill="1" applyBorder="1" applyAlignment="1" applyProtection="1">
      <alignment vertical="center"/>
    </xf>
    <xf numFmtId="164" fontId="17" fillId="0" borderId="5" xfId="0" applyNumberFormat="1" applyFont="1" applyFill="1" applyBorder="1" applyProtection="1">
      <protection locked="0"/>
    </xf>
    <xf numFmtId="165" fontId="5" fillId="3" borderId="9" xfId="2" applyNumberFormat="1" applyFont="1" applyFill="1" applyBorder="1" applyAlignment="1" applyProtection="1">
      <alignment vertical="center"/>
    </xf>
    <xf numFmtId="165" fontId="5" fillId="3" borderId="0" xfId="2" applyNumberFormat="1" applyFont="1" applyFill="1" applyBorder="1" applyAlignment="1" applyProtection="1">
      <alignment vertical="center"/>
    </xf>
    <xf numFmtId="165" fontId="8" fillId="4" borderId="1" xfId="2" applyNumberFormat="1" applyFont="1" applyFill="1" applyBorder="1" applyAlignment="1" applyProtection="1">
      <alignment vertical="center"/>
    </xf>
    <xf numFmtId="165" fontId="8" fillId="3" borderId="19" xfId="2" applyNumberFormat="1" applyFont="1" applyFill="1" applyBorder="1" applyAlignment="1" applyProtection="1">
      <alignment vertical="center"/>
    </xf>
    <xf numFmtId="165" fontId="5" fillId="0" borderId="5" xfId="0" applyNumberFormat="1" applyFont="1" applyFill="1" applyBorder="1" applyProtection="1">
      <protection locked="0"/>
    </xf>
    <xf numFmtId="165" fontId="8" fillId="6" borderId="1" xfId="2" applyNumberFormat="1" applyFont="1" applyFill="1" applyBorder="1" applyAlignment="1" applyProtection="1">
      <alignment vertical="center"/>
    </xf>
    <xf numFmtId="164" fontId="5" fillId="3" borderId="0" xfId="0" applyNumberFormat="1" applyFont="1" applyFill="1" applyBorder="1" applyProtection="1"/>
    <xf numFmtId="0" fontId="3" fillId="2" borderId="12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 textRotation="90"/>
    </xf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right" vertical="center" textRotation="90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</cellXfs>
  <cellStyles count="4">
    <cellStyle name="Comma 2" xfId="1"/>
    <cellStyle name="Normal" xfId="0" builtinId="0"/>
    <cellStyle name="Percent" xfId="2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</xdr:row>
          <xdr:rowOff>38100</xdr:rowOff>
        </xdr:from>
        <xdr:to>
          <xdr:col>9</xdr:col>
          <xdr:colOff>276225</xdr:colOff>
          <xdr:row>3</xdr:row>
          <xdr:rowOff>171450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5</xdr:row>
          <xdr:rowOff>28575</xdr:rowOff>
        </xdr:from>
        <xdr:to>
          <xdr:col>4</xdr:col>
          <xdr:colOff>228600</xdr:colOff>
          <xdr:row>18</xdr:row>
          <xdr:rowOff>171450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228600</xdr:rowOff>
        </xdr:from>
        <xdr:to>
          <xdr:col>9</xdr:col>
          <xdr:colOff>276225</xdr:colOff>
          <xdr:row>3</xdr:row>
          <xdr:rowOff>123825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T_CaseStud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tree"/>
      <sheetName val="SR Lattice"/>
      <sheetName val="AD Prices"/>
      <sheetName val="Pricing Deriv"/>
      <sheetName val="Yield Volt Calib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3.doc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workbookViewId="0">
      <selection activeCell="L28" sqref="L28"/>
    </sheetView>
  </sheetViews>
  <sheetFormatPr defaultRowHeight="12.75"/>
  <cols>
    <col min="1" max="1" width="16.7109375" customWidth="1"/>
    <col min="2" max="2" width="5" customWidth="1"/>
    <col min="3" max="9" width="9.85546875" customWidth="1"/>
    <col min="10" max="10" width="4.5703125" customWidth="1"/>
    <col min="11" max="16" width="9.140625" style="1"/>
  </cols>
  <sheetData>
    <row r="1" spans="1:12" ht="18.75" customHeight="1">
      <c r="A1" s="12"/>
      <c r="B1" s="13"/>
      <c r="C1" s="13"/>
      <c r="D1" s="13"/>
      <c r="E1" s="13"/>
      <c r="F1" s="14"/>
      <c r="G1" s="14"/>
      <c r="H1" s="14"/>
      <c r="I1" s="14"/>
      <c r="J1" s="15"/>
    </row>
    <row r="2" spans="1:12" ht="15" customHeight="1">
      <c r="A2" s="16" t="s">
        <v>4</v>
      </c>
      <c r="B2" s="21" t="s">
        <v>1</v>
      </c>
      <c r="C2" s="7">
        <f>1/12</f>
        <v>8.3333333333333329E-2</v>
      </c>
      <c r="D2" s="5" t="s">
        <v>2</v>
      </c>
      <c r="E2" s="3"/>
      <c r="F2" s="3"/>
      <c r="G2" s="3"/>
      <c r="H2" s="3"/>
      <c r="I2" s="3"/>
      <c r="J2" s="17"/>
    </row>
    <row r="3" spans="1:12" ht="15.75" customHeight="1">
      <c r="A3" s="16" t="s">
        <v>22</v>
      </c>
      <c r="B3" s="21" t="s">
        <v>23</v>
      </c>
      <c r="C3" s="11">
        <v>0.05</v>
      </c>
      <c r="D3" s="19"/>
      <c r="E3" s="19"/>
      <c r="F3" s="19"/>
      <c r="G3" s="19"/>
      <c r="H3" s="19"/>
      <c r="I3" s="19"/>
      <c r="J3" s="20"/>
    </row>
    <row r="4" spans="1:12" ht="15" customHeight="1">
      <c r="A4" s="16" t="s">
        <v>0</v>
      </c>
      <c r="B4" s="21" t="s">
        <v>24</v>
      </c>
      <c r="C4" s="61">
        <v>0.01</v>
      </c>
      <c r="D4" s="19"/>
      <c r="E4" s="19"/>
      <c r="F4" s="19"/>
      <c r="G4" s="19"/>
      <c r="H4" s="19"/>
      <c r="I4" s="19"/>
      <c r="J4" s="20"/>
    </row>
    <row r="5" spans="1:12" ht="15" customHeight="1">
      <c r="A5" s="16" t="s">
        <v>36</v>
      </c>
      <c r="B5" s="21" t="s">
        <v>37</v>
      </c>
      <c r="C5" s="63">
        <f>sigma*SQRT(3*(1-EXP(-2*MeanRev*delta_t))/(2*MeanRev))</f>
        <v>4.9896013952391138E-3</v>
      </c>
      <c r="D5" s="19"/>
      <c r="E5" s="19"/>
      <c r="F5" s="19"/>
      <c r="G5" s="19"/>
      <c r="H5" s="19"/>
      <c r="I5" s="19"/>
      <c r="J5" s="20"/>
    </row>
    <row r="6" spans="1:12" ht="15" customHeight="1">
      <c r="A6" s="18"/>
      <c r="B6" s="19"/>
      <c r="C6" s="19"/>
      <c r="D6" s="19"/>
      <c r="E6" s="19"/>
      <c r="F6" s="19"/>
      <c r="G6" s="19"/>
      <c r="H6" s="19"/>
      <c r="I6" s="19"/>
      <c r="J6" s="20"/>
    </row>
    <row r="7" spans="1:12" ht="15" customHeight="1">
      <c r="A7" s="18"/>
      <c r="B7" s="19"/>
      <c r="C7" s="65" t="s">
        <v>25</v>
      </c>
      <c r="D7" s="66"/>
      <c r="E7" s="66"/>
      <c r="F7" s="66"/>
      <c r="G7" s="66"/>
      <c r="H7" s="66"/>
      <c r="I7" s="67"/>
      <c r="J7" s="20"/>
    </row>
    <row r="8" spans="1:12" ht="15" customHeight="1">
      <c r="A8" s="68" t="s">
        <v>6</v>
      </c>
      <c r="B8" s="5">
        <v>6</v>
      </c>
      <c r="C8" s="40">
        <f t="shared" ref="C8:I20" si="0">j*delta_u1</f>
        <v>2.9937608371434683E-2</v>
      </c>
      <c r="D8" s="41">
        <f t="shared" si="0"/>
        <v>2.9937608371434683E-2</v>
      </c>
      <c r="E8" s="41">
        <f t="shared" si="0"/>
        <v>2.9937608371434683E-2</v>
      </c>
      <c r="F8" s="41">
        <f t="shared" si="0"/>
        <v>2.9937608371434683E-2</v>
      </c>
      <c r="G8" s="41">
        <f t="shared" si="0"/>
        <v>2.9937608371434683E-2</v>
      </c>
      <c r="H8" s="41">
        <f t="shared" si="0"/>
        <v>2.9937608371434683E-2</v>
      </c>
      <c r="I8" s="42">
        <f t="shared" si="0"/>
        <v>2.9937608371434683E-2</v>
      </c>
      <c r="J8" s="20"/>
      <c r="K8" s="27"/>
      <c r="L8" s="27"/>
    </row>
    <row r="9" spans="1:12" ht="15" customHeight="1">
      <c r="A9" s="68"/>
      <c r="B9" s="5">
        <f t="shared" ref="B9:B20" si="1">B8-1</f>
        <v>5</v>
      </c>
      <c r="C9" s="40">
        <f t="shared" si="0"/>
        <v>2.4948006976195571E-2</v>
      </c>
      <c r="D9" s="41">
        <f t="shared" si="0"/>
        <v>2.4948006976195571E-2</v>
      </c>
      <c r="E9" s="41">
        <f t="shared" si="0"/>
        <v>2.4948006976195571E-2</v>
      </c>
      <c r="F9" s="41">
        <f t="shared" si="0"/>
        <v>2.4948006976195571E-2</v>
      </c>
      <c r="G9" s="41">
        <f t="shared" si="0"/>
        <v>2.4948006976195571E-2</v>
      </c>
      <c r="H9" s="42">
        <f t="shared" si="0"/>
        <v>2.4948006976195571E-2</v>
      </c>
      <c r="I9" s="42">
        <f t="shared" si="0"/>
        <v>2.4948006976195571E-2</v>
      </c>
      <c r="J9" s="20"/>
      <c r="K9" s="27"/>
      <c r="L9" s="27"/>
    </row>
    <row r="10" spans="1:12" ht="15" customHeight="1">
      <c r="A10" s="68"/>
      <c r="B10" s="5">
        <f t="shared" si="1"/>
        <v>4</v>
      </c>
      <c r="C10" s="40">
        <f t="shared" si="0"/>
        <v>1.9958405580956455E-2</v>
      </c>
      <c r="D10" s="41">
        <f t="shared" si="0"/>
        <v>1.9958405580956455E-2</v>
      </c>
      <c r="E10" s="41">
        <f t="shared" si="0"/>
        <v>1.9958405580956455E-2</v>
      </c>
      <c r="F10" s="41">
        <f t="shared" si="0"/>
        <v>1.9958405580956455E-2</v>
      </c>
      <c r="G10" s="42">
        <f t="shared" si="0"/>
        <v>1.9958405580956455E-2</v>
      </c>
      <c r="H10" s="42">
        <f t="shared" si="0"/>
        <v>1.9958405580956455E-2</v>
      </c>
      <c r="I10" s="42">
        <f t="shared" si="0"/>
        <v>1.9958405580956455E-2</v>
      </c>
      <c r="J10" s="20"/>
      <c r="K10" s="27"/>
      <c r="L10" s="27"/>
    </row>
    <row r="11" spans="1:12" ht="15" customHeight="1">
      <c r="A11" s="68"/>
      <c r="B11" s="5">
        <f t="shared" si="1"/>
        <v>3</v>
      </c>
      <c r="C11" s="40">
        <f t="shared" si="0"/>
        <v>1.4968804185717341E-2</v>
      </c>
      <c r="D11" s="41">
        <f t="shared" si="0"/>
        <v>1.4968804185717341E-2</v>
      </c>
      <c r="E11" s="41">
        <f t="shared" si="0"/>
        <v>1.4968804185717341E-2</v>
      </c>
      <c r="F11" s="42">
        <f t="shared" si="0"/>
        <v>1.4968804185717341E-2</v>
      </c>
      <c r="G11" s="42">
        <f t="shared" si="0"/>
        <v>1.4968804185717341E-2</v>
      </c>
      <c r="H11" s="42">
        <f t="shared" si="0"/>
        <v>1.4968804185717341E-2</v>
      </c>
      <c r="I11" s="42">
        <f t="shared" si="0"/>
        <v>1.4968804185717341E-2</v>
      </c>
      <c r="J11" s="20"/>
      <c r="K11" s="27"/>
      <c r="L11" s="27"/>
    </row>
    <row r="12" spans="1:12" ht="15" customHeight="1">
      <c r="A12" s="68"/>
      <c r="B12" s="5">
        <f t="shared" si="1"/>
        <v>2</v>
      </c>
      <c r="C12" s="40">
        <f t="shared" si="0"/>
        <v>9.9792027904782275E-3</v>
      </c>
      <c r="D12" s="41">
        <f t="shared" si="0"/>
        <v>9.9792027904782275E-3</v>
      </c>
      <c r="E12" s="42">
        <f t="shared" si="0"/>
        <v>9.9792027904782275E-3</v>
      </c>
      <c r="F12" s="42">
        <f t="shared" si="0"/>
        <v>9.9792027904782275E-3</v>
      </c>
      <c r="G12" s="42">
        <f t="shared" si="0"/>
        <v>9.9792027904782275E-3</v>
      </c>
      <c r="H12" s="42">
        <f t="shared" si="0"/>
        <v>9.9792027904782275E-3</v>
      </c>
      <c r="I12" s="42">
        <f t="shared" si="0"/>
        <v>9.9792027904782275E-3</v>
      </c>
      <c r="J12" s="20"/>
      <c r="K12" s="27"/>
      <c r="L12" s="27"/>
    </row>
    <row r="13" spans="1:12" ht="15" customHeight="1">
      <c r="A13" s="68"/>
      <c r="B13" s="5">
        <f t="shared" si="1"/>
        <v>1</v>
      </c>
      <c r="C13" s="40">
        <f t="shared" si="0"/>
        <v>4.9896013952391138E-3</v>
      </c>
      <c r="D13" s="42">
        <f t="shared" si="0"/>
        <v>4.9896013952391138E-3</v>
      </c>
      <c r="E13" s="42">
        <f t="shared" si="0"/>
        <v>4.9896013952391138E-3</v>
      </c>
      <c r="F13" s="42">
        <f t="shared" si="0"/>
        <v>4.9896013952391138E-3</v>
      </c>
      <c r="G13" s="42">
        <f t="shared" si="0"/>
        <v>4.9896013952391138E-3</v>
      </c>
      <c r="H13" s="42">
        <f t="shared" si="0"/>
        <v>4.9896013952391138E-3</v>
      </c>
      <c r="I13" s="42">
        <f t="shared" si="0"/>
        <v>4.9896013952391138E-3</v>
      </c>
      <c r="J13" s="20"/>
      <c r="K13" s="27"/>
      <c r="L13" s="27"/>
    </row>
    <row r="14" spans="1:12" ht="15" customHeight="1">
      <c r="A14" s="68"/>
      <c r="B14" s="5">
        <f t="shared" si="1"/>
        <v>0</v>
      </c>
      <c r="C14" s="42">
        <f t="shared" si="0"/>
        <v>0</v>
      </c>
      <c r="D14" s="42">
        <f t="shared" si="0"/>
        <v>0</v>
      </c>
      <c r="E14" s="42">
        <f t="shared" si="0"/>
        <v>0</v>
      </c>
      <c r="F14" s="42">
        <f t="shared" si="0"/>
        <v>0</v>
      </c>
      <c r="G14" s="42">
        <f t="shared" si="0"/>
        <v>0</v>
      </c>
      <c r="H14" s="42">
        <f t="shared" si="0"/>
        <v>0</v>
      </c>
      <c r="I14" s="42">
        <f t="shared" si="0"/>
        <v>0</v>
      </c>
      <c r="J14" s="20"/>
      <c r="K14" s="27"/>
      <c r="L14" s="27"/>
    </row>
    <row r="15" spans="1:12" ht="15" customHeight="1">
      <c r="A15" s="68"/>
      <c r="B15" s="5">
        <f t="shared" si="1"/>
        <v>-1</v>
      </c>
      <c r="C15" s="40">
        <f t="shared" si="0"/>
        <v>-4.9896013952391138E-3</v>
      </c>
      <c r="D15" s="42">
        <f t="shared" si="0"/>
        <v>-4.9896013952391138E-3</v>
      </c>
      <c r="E15" s="42">
        <f t="shared" si="0"/>
        <v>-4.9896013952391138E-3</v>
      </c>
      <c r="F15" s="42">
        <f t="shared" si="0"/>
        <v>-4.9896013952391138E-3</v>
      </c>
      <c r="G15" s="42">
        <f t="shared" si="0"/>
        <v>-4.9896013952391138E-3</v>
      </c>
      <c r="H15" s="42">
        <f t="shared" si="0"/>
        <v>-4.9896013952391138E-3</v>
      </c>
      <c r="I15" s="42">
        <f t="shared" si="0"/>
        <v>-4.9896013952391138E-3</v>
      </c>
      <c r="J15" s="20"/>
      <c r="K15" s="27"/>
      <c r="L15" s="27"/>
    </row>
    <row r="16" spans="1:12" ht="15" customHeight="1">
      <c r="A16" s="68"/>
      <c r="B16" s="5">
        <f t="shared" si="1"/>
        <v>-2</v>
      </c>
      <c r="C16" s="40">
        <f t="shared" si="0"/>
        <v>-9.9792027904782275E-3</v>
      </c>
      <c r="D16" s="41">
        <f t="shared" si="0"/>
        <v>-9.9792027904782275E-3</v>
      </c>
      <c r="E16" s="42">
        <f t="shared" si="0"/>
        <v>-9.9792027904782275E-3</v>
      </c>
      <c r="F16" s="42">
        <f t="shared" si="0"/>
        <v>-9.9792027904782275E-3</v>
      </c>
      <c r="G16" s="42">
        <f t="shared" si="0"/>
        <v>-9.9792027904782275E-3</v>
      </c>
      <c r="H16" s="42">
        <f t="shared" si="0"/>
        <v>-9.9792027904782275E-3</v>
      </c>
      <c r="I16" s="42">
        <f t="shared" si="0"/>
        <v>-9.9792027904782275E-3</v>
      </c>
      <c r="J16" s="20"/>
      <c r="K16" s="27"/>
      <c r="L16" s="27"/>
    </row>
    <row r="17" spans="1:12" ht="15" customHeight="1">
      <c r="A17" s="68"/>
      <c r="B17" s="5">
        <f t="shared" si="1"/>
        <v>-3</v>
      </c>
      <c r="C17" s="40">
        <f t="shared" si="0"/>
        <v>-1.4968804185717341E-2</v>
      </c>
      <c r="D17" s="41">
        <f t="shared" si="0"/>
        <v>-1.4968804185717341E-2</v>
      </c>
      <c r="E17" s="41">
        <f t="shared" si="0"/>
        <v>-1.4968804185717341E-2</v>
      </c>
      <c r="F17" s="42">
        <f t="shared" si="0"/>
        <v>-1.4968804185717341E-2</v>
      </c>
      <c r="G17" s="42">
        <f t="shared" si="0"/>
        <v>-1.4968804185717341E-2</v>
      </c>
      <c r="H17" s="42">
        <f t="shared" si="0"/>
        <v>-1.4968804185717341E-2</v>
      </c>
      <c r="I17" s="42">
        <f t="shared" si="0"/>
        <v>-1.4968804185717341E-2</v>
      </c>
      <c r="J17" s="20"/>
      <c r="K17" s="27"/>
      <c r="L17" s="27"/>
    </row>
    <row r="18" spans="1:12" ht="15" customHeight="1">
      <c r="A18" s="68"/>
      <c r="B18" s="5">
        <f t="shared" si="1"/>
        <v>-4</v>
      </c>
      <c r="C18" s="40">
        <f t="shared" si="0"/>
        <v>-1.9958405580956455E-2</v>
      </c>
      <c r="D18" s="41">
        <f t="shared" si="0"/>
        <v>-1.9958405580956455E-2</v>
      </c>
      <c r="E18" s="41">
        <f t="shared" si="0"/>
        <v>-1.9958405580956455E-2</v>
      </c>
      <c r="F18" s="41">
        <f t="shared" si="0"/>
        <v>-1.9958405580956455E-2</v>
      </c>
      <c r="G18" s="42">
        <f t="shared" si="0"/>
        <v>-1.9958405580956455E-2</v>
      </c>
      <c r="H18" s="42">
        <f t="shared" si="0"/>
        <v>-1.9958405580956455E-2</v>
      </c>
      <c r="I18" s="42">
        <f t="shared" si="0"/>
        <v>-1.9958405580956455E-2</v>
      </c>
      <c r="J18" s="20"/>
      <c r="K18" s="27"/>
      <c r="L18" s="27"/>
    </row>
    <row r="19" spans="1:12" ht="15" customHeight="1">
      <c r="A19" s="68"/>
      <c r="B19" s="5">
        <f t="shared" si="1"/>
        <v>-5</v>
      </c>
      <c r="C19" s="40">
        <f t="shared" si="0"/>
        <v>-2.4948006976195571E-2</v>
      </c>
      <c r="D19" s="41">
        <f t="shared" si="0"/>
        <v>-2.4948006976195571E-2</v>
      </c>
      <c r="E19" s="41">
        <f t="shared" si="0"/>
        <v>-2.4948006976195571E-2</v>
      </c>
      <c r="F19" s="41">
        <f t="shared" si="0"/>
        <v>-2.4948006976195571E-2</v>
      </c>
      <c r="G19" s="41">
        <f t="shared" si="0"/>
        <v>-2.4948006976195571E-2</v>
      </c>
      <c r="H19" s="42">
        <f t="shared" si="0"/>
        <v>-2.4948006976195571E-2</v>
      </c>
      <c r="I19" s="42">
        <f t="shared" si="0"/>
        <v>-2.4948006976195571E-2</v>
      </c>
      <c r="J19" s="20"/>
      <c r="K19" s="27"/>
      <c r="L19" s="27"/>
    </row>
    <row r="20" spans="1:12" ht="15" customHeight="1">
      <c r="A20" s="68"/>
      <c r="B20" s="5">
        <f t="shared" si="1"/>
        <v>-6</v>
      </c>
      <c r="C20" s="40">
        <f t="shared" si="0"/>
        <v>-2.9937608371434683E-2</v>
      </c>
      <c r="D20" s="41">
        <f t="shared" si="0"/>
        <v>-2.9937608371434683E-2</v>
      </c>
      <c r="E20" s="41">
        <f t="shared" si="0"/>
        <v>-2.9937608371434683E-2</v>
      </c>
      <c r="F20" s="41">
        <f t="shared" si="0"/>
        <v>-2.9937608371434683E-2</v>
      </c>
      <c r="G20" s="41">
        <f t="shared" si="0"/>
        <v>-2.9937608371434683E-2</v>
      </c>
      <c r="H20" s="41">
        <f t="shared" si="0"/>
        <v>-2.9937608371434683E-2</v>
      </c>
      <c r="I20" s="42">
        <f t="shared" si="0"/>
        <v>-2.9937608371434683E-2</v>
      </c>
      <c r="J20" s="20"/>
      <c r="K20" s="27"/>
      <c r="L20" s="27"/>
    </row>
    <row r="21" spans="1:12" ht="15" customHeight="1">
      <c r="A21" s="18"/>
      <c r="B21" s="22"/>
      <c r="C21" s="23">
        <v>0</v>
      </c>
      <c r="D21" s="23">
        <v>1</v>
      </c>
      <c r="E21" s="23">
        <v>2</v>
      </c>
      <c r="F21" s="23">
        <v>3</v>
      </c>
      <c r="G21" s="23">
        <v>4</v>
      </c>
      <c r="H21" s="23">
        <v>5</v>
      </c>
      <c r="I21" s="23">
        <v>6</v>
      </c>
      <c r="J21" s="20"/>
    </row>
    <row r="22" spans="1:12" ht="21.75" customHeight="1" thickBot="1">
      <c r="A22" s="24"/>
      <c r="B22" s="25"/>
      <c r="C22" s="64" t="s">
        <v>5</v>
      </c>
      <c r="D22" s="64"/>
      <c r="E22" s="64"/>
      <c r="F22" s="64"/>
      <c r="G22" s="64"/>
      <c r="H22" s="64"/>
      <c r="I22" s="64"/>
      <c r="J22" s="26"/>
    </row>
  </sheetData>
  <mergeCells count="3">
    <mergeCell ref="C22:I22"/>
    <mergeCell ref="C7:I7"/>
    <mergeCell ref="A8:A20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4</xdr:col>
                <xdr:colOff>19050</xdr:colOff>
                <xdr:row>1</xdr:row>
                <xdr:rowOff>38100</xdr:rowOff>
              </from>
              <to>
                <xdr:col>9</xdr:col>
                <xdr:colOff>276225</xdr:colOff>
                <xdr:row>3</xdr:row>
                <xdr:rowOff>171450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workbookViewId="0">
      <selection activeCell="H27" sqref="H27"/>
    </sheetView>
  </sheetViews>
  <sheetFormatPr defaultRowHeight="12.75"/>
  <cols>
    <col min="1" max="1" width="16.7109375" customWidth="1"/>
    <col min="2" max="2" width="5" customWidth="1"/>
    <col min="3" max="4" width="9.85546875" customWidth="1"/>
    <col min="5" max="5" width="7.5703125" customWidth="1"/>
    <col min="6" max="6" width="7.28515625" customWidth="1"/>
    <col min="7" max="7" width="8.7109375" customWidth="1"/>
    <col min="8" max="8" width="9.85546875" customWidth="1"/>
    <col min="9" max="9" width="10" customWidth="1"/>
    <col min="10" max="11" width="10" style="1" customWidth="1"/>
    <col min="12" max="12" width="4.7109375" style="1" customWidth="1"/>
    <col min="13" max="15" width="9.140625" style="1"/>
  </cols>
  <sheetData>
    <row r="1" spans="1:12" ht="18.75" customHeight="1">
      <c r="A1" s="12"/>
      <c r="B1" s="13"/>
      <c r="C1" s="13"/>
      <c r="D1" s="13"/>
      <c r="E1" s="13"/>
      <c r="F1" s="14"/>
      <c r="G1" s="14"/>
      <c r="H1" s="14"/>
      <c r="I1" s="14"/>
      <c r="J1" s="3"/>
      <c r="K1" s="3"/>
      <c r="L1" s="3"/>
    </row>
    <row r="2" spans="1:12" ht="15" customHeight="1">
      <c r="A2" s="16" t="s">
        <v>4</v>
      </c>
      <c r="B2" s="21" t="s">
        <v>1</v>
      </c>
      <c r="C2" s="7">
        <f>'u-tree'!delta_t</f>
        <v>8.3333333333333329E-2</v>
      </c>
      <c r="D2" s="5" t="s">
        <v>2</v>
      </c>
      <c r="E2" s="3"/>
      <c r="F2" s="19"/>
      <c r="G2" s="19"/>
      <c r="H2" s="19"/>
      <c r="I2" s="3"/>
      <c r="J2" s="3"/>
      <c r="K2" s="3"/>
      <c r="L2" s="3"/>
    </row>
    <row r="3" spans="1:12" ht="15.75" customHeight="1">
      <c r="A3" s="16" t="s">
        <v>22</v>
      </c>
      <c r="B3" s="21" t="s">
        <v>23</v>
      </c>
      <c r="C3" s="11">
        <v>0.05</v>
      </c>
      <c r="D3" s="19"/>
      <c r="E3" s="19"/>
      <c r="F3" s="19"/>
      <c r="G3" s="19"/>
      <c r="H3" s="19"/>
      <c r="I3" s="19"/>
      <c r="J3" s="3"/>
      <c r="K3" s="3"/>
      <c r="L3" s="3"/>
    </row>
    <row r="4" spans="1:12" ht="15" customHeight="1">
      <c r="A4" s="16" t="s">
        <v>0</v>
      </c>
      <c r="B4" s="21" t="s">
        <v>24</v>
      </c>
      <c r="C4" s="61">
        <v>0.01</v>
      </c>
      <c r="D4" s="19"/>
      <c r="E4" s="19"/>
      <c r="F4" s="19"/>
      <c r="G4" s="19"/>
      <c r="H4" s="19"/>
      <c r="I4" s="19"/>
      <c r="J4" s="3"/>
      <c r="K4" s="3"/>
      <c r="L4" s="3"/>
    </row>
    <row r="5" spans="1:12" ht="15" customHeight="1">
      <c r="A5" s="18"/>
      <c r="B5" s="19"/>
      <c r="C5" s="19"/>
      <c r="D5" s="19"/>
      <c r="E5" s="19"/>
      <c r="F5" s="19"/>
      <c r="G5" s="19"/>
      <c r="H5" s="19"/>
      <c r="I5" s="19"/>
      <c r="J5" s="3"/>
      <c r="K5" s="3"/>
      <c r="L5" s="3"/>
    </row>
    <row r="6" spans="1:12" ht="15" customHeight="1">
      <c r="A6" s="19"/>
      <c r="B6" s="19"/>
      <c r="C6" s="3"/>
      <c r="D6" s="3"/>
      <c r="E6" s="3"/>
      <c r="F6" s="43" t="s">
        <v>31</v>
      </c>
      <c r="G6" s="43" t="s">
        <v>30</v>
      </c>
      <c r="H6" s="43" t="s">
        <v>26</v>
      </c>
      <c r="I6" s="39" t="s">
        <v>27</v>
      </c>
      <c r="J6" s="39" t="s">
        <v>28</v>
      </c>
      <c r="K6" s="39" t="s">
        <v>29</v>
      </c>
      <c r="L6" s="3"/>
    </row>
    <row r="7" spans="1:12" ht="15" customHeight="1">
      <c r="A7" s="70"/>
      <c r="B7" s="5"/>
      <c r="C7" s="3"/>
      <c r="D7" s="3"/>
      <c r="E7" s="3"/>
      <c r="F7" s="5">
        <v>6</v>
      </c>
      <c r="G7" s="5">
        <f t="shared" ref="G7:G19" si="0">INT(j*EXP(-MeanRev*delta_t)+0.5)</f>
        <v>6</v>
      </c>
      <c r="H7" s="44">
        <f>j*EXP(-MeanRev*delta_t)-k</f>
        <v>-2.4947988929340248E-2</v>
      </c>
      <c r="I7" s="48">
        <f t="shared" ref="I7:I19" si="1">1/6+0.5*(beta^2+beta)</f>
        <v>0.15450387327780576</v>
      </c>
      <c r="J7" s="49">
        <f t="shared" ref="J7:J19" si="2">2/3-beta^2</f>
        <v>0.66604426451504817</v>
      </c>
      <c r="K7" s="50">
        <f t="shared" ref="K7:K19" si="3">1/6+0.5*(beta^2-beta)</f>
        <v>0.17945186220714601</v>
      </c>
      <c r="L7" s="3"/>
    </row>
    <row r="8" spans="1:12" ht="15" customHeight="1">
      <c r="A8" s="70"/>
      <c r="B8" s="5"/>
      <c r="C8" s="3"/>
      <c r="D8" s="3"/>
      <c r="E8" s="3"/>
      <c r="F8" s="5">
        <f t="shared" ref="F8:F19" si="4">F7-1</f>
        <v>5</v>
      </c>
      <c r="G8" s="5">
        <f t="shared" si="0"/>
        <v>5</v>
      </c>
      <c r="H8" s="44">
        <f t="shared" ref="H8:H19" si="5">j*EXP(-MeanRev*delta_t)-k</f>
        <v>-2.0789990774449763E-2</v>
      </c>
      <c r="I8" s="48">
        <f t="shared" si="1"/>
        <v>0.15648778313764264</v>
      </c>
      <c r="J8" s="49">
        <f t="shared" si="2"/>
        <v>0.6662344429502649</v>
      </c>
      <c r="K8" s="50">
        <f t="shared" si="3"/>
        <v>0.1772777739120924</v>
      </c>
      <c r="L8" s="3"/>
    </row>
    <row r="9" spans="1:12" ht="15" customHeight="1">
      <c r="A9" s="70"/>
      <c r="B9" s="5"/>
      <c r="C9" s="3"/>
      <c r="D9" s="3"/>
      <c r="E9" s="3"/>
      <c r="F9" s="5">
        <f t="shared" si="4"/>
        <v>4</v>
      </c>
      <c r="G9" s="5">
        <f t="shared" si="0"/>
        <v>4</v>
      </c>
      <c r="H9" s="44">
        <f t="shared" si="5"/>
        <v>-1.6631992619560165E-2</v>
      </c>
      <c r="I9" s="48">
        <f t="shared" si="1"/>
        <v>0.15848898194613512</v>
      </c>
      <c r="J9" s="49">
        <f t="shared" si="2"/>
        <v>0.66639004348816955</v>
      </c>
      <c r="K9" s="50">
        <f t="shared" si="3"/>
        <v>0.17512097456569528</v>
      </c>
      <c r="L9" s="3"/>
    </row>
    <row r="10" spans="1:12" ht="15" customHeight="1">
      <c r="A10" s="70"/>
      <c r="B10" s="5"/>
      <c r="C10" s="3"/>
      <c r="D10" s="3"/>
      <c r="E10" s="3"/>
      <c r="F10" s="5">
        <f t="shared" si="4"/>
        <v>3</v>
      </c>
      <c r="G10" s="5">
        <f t="shared" si="0"/>
        <v>3</v>
      </c>
      <c r="H10" s="44">
        <f t="shared" si="5"/>
        <v>-1.2473994464670124E-2</v>
      </c>
      <c r="I10" s="48">
        <f t="shared" si="1"/>
        <v>0.16050746970328392</v>
      </c>
      <c r="J10" s="49">
        <f t="shared" si="2"/>
        <v>0.66651106612876199</v>
      </c>
      <c r="K10" s="50">
        <f t="shared" si="3"/>
        <v>0.17298146416795404</v>
      </c>
      <c r="L10" s="3"/>
    </row>
    <row r="11" spans="1:12" ht="15" customHeight="1">
      <c r="A11" s="70"/>
      <c r="B11" s="5"/>
      <c r="C11" s="3"/>
      <c r="D11" s="3"/>
      <c r="E11" s="3"/>
      <c r="F11" s="5">
        <f t="shared" si="4"/>
        <v>2</v>
      </c>
      <c r="G11" s="5">
        <f t="shared" si="0"/>
        <v>2</v>
      </c>
      <c r="H11" s="44">
        <f t="shared" si="5"/>
        <v>-8.3159963097800826E-3</v>
      </c>
      <c r="I11" s="48">
        <f t="shared" si="1"/>
        <v>0.16254324640908877</v>
      </c>
      <c r="J11" s="49">
        <f t="shared" si="2"/>
        <v>0.66659751087204233</v>
      </c>
      <c r="K11" s="50">
        <f t="shared" si="3"/>
        <v>0.17085924271886885</v>
      </c>
      <c r="L11" s="3"/>
    </row>
    <row r="12" spans="1:12" ht="15" customHeight="1">
      <c r="A12" s="70"/>
      <c r="B12" s="5"/>
      <c r="C12" s="3"/>
      <c r="D12" s="3"/>
      <c r="E12" s="3"/>
      <c r="F12" s="5">
        <f t="shared" si="4"/>
        <v>1</v>
      </c>
      <c r="G12" s="5">
        <f t="shared" si="0"/>
        <v>1</v>
      </c>
      <c r="H12" s="44">
        <f t="shared" si="5"/>
        <v>-4.1579981548900413E-3</v>
      </c>
      <c r="I12" s="48">
        <f t="shared" si="1"/>
        <v>0.16459631206354966</v>
      </c>
      <c r="J12" s="49">
        <f t="shared" si="2"/>
        <v>0.66664937771801058</v>
      </c>
      <c r="K12" s="50">
        <f t="shared" si="3"/>
        <v>0.1687543102184397</v>
      </c>
      <c r="L12" s="3"/>
    </row>
    <row r="13" spans="1:12" ht="15" customHeight="1">
      <c r="A13" s="70"/>
      <c r="B13" s="5"/>
      <c r="C13" s="3"/>
      <c r="D13" s="3"/>
      <c r="E13" s="3"/>
      <c r="F13" s="5">
        <f t="shared" si="4"/>
        <v>0</v>
      </c>
      <c r="G13" s="5">
        <f t="shared" si="0"/>
        <v>0</v>
      </c>
      <c r="H13" s="44">
        <f t="shared" si="5"/>
        <v>0</v>
      </c>
      <c r="I13" s="48">
        <f t="shared" si="1"/>
        <v>0.16666666666666666</v>
      </c>
      <c r="J13" s="49">
        <f t="shared" si="2"/>
        <v>0.66666666666666663</v>
      </c>
      <c r="K13" s="50">
        <f t="shared" si="3"/>
        <v>0.16666666666666666</v>
      </c>
      <c r="L13" s="3"/>
    </row>
    <row r="14" spans="1:12" ht="15" customHeight="1">
      <c r="A14" s="70"/>
      <c r="B14" s="5"/>
      <c r="C14" s="3"/>
      <c r="D14" s="3"/>
      <c r="E14" s="3"/>
      <c r="F14" s="5">
        <f t="shared" si="4"/>
        <v>-1</v>
      </c>
      <c r="G14" s="5">
        <f t="shared" si="0"/>
        <v>-1</v>
      </c>
      <c r="H14" s="44">
        <f t="shared" si="5"/>
        <v>4.1579981548900413E-3</v>
      </c>
      <c r="I14" s="48">
        <f t="shared" si="1"/>
        <v>0.1687543102184397</v>
      </c>
      <c r="J14" s="49">
        <f t="shared" si="2"/>
        <v>0.66664937771801058</v>
      </c>
      <c r="K14" s="50">
        <f t="shared" si="3"/>
        <v>0.16459631206354966</v>
      </c>
      <c r="L14" s="3"/>
    </row>
    <row r="15" spans="1:12" ht="15" customHeight="1">
      <c r="A15" s="70"/>
      <c r="B15" s="5"/>
      <c r="C15" s="3"/>
      <c r="D15" s="3"/>
      <c r="E15" s="3"/>
      <c r="F15" s="5">
        <f t="shared" si="4"/>
        <v>-2</v>
      </c>
      <c r="G15" s="5">
        <f t="shared" si="0"/>
        <v>-2</v>
      </c>
      <c r="H15" s="44">
        <f t="shared" si="5"/>
        <v>8.3159963097800826E-3</v>
      </c>
      <c r="I15" s="48">
        <f t="shared" si="1"/>
        <v>0.17085924271886885</v>
      </c>
      <c r="J15" s="49">
        <f t="shared" si="2"/>
        <v>0.66659751087204233</v>
      </c>
      <c r="K15" s="50">
        <f t="shared" si="3"/>
        <v>0.16254324640908877</v>
      </c>
      <c r="L15" s="3"/>
    </row>
    <row r="16" spans="1:12" ht="15" customHeight="1">
      <c r="A16" s="70"/>
      <c r="B16" s="5"/>
      <c r="C16" s="3"/>
      <c r="D16" s="3"/>
      <c r="E16" s="3"/>
      <c r="F16" s="5">
        <f t="shared" si="4"/>
        <v>-3</v>
      </c>
      <c r="G16" s="5">
        <f t="shared" si="0"/>
        <v>-3</v>
      </c>
      <c r="H16" s="44">
        <f t="shared" si="5"/>
        <v>1.2473994464670124E-2</v>
      </c>
      <c r="I16" s="48">
        <f t="shared" si="1"/>
        <v>0.17298146416795404</v>
      </c>
      <c r="J16" s="49">
        <f t="shared" si="2"/>
        <v>0.66651106612876199</v>
      </c>
      <c r="K16" s="50">
        <f t="shared" si="3"/>
        <v>0.16050746970328392</v>
      </c>
      <c r="L16" s="3"/>
    </row>
    <row r="17" spans="1:12" ht="15" customHeight="1">
      <c r="A17" s="70"/>
      <c r="B17" s="5"/>
      <c r="C17" s="3"/>
      <c r="D17" s="3"/>
      <c r="E17" s="3"/>
      <c r="F17" s="5">
        <f t="shared" si="4"/>
        <v>-4</v>
      </c>
      <c r="G17" s="5">
        <f t="shared" si="0"/>
        <v>-4</v>
      </c>
      <c r="H17" s="44">
        <f t="shared" si="5"/>
        <v>1.6631992619560165E-2</v>
      </c>
      <c r="I17" s="48">
        <f t="shared" si="1"/>
        <v>0.17512097456569528</v>
      </c>
      <c r="J17" s="49">
        <f t="shared" si="2"/>
        <v>0.66639004348816955</v>
      </c>
      <c r="K17" s="50">
        <f t="shared" si="3"/>
        <v>0.15848898194613512</v>
      </c>
      <c r="L17" s="3"/>
    </row>
    <row r="18" spans="1:12" ht="15" customHeight="1">
      <c r="A18" s="70"/>
      <c r="B18" s="5"/>
      <c r="C18" s="3"/>
      <c r="D18" s="3"/>
      <c r="E18" s="3"/>
      <c r="F18" s="5">
        <f t="shared" si="4"/>
        <v>-5</v>
      </c>
      <c r="G18" s="5">
        <f t="shared" si="0"/>
        <v>-5</v>
      </c>
      <c r="H18" s="44">
        <f t="shared" si="5"/>
        <v>2.0789990774449763E-2</v>
      </c>
      <c r="I18" s="48">
        <f t="shared" si="1"/>
        <v>0.1772777739120924</v>
      </c>
      <c r="J18" s="49">
        <f t="shared" si="2"/>
        <v>0.6662344429502649</v>
      </c>
      <c r="K18" s="50">
        <f t="shared" si="3"/>
        <v>0.15648778313764264</v>
      </c>
      <c r="L18" s="3"/>
    </row>
    <row r="19" spans="1:12" ht="15" customHeight="1">
      <c r="A19" s="70"/>
      <c r="B19" s="5"/>
      <c r="C19" s="3"/>
      <c r="D19" s="3"/>
      <c r="E19" s="3"/>
      <c r="F19" s="5">
        <f t="shared" si="4"/>
        <v>-6</v>
      </c>
      <c r="G19" s="5">
        <f t="shared" si="0"/>
        <v>-6</v>
      </c>
      <c r="H19" s="44">
        <f t="shared" si="5"/>
        <v>2.4947988929340248E-2</v>
      </c>
      <c r="I19" s="48">
        <f t="shared" si="1"/>
        <v>0.17945186220714601</v>
      </c>
      <c r="J19" s="49">
        <f t="shared" si="2"/>
        <v>0.66604426451504817</v>
      </c>
      <c r="K19" s="50">
        <f t="shared" si="3"/>
        <v>0.15450387327780576</v>
      </c>
      <c r="L19" s="3"/>
    </row>
    <row r="20" spans="1:12" ht="15" customHeight="1">
      <c r="A20" s="18"/>
      <c r="B20" s="22"/>
      <c r="C20" s="23"/>
      <c r="D20" s="23"/>
      <c r="E20" s="23"/>
      <c r="F20" s="23"/>
      <c r="G20" s="23"/>
      <c r="H20" s="23"/>
      <c r="I20" s="19"/>
      <c r="J20" s="3"/>
      <c r="K20" s="3"/>
      <c r="L20" s="3"/>
    </row>
    <row r="21" spans="1:12" ht="21.75" customHeight="1" thickBot="1">
      <c r="A21" s="24"/>
      <c r="B21" s="25"/>
      <c r="C21" s="69"/>
      <c r="D21" s="69"/>
      <c r="E21" s="69"/>
      <c r="F21" s="69"/>
      <c r="G21" s="69"/>
      <c r="H21" s="69"/>
      <c r="I21" s="25"/>
      <c r="J21" s="3"/>
      <c r="K21" s="3"/>
      <c r="L21" s="3"/>
    </row>
  </sheetData>
  <mergeCells count="2">
    <mergeCell ref="C21:H21"/>
    <mergeCell ref="A7:A19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6146" r:id="rId4">
          <objectPr defaultSize="0" r:id="rId5">
            <anchor moveWithCells="1">
              <from>
                <xdr:col>0</xdr:col>
                <xdr:colOff>314325</xdr:colOff>
                <xdr:row>5</xdr:row>
                <xdr:rowOff>28575</xdr:rowOff>
              </from>
              <to>
                <xdr:col>4</xdr:col>
                <xdr:colOff>228600</xdr:colOff>
                <xdr:row>18</xdr:row>
                <xdr:rowOff>171450</xdr:rowOff>
              </to>
            </anchor>
          </objectPr>
        </oleObject>
      </mc:Choice>
      <mc:Fallback>
        <oleObject progId="Word.Document.8" shapeId="614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workbookViewId="0">
      <selection activeCell="G15" sqref="G15"/>
    </sheetView>
  </sheetViews>
  <sheetFormatPr defaultRowHeight="12.75"/>
  <cols>
    <col min="1" max="1" width="16.7109375" customWidth="1"/>
    <col min="2" max="2" width="5" customWidth="1"/>
    <col min="3" max="9" width="9.85546875" customWidth="1"/>
    <col min="10" max="10" width="4.5703125" customWidth="1"/>
    <col min="11" max="16" width="9.140625" style="1"/>
  </cols>
  <sheetData>
    <row r="1" spans="1:12" ht="18.75" customHeight="1">
      <c r="A1" s="12"/>
      <c r="B1" s="13"/>
      <c r="C1" s="13"/>
      <c r="D1" s="13"/>
      <c r="E1" s="13"/>
      <c r="F1" s="14"/>
      <c r="G1" s="14"/>
      <c r="H1" s="14"/>
      <c r="I1" s="14"/>
      <c r="J1" s="15"/>
    </row>
    <row r="2" spans="1:12" ht="15" customHeight="1">
      <c r="A2" s="16" t="s">
        <v>4</v>
      </c>
      <c r="B2" s="21" t="s">
        <v>1</v>
      </c>
      <c r="C2" s="7">
        <f>1/12</f>
        <v>8.3333333333333329E-2</v>
      </c>
      <c r="D2" s="5" t="s">
        <v>2</v>
      </c>
      <c r="E2" s="3"/>
      <c r="F2" s="3"/>
      <c r="G2" s="3"/>
      <c r="H2" s="3"/>
      <c r="I2" s="3"/>
      <c r="J2" s="17"/>
    </row>
    <row r="3" spans="1:12" ht="15.75" customHeight="1">
      <c r="A3" s="16" t="s">
        <v>22</v>
      </c>
      <c r="B3" s="21" t="s">
        <v>23</v>
      </c>
      <c r="C3" s="11">
        <v>0.05</v>
      </c>
      <c r="D3" s="19"/>
      <c r="E3" s="19"/>
      <c r="F3" s="19"/>
      <c r="G3" s="19"/>
      <c r="H3" s="19"/>
      <c r="I3" s="19"/>
      <c r="J3" s="20"/>
    </row>
    <row r="4" spans="1:12" ht="15" customHeight="1">
      <c r="A4" s="16" t="s">
        <v>0</v>
      </c>
      <c r="B4" s="21" t="s">
        <v>24</v>
      </c>
      <c r="C4" s="61">
        <v>0.01</v>
      </c>
      <c r="D4" s="19"/>
      <c r="E4" s="19"/>
      <c r="F4" s="19"/>
      <c r="G4" s="19"/>
      <c r="H4" s="19"/>
      <c r="I4" s="19"/>
      <c r="J4" s="20"/>
    </row>
    <row r="5" spans="1:12" ht="15" customHeight="1">
      <c r="A5" s="16" t="s">
        <v>36</v>
      </c>
      <c r="B5" s="21" t="s">
        <v>37</v>
      </c>
      <c r="C5" s="63">
        <f>sigma*SQRT(3*(1-EXP(-2*MeanRev*delta_t))/(2*MeanRev))</f>
        <v>4.9896013952391138E-3</v>
      </c>
      <c r="D5" s="19"/>
      <c r="E5" s="19"/>
      <c r="F5" s="19"/>
      <c r="G5" s="19"/>
      <c r="H5" s="19"/>
      <c r="I5" s="19"/>
      <c r="J5" s="20"/>
    </row>
    <row r="6" spans="1:12" ht="15" customHeight="1">
      <c r="A6" s="16" t="s">
        <v>3</v>
      </c>
      <c r="B6" s="21" t="s">
        <v>10</v>
      </c>
      <c r="C6" s="8">
        <v>0.06</v>
      </c>
      <c r="D6" s="9">
        <v>0.06</v>
      </c>
      <c r="E6" s="9">
        <v>0.06</v>
      </c>
      <c r="F6" s="9">
        <v>0.06</v>
      </c>
      <c r="G6" s="9">
        <v>0.06</v>
      </c>
      <c r="H6" s="9">
        <v>0.06</v>
      </c>
      <c r="I6" s="10">
        <v>0.06</v>
      </c>
      <c r="J6" s="20"/>
    </row>
    <row r="7" spans="1:12" ht="15" customHeight="1">
      <c r="A7" s="16"/>
      <c r="B7" s="21"/>
      <c r="C7" s="4"/>
      <c r="D7" s="4"/>
      <c r="E7" s="4"/>
      <c r="F7" s="4"/>
      <c r="G7" s="4"/>
      <c r="H7" s="4"/>
      <c r="I7" s="4"/>
      <c r="J7" s="20"/>
    </row>
    <row r="8" spans="1:12" ht="15" customHeight="1">
      <c r="A8" s="18"/>
      <c r="B8" s="19"/>
      <c r="C8" s="71" t="s">
        <v>35</v>
      </c>
      <c r="D8" s="72"/>
      <c r="E8" s="72"/>
      <c r="F8" s="72"/>
      <c r="G8" s="72"/>
      <c r="H8" s="72"/>
      <c r="I8" s="73"/>
      <c r="J8" s="20"/>
    </row>
    <row r="9" spans="1:12" ht="15" customHeight="1">
      <c r="A9" s="68" t="s">
        <v>6</v>
      </c>
      <c r="B9" s="5">
        <v>6</v>
      </c>
      <c r="C9" s="45">
        <f>MAX(sr_r0+j*delta_u2, 0)</f>
        <v>8.9937608371434677E-2</v>
      </c>
      <c r="D9" s="46">
        <f>MAX(sr_r0+j*delta_u2, 0)</f>
        <v>8.9937608371434677E-2</v>
      </c>
      <c r="E9" s="46">
        <f>MAX(sr_r0+j*delta_u2, 0)</f>
        <v>8.9937608371434677E-2</v>
      </c>
      <c r="F9" s="46">
        <f>MAX(sr_r0+j*delta_u2, 0)</f>
        <v>8.9937608371434677E-2</v>
      </c>
      <c r="G9" s="46">
        <f>MAX(sr_r0+j*delta_u2, 0)</f>
        <v>8.9937608371434677E-2</v>
      </c>
      <c r="H9" s="46">
        <f>MAX(sr_r0+j*delta_u2, 0)</f>
        <v>8.9937608371434677E-2</v>
      </c>
      <c r="I9" s="47">
        <f>MAX(sr_r0+j*delta_u2, 0)</f>
        <v>8.9937608371434677E-2</v>
      </c>
      <c r="J9" s="20"/>
      <c r="K9" s="27"/>
      <c r="L9" s="27"/>
    </row>
    <row r="10" spans="1:12" ht="15" customHeight="1">
      <c r="A10" s="68"/>
      <c r="B10" s="5">
        <f t="shared" ref="B10:B21" si="0">B9-1</f>
        <v>5</v>
      </c>
      <c r="C10" s="45">
        <f>MAX(sr_r0+j*delta_u2, 0)</f>
        <v>8.4948006976195561E-2</v>
      </c>
      <c r="D10" s="46">
        <f>MAX(sr_r0+j*delta_u2, 0)</f>
        <v>8.4948006976195561E-2</v>
      </c>
      <c r="E10" s="46">
        <f>MAX(sr_r0+j*delta_u2, 0)</f>
        <v>8.4948006976195561E-2</v>
      </c>
      <c r="F10" s="46">
        <f>MAX(sr_r0+j*delta_u2, 0)</f>
        <v>8.4948006976195561E-2</v>
      </c>
      <c r="G10" s="46">
        <f>MAX(sr_r0+j*delta_u2, 0)</f>
        <v>8.4948006976195561E-2</v>
      </c>
      <c r="H10" s="47">
        <f>MAX(sr_r0+j*delta_u2, 0)</f>
        <v>8.4948006976195561E-2</v>
      </c>
      <c r="I10" s="47">
        <f>MAX(sr_r0+j*delta_u2, 0)</f>
        <v>8.4948006976195561E-2</v>
      </c>
      <c r="J10" s="20"/>
      <c r="K10" s="27"/>
      <c r="L10" s="27"/>
    </row>
    <row r="11" spans="1:12" ht="15" customHeight="1">
      <c r="A11" s="68"/>
      <c r="B11" s="5">
        <f t="shared" si="0"/>
        <v>4</v>
      </c>
      <c r="C11" s="45">
        <f>MAX(sr_r0+j*delta_u2, 0)</f>
        <v>7.995840558095646E-2</v>
      </c>
      <c r="D11" s="46">
        <f>MAX(sr_r0+j*delta_u2, 0)</f>
        <v>7.995840558095646E-2</v>
      </c>
      <c r="E11" s="46">
        <f>MAX(sr_r0+j*delta_u2, 0)</f>
        <v>7.995840558095646E-2</v>
      </c>
      <c r="F11" s="46">
        <f>MAX(sr_r0+j*delta_u2, 0)</f>
        <v>7.995840558095646E-2</v>
      </c>
      <c r="G11" s="47">
        <f>MAX(sr_r0+j*delta_u2, 0)</f>
        <v>7.995840558095646E-2</v>
      </c>
      <c r="H11" s="47">
        <f>MAX(sr_r0+j*delta_u2, 0)</f>
        <v>7.995840558095646E-2</v>
      </c>
      <c r="I11" s="47">
        <f>MAX(sr_r0+j*delta_u2, 0)</f>
        <v>7.995840558095646E-2</v>
      </c>
      <c r="J11" s="20"/>
      <c r="K11" s="27"/>
      <c r="L11" s="27"/>
    </row>
    <row r="12" spans="1:12" ht="15" customHeight="1">
      <c r="A12" s="68"/>
      <c r="B12" s="5">
        <f t="shared" si="0"/>
        <v>3</v>
      </c>
      <c r="C12" s="45">
        <f>MAX(sr_r0+j*delta_u2, 0)</f>
        <v>7.4968804185717344E-2</v>
      </c>
      <c r="D12" s="46">
        <f>MAX(sr_r0+j*delta_u2, 0)</f>
        <v>7.4968804185717344E-2</v>
      </c>
      <c r="E12" s="46">
        <f>MAX(sr_r0+j*delta_u2, 0)</f>
        <v>7.4968804185717344E-2</v>
      </c>
      <c r="F12" s="47">
        <f>MAX(sr_r0+j*delta_u2, 0)</f>
        <v>7.4968804185717344E-2</v>
      </c>
      <c r="G12" s="47">
        <f>MAX(sr_r0+j*delta_u2, 0)</f>
        <v>7.4968804185717344E-2</v>
      </c>
      <c r="H12" s="47">
        <f>MAX(sr_r0+j*delta_u2, 0)</f>
        <v>7.4968804185717344E-2</v>
      </c>
      <c r="I12" s="47">
        <f>MAX(sr_r0+j*delta_u2, 0)</f>
        <v>7.4968804185717344E-2</v>
      </c>
      <c r="J12" s="20"/>
      <c r="K12" s="27"/>
      <c r="L12" s="27"/>
    </row>
    <row r="13" spans="1:12" ht="15" customHeight="1">
      <c r="A13" s="68"/>
      <c r="B13" s="5">
        <f t="shared" si="0"/>
        <v>2</v>
      </c>
      <c r="C13" s="45">
        <f>MAX(sr_r0+j*delta_u2, 0)</f>
        <v>6.9979202790478229E-2</v>
      </c>
      <c r="D13" s="46">
        <f>MAX(sr_r0+j*delta_u2, 0)</f>
        <v>6.9979202790478229E-2</v>
      </c>
      <c r="E13" s="47">
        <f>MAX(sr_r0+j*delta_u2, 0)</f>
        <v>6.9979202790478229E-2</v>
      </c>
      <c r="F13" s="47">
        <f>MAX(sr_r0+j*delta_u2, 0)</f>
        <v>6.9979202790478229E-2</v>
      </c>
      <c r="G13" s="47">
        <f>MAX(sr_r0+j*delta_u2, 0)</f>
        <v>6.9979202790478229E-2</v>
      </c>
      <c r="H13" s="47">
        <f>MAX(sr_r0+j*delta_u2, 0)</f>
        <v>6.9979202790478229E-2</v>
      </c>
      <c r="I13" s="47">
        <f>MAX(sr_r0+j*delta_u2, 0)</f>
        <v>6.9979202790478229E-2</v>
      </c>
      <c r="J13" s="20"/>
      <c r="K13" s="27"/>
      <c r="L13" s="27"/>
    </row>
    <row r="14" spans="1:12" ht="15" customHeight="1">
      <c r="A14" s="68"/>
      <c r="B14" s="5">
        <f t="shared" si="0"/>
        <v>1</v>
      </c>
      <c r="C14" s="45">
        <f>MAX(sr_r0+j*delta_u2, 0)</f>
        <v>6.4989601395239113E-2</v>
      </c>
      <c r="D14" s="47">
        <f>MAX(sr_r0+j*delta_u2, 0)</f>
        <v>6.4989601395239113E-2</v>
      </c>
      <c r="E14" s="47">
        <f>MAX(sr_r0+j*delta_u2, 0)</f>
        <v>6.4989601395239113E-2</v>
      </c>
      <c r="F14" s="47">
        <f>MAX(sr_r0+j*delta_u2, 0)</f>
        <v>6.4989601395239113E-2</v>
      </c>
      <c r="G14" s="47">
        <f>MAX(sr_r0+j*delta_u2, 0)</f>
        <v>6.4989601395239113E-2</v>
      </c>
      <c r="H14" s="47">
        <f>MAX(sr_r0+j*delta_u2, 0)</f>
        <v>6.4989601395239113E-2</v>
      </c>
      <c r="I14" s="47">
        <f>MAX(sr_r0+j*delta_u2, 0)</f>
        <v>6.4989601395239113E-2</v>
      </c>
      <c r="J14" s="20"/>
      <c r="K14" s="27"/>
      <c r="L14" s="27"/>
    </row>
    <row r="15" spans="1:12" ht="15" customHeight="1">
      <c r="A15" s="68"/>
      <c r="B15" s="5">
        <f t="shared" si="0"/>
        <v>0</v>
      </c>
      <c r="C15" s="47">
        <f>MAX(sr_r0+j*delta_u2, 0)</f>
        <v>0.06</v>
      </c>
      <c r="D15" s="47">
        <f>MAX(sr_r0+j*delta_u2, 0)</f>
        <v>0.06</v>
      </c>
      <c r="E15" s="47">
        <f>MAX(sr_r0+j*delta_u2, 0)</f>
        <v>0.06</v>
      </c>
      <c r="F15" s="47">
        <f>MAX(sr_r0+j*delta_u2, 0)</f>
        <v>0.06</v>
      </c>
      <c r="G15" s="47">
        <f>MAX(sr_r0+j*delta_u2, 0)</f>
        <v>0.06</v>
      </c>
      <c r="H15" s="47">
        <f>MAX(sr_r0+j*delta_u2, 0)</f>
        <v>0.06</v>
      </c>
      <c r="I15" s="47">
        <f>MAX(sr_r0+j*delta_u2, 0)</f>
        <v>0.06</v>
      </c>
      <c r="J15" s="20"/>
      <c r="K15" s="27"/>
      <c r="L15" s="27"/>
    </row>
    <row r="16" spans="1:12" ht="15" customHeight="1">
      <c r="A16" s="68"/>
      <c r="B16" s="5">
        <f t="shared" si="0"/>
        <v>-1</v>
      </c>
      <c r="C16" s="45">
        <f>MAX(sr_r0+j*delta_u2, 0)</f>
        <v>5.5010398604760882E-2</v>
      </c>
      <c r="D16" s="47">
        <f>MAX(sr_r0+j*delta_u2, 0)</f>
        <v>5.5010398604760882E-2</v>
      </c>
      <c r="E16" s="47">
        <f>MAX(sr_r0+j*delta_u2, 0)</f>
        <v>5.5010398604760882E-2</v>
      </c>
      <c r="F16" s="47">
        <f>MAX(sr_r0+j*delta_u2, 0)</f>
        <v>5.5010398604760882E-2</v>
      </c>
      <c r="G16" s="47">
        <f>MAX(sr_r0+j*delta_u2, 0)</f>
        <v>5.5010398604760882E-2</v>
      </c>
      <c r="H16" s="47">
        <f>MAX(sr_r0+j*delta_u2, 0)</f>
        <v>5.5010398604760882E-2</v>
      </c>
      <c r="I16" s="47">
        <f>MAX(sr_r0+j*delta_u2, 0)</f>
        <v>5.5010398604760882E-2</v>
      </c>
      <c r="J16" s="20"/>
      <c r="K16" s="27"/>
      <c r="L16" s="27"/>
    </row>
    <row r="17" spans="1:12" ht="15" customHeight="1">
      <c r="A17" s="68"/>
      <c r="B17" s="5">
        <f t="shared" si="0"/>
        <v>-2</v>
      </c>
      <c r="C17" s="45">
        <f>MAX(sr_r0+j*delta_u2, 0)</f>
        <v>5.0020797209521767E-2</v>
      </c>
      <c r="D17" s="46">
        <f>MAX(sr_r0+j*delta_u2, 0)</f>
        <v>5.0020797209521767E-2</v>
      </c>
      <c r="E17" s="47">
        <f>MAX(sr_r0+j*delta_u2, 0)</f>
        <v>5.0020797209521767E-2</v>
      </c>
      <c r="F17" s="47">
        <f>MAX(sr_r0+j*delta_u2, 0)</f>
        <v>5.0020797209521767E-2</v>
      </c>
      <c r="G17" s="47">
        <f>MAX(sr_r0+j*delta_u2, 0)</f>
        <v>5.0020797209521767E-2</v>
      </c>
      <c r="H17" s="47">
        <f>MAX(sr_r0+j*delta_u2, 0)</f>
        <v>5.0020797209521767E-2</v>
      </c>
      <c r="I17" s="47">
        <f>MAX(sr_r0+j*delta_u2, 0)</f>
        <v>5.0020797209521767E-2</v>
      </c>
      <c r="J17" s="20"/>
      <c r="K17" s="27"/>
      <c r="L17" s="27"/>
    </row>
    <row r="18" spans="1:12" ht="15" customHeight="1">
      <c r="A18" s="68"/>
      <c r="B18" s="5">
        <f t="shared" si="0"/>
        <v>-3</v>
      </c>
      <c r="C18" s="45">
        <f>MAX(sr_r0+j*delta_u2, 0)</f>
        <v>4.5031195814282658E-2</v>
      </c>
      <c r="D18" s="46">
        <f>MAX(sr_r0+j*delta_u2, 0)</f>
        <v>4.5031195814282658E-2</v>
      </c>
      <c r="E18" s="46">
        <f>MAX(sr_r0+j*delta_u2, 0)</f>
        <v>4.5031195814282658E-2</v>
      </c>
      <c r="F18" s="47">
        <f>MAX(sr_r0+j*delta_u2, 0)</f>
        <v>4.5031195814282658E-2</v>
      </c>
      <c r="G18" s="47">
        <f>MAX(sr_r0+j*delta_u2, 0)</f>
        <v>4.5031195814282658E-2</v>
      </c>
      <c r="H18" s="47">
        <f>MAX(sr_r0+j*delta_u2, 0)</f>
        <v>4.5031195814282658E-2</v>
      </c>
      <c r="I18" s="47">
        <f>MAX(sr_r0+j*delta_u2, 0)</f>
        <v>4.5031195814282658E-2</v>
      </c>
      <c r="J18" s="20"/>
      <c r="K18" s="27"/>
      <c r="L18" s="27"/>
    </row>
    <row r="19" spans="1:12" ht="15" customHeight="1">
      <c r="A19" s="68"/>
      <c r="B19" s="5">
        <f t="shared" si="0"/>
        <v>-4</v>
      </c>
      <c r="C19" s="45">
        <f>MAX(sr_r0+j*delta_u2, 0)</f>
        <v>4.0041594419043543E-2</v>
      </c>
      <c r="D19" s="46">
        <f>MAX(sr_r0+j*delta_u2, 0)</f>
        <v>4.0041594419043543E-2</v>
      </c>
      <c r="E19" s="46">
        <f>MAX(sr_r0+j*delta_u2, 0)</f>
        <v>4.0041594419043543E-2</v>
      </c>
      <c r="F19" s="46">
        <f>MAX(sr_r0+j*delta_u2, 0)</f>
        <v>4.0041594419043543E-2</v>
      </c>
      <c r="G19" s="47">
        <f>MAX(sr_r0+j*delta_u2, 0)</f>
        <v>4.0041594419043543E-2</v>
      </c>
      <c r="H19" s="47">
        <f>MAX(sr_r0+j*delta_u2, 0)</f>
        <v>4.0041594419043543E-2</v>
      </c>
      <c r="I19" s="47">
        <f>MAX(sr_r0+j*delta_u2, 0)</f>
        <v>4.0041594419043543E-2</v>
      </c>
      <c r="J19" s="20"/>
      <c r="K19" s="27"/>
      <c r="L19" s="27"/>
    </row>
    <row r="20" spans="1:12" ht="15" customHeight="1">
      <c r="A20" s="68"/>
      <c r="B20" s="5">
        <f t="shared" si="0"/>
        <v>-5</v>
      </c>
      <c r="C20" s="45">
        <f>MAX(sr_r0+j*delta_u2, 0)</f>
        <v>3.5051993023804427E-2</v>
      </c>
      <c r="D20" s="46">
        <f>MAX(sr_r0+j*delta_u2, 0)</f>
        <v>3.5051993023804427E-2</v>
      </c>
      <c r="E20" s="46">
        <f>MAX(sr_r0+j*delta_u2, 0)</f>
        <v>3.5051993023804427E-2</v>
      </c>
      <c r="F20" s="46">
        <f>MAX(sr_r0+j*delta_u2, 0)</f>
        <v>3.5051993023804427E-2</v>
      </c>
      <c r="G20" s="46">
        <f>MAX(sr_r0+j*delta_u2, 0)</f>
        <v>3.5051993023804427E-2</v>
      </c>
      <c r="H20" s="47">
        <f>MAX(sr_r0+j*delta_u2, 0)</f>
        <v>3.5051993023804427E-2</v>
      </c>
      <c r="I20" s="47">
        <f>MAX(sr_r0+j*delta_u2, 0)</f>
        <v>3.5051993023804427E-2</v>
      </c>
      <c r="J20" s="20"/>
      <c r="K20" s="27"/>
      <c r="L20" s="27"/>
    </row>
    <row r="21" spans="1:12" ht="15" customHeight="1">
      <c r="A21" s="68"/>
      <c r="B21" s="5">
        <f t="shared" si="0"/>
        <v>-6</v>
      </c>
      <c r="C21" s="45">
        <f>MAX(sr_r0+j*delta_u2, 0)</f>
        <v>3.0062391628565315E-2</v>
      </c>
      <c r="D21" s="46">
        <f>MAX(sr_r0+j*delta_u2, 0)</f>
        <v>3.0062391628565315E-2</v>
      </c>
      <c r="E21" s="46">
        <f>MAX(sr_r0+j*delta_u2, 0)</f>
        <v>3.0062391628565315E-2</v>
      </c>
      <c r="F21" s="46">
        <f>MAX(sr_r0+j*delta_u2, 0)</f>
        <v>3.0062391628565315E-2</v>
      </c>
      <c r="G21" s="46">
        <f>MAX(sr_r0+j*delta_u2, 0)</f>
        <v>3.0062391628565315E-2</v>
      </c>
      <c r="H21" s="46">
        <f>MAX(sr_r0+j*delta_u2, 0)</f>
        <v>3.0062391628565315E-2</v>
      </c>
      <c r="I21" s="47">
        <f>MAX(sr_r0+j*delta_u2, 0)</f>
        <v>3.0062391628565315E-2</v>
      </c>
      <c r="J21" s="20"/>
      <c r="K21" s="27"/>
      <c r="L21" s="27"/>
    </row>
    <row r="22" spans="1:12" ht="15" customHeight="1">
      <c r="A22" s="18"/>
      <c r="B22" s="22"/>
      <c r="C22" s="23">
        <v>0</v>
      </c>
      <c r="D22" s="23">
        <v>1</v>
      </c>
      <c r="E22" s="23">
        <v>2</v>
      </c>
      <c r="F22" s="23">
        <v>3</v>
      </c>
      <c r="G22" s="23">
        <v>4</v>
      </c>
      <c r="H22" s="23">
        <v>5</v>
      </c>
      <c r="I22" s="23">
        <v>6</v>
      </c>
      <c r="J22" s="20"/>
    </row>
    <row r="23" spans="1:12" ht="21.75" customHeight="1" thickBot="1">
      <c r="A23" s="24"/>
      <c r="B23" s="25"/>
      <c r="C23" s="64" t="s">
        <v>5</v>
      </c>
      <c r="D23" s="64"/>
      <c r="E23" s="64"/>
      <c r="F23" s="64"/>
      <c r="G23" s="64"/>
      <c r="H23" s="64"/>
      <c r="I23" s="64"/>
      <c r="J23" s="26"/>
    </row>
  </sheetData>
  <mergeCells count="3">
    <mergeCell ref="C23:I23"/>
    <mergeCell ref="C8:I8"/>
    <mergeCell ref="A9:A21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7169" r:id="rId4">
          <objectPr defaultSize="0" r:id="rId5">
            <anchor moveWithCells="1">
              <from>
                <xdr:col>4</xdr:col>
                <xdr:colOff>19050</xdr:colOff>
                <xdr:row>0</xdr:row>
                <xdr:rowOff>228600</xdr:rowOff>
              </from>
              <to>
                <xdr:col>9</xdr:col>
                <xdr:colOff>266700</xdr:colOff>
                <xdr:row>3</xdr:row>
                <xdr:rowOff>123825</xdr:rowOff>
              </to>
            </anchor>
          </objectPr>
        </oleObject>
      </mc:Choice>
      <mc:Fallback>
        <oleObject progId="Word.Document.8" shapeId="716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L30" sqref="L30"/>
    </sheetView>
  </sheetViews>
  <sheetFormatPr defaultRowHeight="12.75"/>
  <cols>
    <col min="1" max="1" width="16.7109375" customWidth="1"/>
    <col min="2" max="2" width="5" customWidth="1"/>
    <col min="3" max="9" width="9.85546875" customWidth="1"/>
    <col min="10" max="10" width="4.5703125" customWidth="1"/>
    <col min="11" max="16" width="9.140625" style="1"/>
  </cols>
  <sheetData>
    <row r="1" spans="1:17" ht="18.75" customHeight="1">
      <c r="A1" s="12"/>
      <c r="B1" s="13"/>
      <c r="C1" s="13"/>
      <c r="D1" s="13"/>
      <c r="E1" s="13"/>
      <c r="F1" s="14"/>
      <c r="G1" s="14"/>
      <c r="H1" s="14"/>
      <c r="I1" s="14"/>
      <c r="J1" s="14"/>
      <c r="K1" s="3"/>
      <c r="L1" s="3"/>
      <c r="M1" s="3"/>
      <c r="N1" s="3"/>
      <c r="O1" s="3"/>
      <c r="P1" s="3"/>
      <c r="Q1" s="3"/>
    </row>
    <row r="2" spans="1:17" ht="15" customHeight="1">
      <c r="A2" s="16" t="s">
        <v>4</v>
      </c>
      <c r="B2" s="21" t="s">
        <v>1</v>
      </c>
      <c r="C2" s="7">
        <f>1/12</f>
        <v>8.3333333333333329E-2</v>
      </c>
      <c r="D2" s="5" t="s">
        <v>2</v>
      </c>
      <c r="E2" s="3"/>
      <c r="F2" s="3"/>
      <c r="G2" s="3"/>
      <c r="H2" s="3"/>
      <c r="I2" s="3"/>
      <c r="J2" s="3"/>
      <c r="K2" s="19"/>
      <c r="L2" s="19"/>
      <c r="M2" s="19"/>
      <c r="N2" s="3"/>
      <c r="O2" s="3"/>
      <c r="P2" s="3"/>
      <c r="Q2" s="3"/>
    </row>
    <row r="3" spans="1:17" ht="15.75" customHeight="1">
      <c r="A3" s="16" t="s">
        <v>22</v>
      </c>
      <c r="B3" s="21" t="s">
        <v>23</v>
      </c>
      <c r="C3" s="11">
        <v>0.05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3"/>
      <c r="P3" s="3"/>
      <c r="Q3" s="3"/>
    </row>
    <row r="4" spans="1:17" ht="15" customHeight="1">
      <c r="A4" s="16" t="s">
        <v>0</v>
      </c>
      <c r="B4" s="21" t="s">
        <v>24</v>
      </c>
      <c r="C4" s="61">
        <v>0.01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3"/>
      <c r="P4" s="3"/>
      <c r="Q4" s="3"/>
    </row>
    <row r="5" spans="1:17" ht="15" customHeight="1">
      <c r="A5" s="16" t="s">
        <v>36</v>
      </c>
      <c r="B5" s="21" t="s">
        <v>37</v>
      </c>
      <c r="C5" s="63">
        <f>sigma*SQRT(3*(1-EXP(-2*MeanRev*delta_t))/(2*MeanRev))</f>
        <v>4.9896013952391138E-3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3"/>
      <c r="P5" s="3"/>
      <c r="Q5" s="3"/>
    </row>
    <row r="6" spans="1:17" ht="15" customHeight="1">
      <c r="A6" s="16" t="s">
        <v>3</v>
      </c>
      <c r="B6" s="21" t="s">
        <v>10</v>
      </c>
      <c r="C6" s="8">
        <v>0.06</v>
      </c>
      <c r="D6" s="9">
        <v>0.06</v>
      </c>
      <c r="E6" s="9">
        <v>0.06</v>
      </c>
      <c r="F6" s="9">
        <v>0.06</v>
      </c>
      <c r="G6" s="9">
        <v>0.06</v>
      </c>
      <c r="H6" s="9">
        <v>0.06</v>
      </c>
      <c r="I6" s="10">
        <v>0.06</v>
      </c>
      <c r="J6" s="19"/>
      <c r="K6" s="19"/>
      <c r="L6" s="19"/>
      <c r="M6" s="19"/>
      <c r="N6" s="19"/>
      <c r="O6" s="3"/>
      <c r="P6" s="3"/>
      <c r="Q6" s="3"/>
    </row>
    <row r="7" spans="1:17" ht="15" customHeight="1">
      <c r="A7" s="16"/>
      <c r="B7" s="21"/>
      <c r="C7" s="4"/>
      <c r="D7" s="4"/>
      <c r="E7" s="4"/>
      <c r="F7" s="4"/>
      <c r="G7" s="4"/>
      <c r="H7" s="4"/>
      <c r="I7" s="4"/>
      <c r="J7" s="19"/>
      <c r="K7" s="3"/>
      <c r="L7" s="3"/>
      <c r="M7" s="3"/>
      <c r="N7" s="74" t="s">
        <v>34</v>
      </c>
      <c r="O7" s="75"/>
      <c r="P7" s="75"/>
      <c r="Q7" s="3"/>
    </row>
    <row r="8" spans="1:17" ht="15" customHeight="1">
      <c r="A8" s="18"/>
      <c r="B8" s="19"/>
      <c r="C8" s="71" t="s">
        <v>35</v>
      </c>
      <c r="D8" s="72"/>
      <c r="E8" s="72"/>
      <c r="F8" s="72"/>
      <c r="G8" s="72"/>
      <c r="H8" s="72"/>
      <c r="I8" s="73"/>
      <c r="J8" s="19"/>
      <c r="K8" s="43" t="s">
        <v>31</v>
      </c>
      <c r="L8" s="43" t="s">
        <v>30</v>
      </c>
      <c r="M8" s="43" t="s">
        <v>26</v>
      </c>
      <c r="N8" s="39" t="s">
        <v>27</v>
      </c>
      <c r="O8" s="39" t="s">
        <v>28</v>
      </c>
      <c r="P8" s="39" t="s">
        <v>29</v>
      </c>
      <c r="Q8" s="3"/>
    </row>
    <row r="9" spans="1:17" ht="15" customHeight="1">
      <c r="A9" s="79" t="s">
        <v>32</v>
      </c>
      <c r="B9" s="5">
        <v>6</v>
      </c>
      <c r="C9" s="45">
        <f>MAX(r_0+j*delta_u3, 0)</f>
        <v>8.9937608371434677E-2</v>
      </c>
      <c r="D9" s="46">
        <f>MAX(r_0+j*delta_u3, 0)</f>
        <v>8.9937608371434677E-2</v>
      </c>
      <c r="E9" s="46">
        <f>MAX(r_0+j*delta_u3, 0)</f>
        <v>8.9937608371434677E-2</v>
      </c>
      <c r="F9" s="46">
        <f>MAX(r_0+j*delta_u3, 0)</f>
        <v>8.9937608371434677E-2</v>
      </c>
      <c r="G9" s="46">
        <f>MAX(r_0+j*delta_u3, 0)</f>
        <v>8.9937608371434677E-2</v>
      </c>
      <c r="H9" s="46">
        <f>MAX(r_0+j*delta_u3, 0)</f>
        <v>8.9937608371434677E-2</v>
      </c>
      <c r="I9" s="47">
        <f>MAX(r_0+j*delta_u3, 0)</f>
        <v>8.9937608371434677E-2</v>
      </c>
      <c r="J9" s="19"/>
      <c r="K9" s="5">
        <v>6</v>
      </c>
      <c r="L9" s="5">
        <f t="shared" ref="L9:L21" si="0">INT(j*EXP(-MeanRev*delta_t)+0.5)</f>
        <v>6</v>
      </c>
      <c r="M9" s="44">
        <f t="shared" ref="M9:M21" si="1">j*EXP(-MeanRev*delta_t)-AD_k</f>
        <v>-2.4947988929340248E-2</v>
      </c>
      <c r="N9" s="48">
        <f t="shared" ref="N9:N21" si="2">1/6+0.5*(AD_beta^2+AD_beta)</f>
        <v>0.15450387327780576</v>
      </c>
      <c r="O9" s="49">
        <f t="shared" ref="O9:O21" si="3">2/3-AD_beta^2</f>
        <v>0.66604426451504817</v>
      </c>
      <c r="P9" s="50">
        <f t="shared" ref="P9:P21" si="4">1/6+0.5*(AD_beta^2-AD_beta)</f>
        <v>0.17945186220714601</v>
      </c>
      <c r="Q9" s="3"/>
    </row>
    <row r="10" spans="1:17" ht="15" customHeight="1">
      <c r="A10" s="79"/>
      <c r="B10" s="5">
        <f t="shared" ref="B10:B21" si="5">B9-1</f>
        <v>5</v>
      </c>
      <c r="C10" s="45">
        <f>MAX(r_0+j*delta_u3, 0)</f>
        <v>8.4948006976195561E-2</v>
      </c>
      <c r="D10" s="46">
        <f>MAX(r_0+j*delta_u3, 0)</f>
        <v>8.4948006976195561E-2</v>
      </c>
      <c r="E10" s="46">
        <f>MAX(r_0+j*delta_u3, 0)</f>
        <v>8.4948006976195561E-2</v>
      </c>
      <c r="F10" s="46">
        <f>MAX(r_0+j*delta_u3, 0)</f>
        <v>8.4948006976195561E-2</v>
      </c>
      <c r="G10" s="46">
        <f>MAX(r_0+j*delta_u3, 0)</f>
        <v>8.4948006976195561E-2</v>
      </c>
      <c r="H10" s="47">
        <f>MAX(r_0+j*delta_u3, 0)</f>
        <v>8.4948006976195561E-2</v>
      </c>
      <c r="I10" s="47">
        <f>MAX(r_0+j*delta_u3, 0)</f>
        <v>8.4948006976195561E-2</v>
      </c>
      <c r="J10" s="19"/>
      <c r="K10" s="5">
        <f t="shared" ref="K10:K21" si="6">K9-1</f>
        <v>5</v>
      </c>
      <c r="L10" s="5">
        <f t="shared" si="0"/>
        <v>5</v>
      </c>
      <c r="M10" s="44">
        <f t="shared" si="1"/>
        <v>-2.0789990774449763E-2</v>
      </c>
      <c r="N10" s="48">
        <f t="shared" si="2"/>
        <v>0.15648778313764264</v>
      </c>
      <c r="O10" s="49">
        <f t="shared" si="3"/>
        <v>0.6662344429502649</v>
      </c>
      <c r="P10" s="50">
        <f t="shared" si="4"/>
        <v>0.1772777739120924</v>
      </c>
      <c r="Q10" s="3"/>
    </row>
    <row r="11" spans="1:17" ht="15" customHeight="1">
      <c r="A11" s="79"/>
      <c r="B11" s="5">
        <f t="shared" si="5"/>
        <v>4</v>
      </c>
      <c r="C11" s="45">
        <f>MAX(r_0+j*delta_u3, 0)</f>
        <v>7.995840558095646E-2</v>
      </c>
      <c r="D11" s="46">
        <f>MAX(r_0+j*delta_u3, 0)</f>
        <v>7.995840558095646E-2</v>
      </c>
      <c r="E11" s="46">
        <f>MAX(r_0+j*delta_u3, 0)</f>
        <v>7.995840558095646E-2</v>
      </c>
      <c r="F11" s="46">
        <f>MAX(r_0+j*delta_u3, 0)</f>
        <v>7.995840558095646E-2</v>
      </c>
      <c r="G11" s="47">
        <f>MAX(r_0+j*delta_u3, 0)</f>
        <v>7.995840558095646E-2</v>
      </c>
      <c r="H11" s="47">
        <f>MAX(r_0+j*delta_u3, 0)</f>
        <v>7.995840558095646E-2</v>
      </c>
      <c r="I11" s="47">
        <f>MAX(r_0+j*delta_u3, 0)</f>
        <v>7.995840558095646E-2</v>
      </c>
      <c r="J11" s="19"/>
      <c r="K11" s="5">
        <f t="shared" si="6"/>
        <v>4</v>
      </c>
      <c r="L11" s="5">
        <f t="shared" si="0"/>
        <v>4</v>
      </c>
      <c r="M11" s="44">
        <f t="shared" si="1"/>
        <v>-1.6631992619560165E-2</v>
      </c>
      <c r="N11" s="48">
        <f t="shared" si="2"/>
        <v>0.15848898194613512</v>
      </c>
      <c r="O11" s="49">
        <f t="shared" si="3"/>
        <v>0.66639004348816955</v>
      </c>
      <c r="P11" s="50">
        <f t="shared" si="4"/>
        <v>0.17512097456569528</v>
      </c>
      <c r="Q11" s="3"/>
    </row>
    <row r="12" spans="1:17" ht="15" customHeight="1">
      <c r="A12" s="79"/>
      <c r="B12" s="5">
        <f t="shared" si="5"/>
        <v>3</v>
      </c>
      <c r="C12" s="45">
        <f>MAX(r_0+j*delta_u3, 0)</f>
        <v>7.4968804185717344E-2</v>
      </c>
      <c r="D12" s="46">
        <f>MAX(r_0+j*delta_u3, 0)</f>
        <v>7.4968804185717344E-2</v>
      </c>
      <c r="E12" s="46">
        <f>MAX(r_0+j*delta_u3, 0)</f>
        <v>7.4968804185717344E-2</v>
      </c>
      <c r="F12" s="47">
        <f>MAX(r_0+j*delta_u3, 0)</f>
        <v>7.4968804185717344E-2</v>
      </c>
      <c r="G12" s="47">
        <f>MAX(r_0+j*delta_u3, 0)</f>
        <v>7.4968804185717344E-2</v>
      </c>
      <c r="H12" s="47">
        <f>MAX(r_0+j*delta_u3, 0)</f>
        <v>7.4968804185717344E-2</v>
      </c>
      <c r="I12" s="47">
        <f>MAX(r_0+j*delta_u3, 0)</f>
        <v>7.4968804185717344E-2</v>
      </c>
      <c r="J12" s="19"/>
      <c r="K12" s="5">
        <f t="shared" si="6"/>
        <v>3</v>
      </c>
      <c r="L12" s="5">
        <f t="shared" si="0"/>
        <v>3</v>
      </c>
      <c r="M12" s="44">
        <f t="shared" si="1"/>
        <v>-1.2473994464670124E-2</v>
      </c>
      <c r="N12" s="48">
        <f t="shared" si="2"/>
        <v>0.16050746970328392</v>
      </c>
      <c r="O12" s="49">
        <f t="shared" si="3"/>
        <v>0.66651106612876199</v>
      </c>
      <c r="P12" s="50">
        <f t="shared" si="4"/>
        <v>0.17298146416795404</v>
      </c>
      <c r="Q12" s="3"/>
    </row>
    <row r="13" spans="1:17" ht="15" customHeight="1">
      <c r="A13" s="79"/>
      <c r="B13" s="5">
        <f t="shared" si="5"/>
        <v>2</v>
      </c>
      <c r="C13" s="45">
        <f>MAX(r_0+j*delta_u3, 0)</f>
        <v>6.9979202790478229E-2</v>
      </c>
      <c r="D13" s="46">
        <f>MAX(r_0+j*delta_u3, 0)</f>
        <v>6.9979202790478229E-2</v>
      </c>
      <c r="E13" s="47">
        <f>MAX(r_0+j*delta_u3, 0)</f>
        <v>6.9979202790478229E-2</v>
      </c>
      <c r="F13" s="47">
        <f>MAX(r_0+j*delta_u3, 0)</f>
        <v>6.9979202790478229E-2</v>
      </c>
      <c r="G13" s="47">
        <f>MAX(r_0+j*delta_u3, 0)</f>
        <v>6.9979202790478229E-2</v>
      </c>
      <c r="H13" s="47">
        <f>MAX(r_0+j*delta_u3, 0)</f>
        <v>6.9979202790478229E-2</v>
      </c>
      <c r="I13" s="47">
        <f>MAX(r_0+j*delta_u3, 0)</f>
        <v>6.9979202790478229E-2</v>
      </c>
      <c r="J13" s="19"/>
      <c r="K13" s="5">
        <f t="shared" si="6"/>
        <v>2</v>
      </c>
      <c r="L13" s="5">
        <f t="shared" si="0"/>
        <v>2</v>
      </c>
      <c r="M13" s="44">
        <f t="shared" si="1"/>
        <v>-8.3159963097800826E-3</v>
      </c>
      <c r="N13" s="48">
        <f t="shared" si="2"/>
        <v>0.16254324640908877</v>
      </c>
      <c r="O13" s="49">
        <f t="shared" si="3"/>
        <v>0.66659751087204233</v>
      </c>
      <c r="P13" s="50">
        <f t="shared" si="4"/>
        <v>0.17085924271886885</v>
      </c>
      <c r="Q13" s="3"/>
    </row>
    <row r="14" spans="1:17" ht="15" customHeight="1">
      <c r="A14" s="79"/>
      <c r="B14" s="5">
        <f t="shared" si="5"/>
        <v>1</v>
      </c>
      <c r="C14" s="45">
        <f>MAX(r_0+j*delta_u3, 0)</f>
        <v>6.4989601395239113E-2</v>
      </c>
      <c r="D14" s="47">
        <f>MAX(r_0+j*delta_u3, 0)</f>
        <v>6.4989601395239113E-2</v>
      </c>
      <c r="E14" s="47">
        <f>MAX(r_0+j*delta_u3, 0)</f>
        <v>6.4989601395239113E-2</v>
      </c>
      <c r="F14" s="47">
        <f>MAX(r_0+j*delta_u3, 0)</f>
        <v>6.4989601395239113E-2</v>
      </c>
      <c r="G14" s="47">
        <f>MAX(r_0+j*delta_u3, 0)</f>
        <v>6.4989601395239113E-2</v>
      </c>
      <c r="H14" s="47">
        <f>MAX(r_0+j*delta_u3, 0)</f>
        <v>6.4989601395239113E-2</v>
      </c>
      <c r="I14" s="47">
        <f>MAX(r_0+j*delta_u3, 0)</f>
        <v>6.4989601395239113E-2</v>
      </c>
      <c r="J14" s="19"/>
      <c r="K14" s="5">
        <f t="shared" si="6"/>
        <v>1</v>
      </c>
      <c r="L14" s="5">
        <f t="shared" si="0"/>
        <v>1</v>
      </c>
      <c r="M14" s="44">
        <f t="shared" si="1"/>
        <v>-4.1579981548900413E-3</v>
      </c>
      <c r="N14" s="48">
        <f t="shared" si="2"/>
        <v>0.16459631206354966</v>
      </c>
      <c r="O14" s="49">
        <f t="shared" si="3"/>
        <v>0.66664937771801058</v>
      </c>
      <c r="P14" s="50">
        <f t="shared" si="4"/>
        <v>0.1687543102184397</v>
      </c>
      <c r="Q14" s="3"/>
    </row>
    <row r="15" spans="1:17" ht="15" customHeight="1">
      <c r="A15" s="79"/>
      <c r="B15" s="5">
        <f t="shared" si="5"/>
        <v>0</v>
      </c>
      <c r="C15" s="47">
        <f>MAX(r_0+j*delta_u3, 0)</f>
        <v>0.06</v>
      </c>
      <c r="D15" s="47">
        <f>MAX(r_0+j*delta_u3, 0)</f>
        <v>0.06</v>
      </c>
      <c r="E15" s="47">
        <f>MAX(r_0+j*delta_u3, 0)</f>
        <v>0.06</v>
      </c>
      <c r="F15" s="47">
        <f>MAX(r_0+j*delta_u3, 0)</f>
        <v>0.06</v>
      </c>
      <c r="G15" s="47">
        <f>MAX(r_0+j*delta_u3, 0)</f>
        <v>0.06</v>
      </c>
      <c r="H15" s="47">
        <f>MAX(r_0+j*delta_u3, 0)</f>
        <v>0.06</v>
      </c>
      <c r="I15" s="47">
        <f>MAX(r_0+j*delta_u3, 0)</f>
        <v>0.06</v>
      </c>
      <c r="J15" s="19"/>
      <c r="K15" s="5">
        <f t="shared" si="6"/>
        <v>0</v>
      </c>
      <c r="L15" s="5">
        <f t="shared" si="0"/>
        <v>0</v>
      </c>
      <c r="M15" s="44">
        <f t="shared" si="1"/>
        <v>0</v>
      </c>
      <c r="N15" s="48">
        <f t="shared" si="2"/>
        <v>0.16666666666666666</v>
      </c>
      <c r="O15" s="49">
        <f t="shared" si="3"/>
        <v>0.66666666666666663</v>
      </c>
      <c r="P15" s="50">
        <f t="shared" si="4"/>
        <v>0.16666666666666666</v>
      </c>
      <c r="Q15" s="3"/>
    </row>
    <row r="16" spans="1:17" ht="15" customHeight="1">
      <c r="A16" s="79"/>
      <c r="B16" s="5">
        <f t="shared" si="5"/>
        <v>-1</v>
      </c>
      <c r="C16" s="45">
        <f>MAX(r_0+j*delta_u3, 0)</f>
        <v>5.5010398604760882E-2</v>
      </c>
      <c r="D16" s="47">
        <f>MAX(r_0+j*delta_u3, 0)</f>
        <v>5.5010398604760882E-2</v>
      </c>
      <c r="E16" s="47">
        <f>MAX(r_0+j*delta_u3, 0)</f>
        <v>5.5010398604760882E-2</v>
      </c>
      <c r="F16" s="47">
        <f>MAX(r_0+j*delta_u3, 0)</f>
        <v>5.5010398604760882E-2</v>
      </c>
      <c r="G16" s="47">
        <f>MAX(r_0+j*delta_u3, 0)</f>
        <v>5.5010398604760882E-2</v>
      </c>
      <c r="H16" s="47">
        <f>MAX(r_0+j*delta_u3, 0)</f>
        <v>5.5010398604760882E-2</v>
      </c>
      <c r="I16" s="47">
        <f>MAX(r_0+j*delta_u3, 0)</f>
        <v>5.5010398604760882E-2</v>
      </c>
      <c r="J16" s="19"/>
      <c r="K16" s="5">
        <f t="shared" si="6"/>
        <v>-1</v>
      </c>
      <c r="L16" s="5">
        <f t="shared" si="0"/>
        <v>-1</v>
      </c>
      <c r="M16" s="44">
        <f t="shared" si="1"/>
        <v>4.1579981548900413E-3</v>
      </c>
      <c r="N16" s="48">
        <f t="shared" si="2"/>
        <v>0.1687543102184397</v>
      </c>
      <c r="O16" s="49">
        <f t="shared" si="3"/>
        <v>0.66664937771801058</v>
      </c>
      <c r="P16" s="50">
        <f t="shared" si="4"/>
        <v>0.16459631206354966</v>
      </c>
      <c r="Q16" s="3"/>
    </row>
    <row r="17" spans="1:17" ht="15" customHeight="1">
      <c r="A17" s="79"/>
      <c r="B17" s="5">
        <f t="shared" si="5"/>
        <v>-2</v>
      </c>
      <c r="C17" s="45">
        <f>MAX(r_0+j*delta_u3, 0)</f>
        <v>5.0020797209521767E-2</v>
      </c>
      <c r="D17" s="46">
        <f>MAX(r_0+j*delta_u3, 0)</f>
        <v>5.0020797209521767E-2</v>
      </c>
      <c r="E17" s="47">
        <f>MAX(r_0+j*delta_u3, 0)</f>
        <v>5.0020797209521767E-2</v>
      </c>
      <c r="F17" s="47">
        <f>MAX(r_0+j*delta_u3, 0)</f>
        <v>5.0020797209521767E-2</v>
      </c>
      <c r="G17" s="47">
        <f>MAX(r_0+j*delta_u3, 0)</f>
        <v>5.0020797209521767E-2</v>
      </c>
      <c r="H17" s="47">
        <f>MAX(r_0+j*delta_u3, 0)</f>
        <v>5.0020797209521767E-2</v>
      </c>
      <c r="I17" s="47">
        <f>MAX(r_0+j*delta_u3, 0)</f>
        <v>5.0020797209521767E-2</v>
      </c>
      <c r="J17" s="19"/>
      <c r="K17" s="5">
        <f t="shared" si="6"/>
        <v>-2</v>
      </c>
      <c r="L17" s="5">
        <f t="shared" si="0"/>
        <v>-2</v>
      </c>
      <c r="M17" s="44">
        <f t="shared" si="1"/>
        <v>8.3159963097800826E-3</v>
      </c>
      <c r="N17" s="48">
        <f t="shared" si="2"/>
        <v>0.17085924271886885</v>
      </c>
      <c r="O17" s="49">
        <f t="shared" si="3"/>
        <v>0.66659751087204233</v>
      </c>
      <c r="P17" s="50">
        <f t="shared" si="4"/>
        <v>0.16254324640908877</v>
      </c>
      <c r="Q17" s="3"/>
    </row>
    <row r="18" spans="1:17" ht="15" customHeight="1">
      <c r="A18" s="79"/>
      <c r="B18" s="5">
        <f t="shared" si="5"/>
        <v>-3</v>
      </c>
      <c r="C18" s="45">
        <f>MAX(r_0+j*delta_u3, 0)</f>
        <v>4.5031195814282658E-2</v>
      </c>
      <c r="D18" s="46">
        <f>MAX(r_0+j*delta_u3, 0)</f>
        <v>4.5031195814282658E-2</v>
      </c>
      <c r="E18" s="46">
        <f>MAX(r_0+j*delta_u3, 0)</f>
        <v>4.5031195814282658E-2</v>
      </c>
      <c r="F18" s="47">
        <f>MAX(r_0+j*delta_u3, 0)</f>
        <v>4.5031195814282658E-2</v>
      </c>
      <c r="G18" s="47">
        <f>MAX(r_0+j*delta_u3, 0)</f>
        <v>4.5031195814282658E-2</v>
      </c>
      <c r="H18" s="47">
        <f>MAX(r_0+j*delta_u3, 0)</f>
        <v>4.5031195814282658E-2</v>
      </c>
      <c r="I18" s="47">
        <f>MAX(r_0+j*delta_u3, 0)</f>
        <v>4.5031195814282658E-2</v>
      </c>
      <c r="J18" s="19"/>
      <c r="K18" s="5">
        <f t="shared" si="6"/>
        <v>-3</v>
      </c>
      <c r="L18" s="5">
        <f t="shared" si="0"/>
        <v>-3</v>
      </c>
      <c r="M18" s="44">
        <f t="shared" si="1"/>
        <v>1.2473994464670124E-2</v>
      </c>
      <c r="N18" s="48">
        <f t="shared" si="2"/>
        <v>0.17298146416795404</v>
      </c>
      <c r="O18" s="49">
        <f t="shared" si="3"/>
        <v>0.66651106612876199</v>
      </c>
      <c r="P18" s="50">
        <f t="shared" si="4"/>
        <v>0.16050746970328392</v>
      </c>
      <c r="Q18" s="3"/>
    </row>
    <row r="19" spans="1:17" ht="15" customHeight="1">
      <c r="A19" s="79"/>
      <c r="B19" s="5">
        <f t="shared" si="5"/>
        <v>-4</v>
      </c>
      <c r="C19" s="45">
        <f>MAX(r_0+j*delta_u3, 0)</f>
        <v>4.0041594419043543E-2</v>
      </c>
      <c r="D19" s="46">
        <f>MAX(r_0+j*delta_u3, 0)</f>
        <v>4.0041594419043543E-2</v>
      </c>
      <c r="E19" s="46">
        <f>MAX(r_0+j*delta_u3, 0)</f>
        <v>4.0041594419043543E-2</v>
      </c>
      <c r="F19" s="46">
        <f>MAX(r_0+j*delta_u3, 0)</f>
        <v>4.0041594419043543E-2</v>
      </c>
      <c r="G19" s="47">
        <f>MAX(r_0+j*delta_u3, 0)</f>
        <v>4.0041594419043543E-2</v>
      </c>
      <c r="H19" s="47">
        <f>MAX(r_0+j*delta_u3, 0)</f>
        <v>4.0041594419043543E-2</v>
      </c>
      <c r="I19" s="47">
        <f>MAX(r_0+j*delta_u3, 0)</f>
        <v>4.0041594419043543E-2</v>
      </c>
      <c r="J19" s="19"/>
      <c r="K19" s="5">
        <f t="shared" si="6"/>
        <v>-4</v>
      </c>
      <c r="L19" s="5">
        <f t="shared" si="0"/>
        <v>-4</v>
      </c>
      <c r="M19" s="44">
        <f t="shared" si="1"/>
        <v>1.6631992619560165E-2</v>
      </c>
      <c r="N19" s="48">
        <f t="shared" si="2"/>
        <v>0.17512097456569528</v>
      </c>
      <c r="O19" s="49">
        <f t="shared" si="3"/>
        <v>0.66639004348816955</v>
      </c>
      <c r="P19" s="50">
        <f t="shared" si="4"/>
        <v>0.15848898194613512</v>
      </c>
      <c r="Q19" s="3"/>
    </row>
    <row r="20" spans="1:17" ht="15" customHeight="1">
      <c r="A20" s="79"/>
      <c r="B20" s="5">
        <f t="shared" si="5"/>
        <v>-5</v>
      </c>
      <c r="C20" s="45">
        <f>MAX(r_0+j*delta_u3, 0)</f>
        <v>3.5051993023804427E-2</v>
      </c>
      <c r="D20" s="46">
        <f>MAX(r_0+j*delta_u3, 0)</f>
        <v>3.5051993023804427E-2</v>
      </c>
      <c r="E20" s="46">
        <f>MAX(r_0+j*delta_u3, 0)</f>
        <v>3.5051993023804427E-2</v>
      </c>
      <c r="F20" s="46">
        <f>MAX(r_0+j*delta_u3, 0)</f>
        <v>3.5051993023804427E-2</v>
      </c>
      <c r="G20" s="46">
        <f>MAX(r_0+j*delta_u3, 0)</f>
        <v>3.5051993023804427E-2</v>
      </c>
      <c r="H20" s="47">
        <f>MAX(r_0+j*delta_u3, 0)</f>
        <v>3.5051993023804427E-2</v>
      </c>
      <c r="I20" s="47">
        <f>MAX(r_0+j*delta_u3, 0)</f>
        <v>3.5051993023804427E-2</v>
      </c>
      <c r="J20" s="19"/>
      <c r="K20" s="5">
        <f t="shared" si="6"/>
        <v>-5</v>
      </c>
      <c r="L20" s="5">
        <f t="shared" si="0"/>
        <v>-5</v>
      </c>
      <c r="M20" s="44">
        <f t="shared" si="1"/>
        <v>2.0789990774449763E-2</v>
      </c>
      <c r="N20" s="48">
        <f t="shared" si="2"/>
        <v>0.1772777739120924</v>
      </c>
      <c r="O20" s="49">
        <f t="shared" si="3"/>
        <v>0.6662344429502649</v>
      </c>
      <c r="P20" s="50">
        <f t="shared" si="4"/>
        <v>0.15648778313764264</v>
      </c>
      <c r="Q20" s="3"/>
    </row>
    <row r="21" spans="1:17" ht="15" customHeight="1">
      <c r="A21" s="79"/>
      <c r="B21" s="5">
        <f t="shared" si="5"/>
        <v>-6</v>
      </c>
      <c r="C21" s="45">
        <f>MAX(r_0+j*delta_u3, 0)</f>
        <v>3.0062391628565315E-2</v>
      </c>
      <c r="D21" s="46">
        <f>MAX(r_0+j*delta_u3, 0)</f>
        <v>3.0062391628565315E-2</v>
      </c>
      <c r="E21" s="46">
        <f>MAX(r_0+j*delta_u3, 0)</f>
        <v>3.0062391628565315E-2</v>
      </c>
      <c r="F21" s="46">
        <f>MAX(r_0+j*delta_u3, 0)</f>
        <v>3.0062391628565315E-2</v>
      </c>
      <c r="G21" s="46">
        <f>MAX(r_0+j*delta_u3, 0)</f>
        <v>3.0062391628565315E-2</v>
      </c>
      <c r="H21" s="46">
        <f>MAX(r_0+j*delta_u3, 0)</f>
        <v>3.0062391628565315E-2</v>
      </c>
      <c r="I21" s="47">
        <f>MAX(r_0+j*delta_u3, 0)</f>
        <v>3.0062391628565315E-2</v>
      </c>
      <c r="J21" s="19"/>
      <c r="K21" s="5">
        <f t="shared" si="6"/>
        <v>-6</v>
      </c>
      <c r="L21" s="5">
        <f t="shared" si="0"/>
        <v>-6</v>
      </c>
      <c r="M21" s="44">
        <f t="shared" si="1"/>
        <v>2.4947988929340248E-2</v>
      </c>
      <c r="N21" s="48">
        <f t="shared" si="2"/>
        <v>0.17945186220714601</v>
      </c>
      <c r="O21" s="49">
        <f t="shared" si="3"/>
        <v>0.66604426451504817</v>
      </c>
      <c r="P21" s="50">
        <f t="shared" si="4"/>
        <v>0.15450387327780576</v>
      </c>
      <c r="Q21" s="2"/>
    </row>
    <row r="22" spans="1:17" ht="18.75" customHeight="1">
      <c r="A22" s="18"/>
      <c r="B22" s="22"/>
      <c r="C22" s="23">
        <v>0</v>
      </c>
      <c r="D22" s="23">
        <v>1</v>
      </c>
      <c r="E22" s="23">
        <v>2</v>
      </c>
      <c r="F22" s="23">
        <v>3</v>
      </c>
      <c r="G22" s="23">
        <v>4</v>
      </c>
      <c r="H22" s="23">
        <v>5</v>
      </c>
      <c r="I22" s="23">
        <v>6</v>
      </c>
      <c r="J22" s="19"/>
      <c r="K22" s="2"/>
      <c r="L22" s="2"/>
      <c r="M22" s="2"/>
      <c r="N22" s="2"/>
      <c r="O22" s="2"/>
      <c r="P22" s="2"/>
      <c r="Q22" s="2"/>
    </row>
    <row r="23" spans="1:17" ht="21.75" customHeight="1">
      <c r="A23" s="2"/>
      <c r="B23" s="2"/>
      <c r="C23" s="65" t="s">
        <v>8</v>
      </c>
      <c r="D23" s="66"/>
      <c r="E23" s="66"/>
      <c r="F23" s="66"/>
      <c r="G23" s="66"/>
      <c r="H23" s="66"/>
      <c r="I23" s="78"/>
      <c r="J23" s="19"/>
      <c r="K23" s="3"/>
      <c r="L23" s="3"/>
      <c r="M23" s="3"/>
      <c r="N23" s="3"/>
      <c r="O23" s="3"/>
      <c r="P23" s="3"/>
      <c r="Q23" s="3"/>
    </row>
    <row r="24" spans="1:17" ht="13.5">
      <c r="A24" s="4" t="s">
        <v>7</v>
      </c>
      <c r="B24" s="21" t="s">
        <v>11</v>
      </c>
      <c r="C24" s="34">
        <f t="shared" ref="C24:H24" si="7">-LN(D25/C25)/delta_t</f>
        <v>6.0000000000001261E-2</v>
      </c>
      <c r="D24" s="35">
        <f t="shared" si="7"/>
        <v>5.9999654220527325E-2</v>
      </c>
      <c r="E24" s="35">
        <f t="shared" si="7"/>
        <v>5.9998622627130536E-2</v>
      </c>
      <c r="F24" s="35">
        <f t="shared" si="7"/>
        <v>5.999691377472352E-2</v>
      </c>
      <c r="G24" s="35">
        <f t="shared" si="7"/>
        <v>5.9994536135321824E-2</v>
      </c>
      <c r="H24" s="35">
        <f t="shared" si="7"/>
        <v>5.9991498098767519E-2</v>
      </c>
      <c r="I24" s="32"/>
      <c r="J24" s="19"/>
      <c r="K24" s="3"/>
      <c r="L24" s="3"/>
      <c r="M24" s="3"/>
      <c r="N24" s="3"/>
      <c r="O24" s="3"/>
      <c r="P24" s="3"/>
      <c r="Q24" s="3"/>
    </row>
    <row r="25" spans="1:17" ht="13.5">
      <c r="A25" s="4" t="s">
        <v>15</v>
      </c>
      <c r="B25" s="21" t="s">
        <v>14</v>
      </c>
      <c r="C25" s="29">
        <f>SUM(C28:C40)</f>
        <v>1</v>
      </c>
      <c r="D25" s="30">
        <f t="shared" ref="D25:I25" si="8">SUM(D28:D40)</f>
        <v>0.99501247919268221</v>
      </c>
      <c r="E25" s="30">
        <f t="shared" si="8"/>
        <v>0.99004986227741076</v>
      </c>
      <c r="F25" s="30">
        <f t="shared" si="8"/>
        <v>0.98511208106123482</v>
      </c>
      <c r="G25" s="30">
        <f t="shared" si="8"/>
        <v>0.98019906615229735</v>
      </c>
      <c r="H25" s="30">
        <f t="shared" si="8"/>
        <v>0.97531074699494336</v>
      </c>
      <c r="I25" s="31">
        <f t="shared" si="8"/>
        <v>0.97044705190421088</v>
      </c>
      <c r="J25" s="19"/>
      <c r="K25" s="3"/>
      <c r="L25" s="3"/>
      <c r="M25" s="3"/>
      <c r="N25" s="3"/>
      <c r="O25" s="3"/>
      <c r="P25" s="3"/>
      <c r="Q25" s="3"/>
    </row>
    <row r="26" spans="1:17" ht="21" customHeight="1">
      <c r="A26" s="19"/>
      <c r="B26" s="19"/>
      <c r="C26" s="23">
        <v>0</v>
      </c>
      <c r="D26" s="23">
        <v>1</v>
      </c>
      <c r="E26" s="23">
        <v>2</v>
      </c>
      <c r="F26" s="23">
        <v>3</v>
      </c>
      <c r="G26" s="23">
        <v>4</v>
      </c>
      <c r="H26" s="23">
        <v>5</v>
      </c>
      <c r="I26" s="23">
        <v>6</v>
      </c>
      <c r="J26" s="19"/>
      <c r="K26" s="3"/>
      <c r="L26" s="3"/>
      <c r="M26" s="3"/>
      <c r="N26" s="3"/>
      <c r="O26" s="3"/>
      <c r="P26" s="3"/>
      <c r="Q26" s="3"/>
    </row>
    <row r="27" spans="1:17">
      <c r="A27" s="19"/>
      <c r="B27" s="19"/>
      <c r="C27" s="80" t="s">
        <v>9</v>
      </c>
      <c r="D27" s="80"/>
      <c r="E27" s="80"/>
      <c r="F27" s="80"/>
      <c r="G27" s="80"/>
      <c r="H27" s="80"/>
      <c r="I27" s="80"/>
      <c r="J27" s="19"/>
      <c r="K27" s="3"/>
      <c r="L27" s="3"/>
      <c r="M27" s="3"/>
      <c r="N27" s="3"/>
      <c r="O27" s="3"/>
      <c r="P27" s="3"/>
      <c r="Q27" s="3"/>
    </row>
    <row r="28" spans="1:17">
      <c r="A28" s="76" t="s">
        <v>12</v>
      </c>
      <c r="B28" s="5">
        <v>6</v>
      </c>
      <c r="C28" s="51"/>
      <c r="D28" s="52"/>
      <c r="E28" s="52"/>
      <c r="F28" s="52"/>
      <c r="G28" s="52"/>
      <c r="H28" s="52"/>
      <c r="I28" s="53">
        <f t="shared" ref="I28:I40" si="9">IF(H27="",0,H27*EXP(-H8*delta_t)*$P8)+IF(H28="",0,H28*EXP(-H9*delta_t)*$O9)+IF(H29="",0,H29*EXP(-H10*delta_t)*$N10)</f>
        <v>1.7118866761986577E-5</v>
      </c>
      <c r="J28" s="19"/>
      <c r="K28" s="3"/>
      <c r="L28" s="3"/>
      <c r="M28" s="3"/>
      <c r="N28" s="3"/>
      <c r="O28" s="3"/>
      <c r="P28" s="3"/>
      <c r="Q28" s="3"/>
    </row>
    <row r="29" spans="1:17">
      <c r="A29" s="77"/>
      <c r="B29" s="5">
        <f t="shared" ref="B29:B40" si="10">B28-1</f>
        <v>5</v>
      </c>
      <c r="C29" s="54"/>
      <c r="D29" s="55"/>
      <c r="E29" s="55"/>
      <c r="F29" s="55"/>
      <c r="G29" s="55"/>
      <c r="H29" s="53">
        <f t="shared" ref="H29:H39" si="11">IF(G28="",0,G28*EXP(-G9*delta_t)*$P9)+IF(G29="",0,G29*EXP(-G10*delta_t)*$O10)+IF(G30="",0,G30*EXP(-G11*delta_t)*$N11)</f>
        <v>1.1017141933036896E-4</v>
      </c>
      <c r="I29" s="53">
        <f t="shared" si="9"/>
        <v>4.3792822596760278E-4</v>
      </c>
      <c r="J29" s="19"/>
      <c r="K29" s="3"/>
      <c r="L29" s="3"/>
      <c r="M29" s="3"/>
      <c r="N29" s="3"/>
      <c r="O29" s="3"/>
      <c r="P29" s="3"/>
      <c r="Q29" s="3"/>
    </row>
    <row r="30" spans="1:17">
      <c r="A30" s="77"/>
      <c r="B30" s="5">
        <f t="shared" si="10"/>
        <v>4</v>
      </c>
      <c r="C30" s="54"/>
      <c r="D30" s="55"/>
      <c r="E30" s="55"/>
      <c r="F30" s="55"/>
      <c r="G30" s="53">
        <f t="shared" ref="G30:G38" si="12">IF(F29="",0,F29*EXP(-F10*delta_t)*$P10)+IF(F30="",0,F30*EXP(-F11*delta_t)*$O11)+IF(F31="",0,F31*EXP(-F12*delta_t)*$N12)</f>
        <v>6.9978343838632739E-4</v>
      </c>
      <c r="H30" s="53">
        <f t="shared" si="11"/>
        <v>2.3186879457431009E-3</v>
      </c>
      <c r="I30" s="53">
        <f t="shared" si="9"/>
        <v>4.7263774937296079E-3</v>
      </c>
      <c r="J30" s="19"/>
      <c r="K30" s="3"/>
      <c r="L30" s="3"/>
      <c r="M30" s="3"/>
      <c r="N30" s="3"/>
      <c r="O30" s="3"/>
      <c r="P30" s="3"/>
      <c r="Q30" s="3"/>
    </row>
    <row r="31" spans="1:17">
      <c r="A31" s="77"/>
      <c r="B31" s="5">
        <f t="shared" si="10"/>
        <v>3</v>
      </c>
      <c r="C31" s="54"/>
      <c r="D31" s="55"/>
      <c r="E31" s="55"/>
      <c r="F31" s="53">
        <f t="shared" ref="F31:F37" si="13">IF(E30="",0,E30*EXP(-E11*delta_t)*$P11)+IF(E31="",0,E31*EXP(-E12*delta_t)*$O12)+IF(E32="",0,E32*EXP(-E13*delta_t)*$N13)</f>
        <v>4.3871413071680495E-3</v>
      </c>
      <c r="G31" s="53">
        <f t="shared" si="12"/>
        <v>1.1632382019046945E-2</v>
      </c>
      <c r="H31" s="53">
        <f t="shared" si="11"/>
        <v>1.9886766454818953E-2</v>
      </c>
      <c r="I31" s="53">
        <f t="shared" si="9"/>
        <v>2.7981800230293855E-2</v>
      </c>
      <c r="J31" s="19"/>
      <c r="K31" s="3"/>
      <c r="L31" s="3"/>
      <c r="M31" s="3"/>
      <c r="N31" s="3"/>
      <c r="O31" s="3"/>
      <c r="P31" s="3"/>
      <c r="Q31" s="3"/>
    </row>
    <row r="32" spans="1:17">
      <c r="A32" s="77"/>
      <c r="B32" s="5">
        <f t="shared" si="10"/>
        <v>2</v>
      </c>
      <c r="C32" s="54"/>
      <c r="D32" s="55"/>
      <c r="E32" s="53">
        <f>IF(D31="",0,D31*EXP(-D12*delta_t)*$P12)+IF(D32="",0,D32*EXP(-D13*delta_t)*$O13)+IF(D33="",0,D33*EXP(-D14*delta_t)*$N14)</f>
        <v>2.7148467882434149E-2</v>
      </c>
      <c r="F32" s="53">
        <f t="shared" si="13"/>
        <v>5.4001338988859802E-2</v>
      </c>
      <c r="G32" s="53">
        <f t="shared" si="12"/>
        <v>7.463086930009602E-2</v>
      </c>
      <c r="H32" s="53">
        <f t="shared" si="11"/>
        <v>8.9148598012581404E-2</v>
      </c>
      <c r="I32" s="53">
        <f t="shared" si="9"/>
        <v>9.8939053811112648E-2</v>
      </c>
      <c r="J32" s="19"/>
      <c r="K32" s="3"/>
      <c r="L32" s="3"/>
      <c r="M32" s="3"/>
      <c r="N32" s="3"/>
      <c r="O32" s="3"/>
      <c r="P32" s="3"/>
      <c r="Q32" s="3"/>
    </row>
    <row r="33" spans="1:17">
      <c r="A33" s="77"/>
      <c r="B33" s="5">
        <f t="shared" si="10"/>
        <v>1</v>
      </c>
      <c r="C33" s="54"/>
      <c r="D33" s="53">
        <f>IF(C32="",0,C32*EXP(-C13*delta_t)*$P13)+IF(C33="",0,C33*EXP(-C14*delta_t)*$O14)+IF(C34="",0,C34*EXP(-C15*delta_t)*$N15)</f>
        <v>0.16583541319878037</v>
      </c>
      <c r="E33" s="53">
        <f>IF(D32="",0,D32*EXP(-D13*delta_t)*$P13)+IF(D33="",0,D33*EXP(-D14*delta_t)*$O14)+IF(D34="",0,D34*EXP(-D15*delta_t)*$N15)</f>
        <v>0.21996249172530111</v>
      </c>
      <c r="F33" s="53">
        <f t="shared" si="13"/>
        <v>0.2326643545589557</v>
      </c>
      <c r="G33" s="53">
        <f t="shared" si="12"/>
        <v>0.23022468720711722</v>
      </c>
      <c r="H33" s="53">
        <f t="shared" si="11"/>
        <v>0.22259083108434613</v>
      </c>
      <c r="I33" s="53">
        <f t="shared" si="9"/>
        <v>0.21354668455508791</v>
      </c>
      <c r="J33" s="19"/>
      <c r="K33" s="3"/>
      <c r="L33" s="3"/>
      <c r="M33" s="3"/>
      <c r="N33" s="3"/>
      <c r="O33" s="3"/>
      <c r="P33" s="3"/>
      <c r="Q33" s="3"/>
    </row>
    <row r="34" spans="1:17">
      <c r="A34" s="77"/>
      <c r="B34" s="5">
        <f t="shared" si="10"/>
        <v>0</v>
      </c>
      <c r="C34" s="53">
        <v>1</v>
      </c>
      <c r="D34" s="53">
        <f>IF(C33="",0,C33*EXP(-C14*delta_t)*$P14)+IF(C34="",0,C34*EXP(-C15*delta_t)*$O15)+IF(C35="",0,C35*EXP(-C16*delta_t)*$N16)</f>
        <v>0.66334165279512147</v>
      </c>
      <c r="E34" s="53">
        <f>IF(D33="",0,D33*EXP(-D14*delta_t)*$P14)+IF(D34="",0,D34*EXP(-D15*delta_t)*$O15)+IF(D35="",0,D35*EXP(-D16*delta_t)*$N16)</f>
        <v>0.49571387873930134</v>
      </c>
      <c r="F34" s="53">
        <f t="shared" si="13"/>
        <v>0.40271200415696123</v>
      </c>
      <c r="G34" s="53">
        <f t="shared" si="12"/>
        <v>0.34530274207324041</v>
      </c>
      <c r="H34" s="53">
        <f t="shared" si="11"/>
        <v>0.30641724069669446</v>
      </c>
      <c r="I34" s="53">
        <f t="shared" si="9"/>
        <v>0.27807319387039309</v>
      </c>
      <c r="J34" s="19"/>
      <c r="K34" s="3"/>
      <c r="L34" s="3"/>
      <c r="M34" s="3"/>
      <c r="N34" s="3"/>
      <c r="O34" s="3"/>
      <c r="P34" s="3"/>
      <c r="Q34" s="3"/>
    </row>
    <row r="35" spans="1:17">
      <c r="A35" s="77"/>
      <c r="B35" s="5">
        <f t="shared" si="10"/>
        <v>-1</v>
      </c>
      <c r="C35" s="54"/>
      <c r="D35" s="53">
        <f>IF(C34="",0,C34*EXP(-C15*delta_t)*$P15)+IF(C35="",0,C35*EXP(-C16*delta_t)*$O16)+IF(C36="",0,C36*EXP(-C17*delta_t)*$N17)</f>
        <v>0.16583541319878037</v>
      </c>
      <c r="E35" s="53">
        <f>IF(D34="",0,D34*EXP(-D15*delta_t)*$P15)+IF(D35="",0,D35*EXP(-D16*delta_t)*$O16)+IF(D36="",0,D36*EXP(-D17*delta_t)*$N17)</f>
        <v>0.22005396998575028</v>
      </c>
      <c r="F35" s="53">
        <f t="shared" si="13"/>
        <v>0.23285791481755186</v>
      </c>
      <c r="G35" s="53">
        <f t="shared" si="12"/>
        <v>0.23051203989462757</v>
      </c>
      <c r="H35" s="53">
        <f t="shared" si="11"/>
        <v>0.22296133582640623</v>
      </c>
      <c r="I35" s="53">
        <f t="shared" si="9"/>
        <v>0.21399108283116333</v>
      </c>
      <c r="J35" s="19"/>
      <c r="K35" s="3"/>
      <c r="L35" s="3"/>
      <c r="M35" s="3"/>
      <c r="N35" s="3"/>
      <c r="O35" s="3"/>
      <c r="P35" s="3"/>
      <c r="Q35" s="3"/>
    </row>
    <row r="36" spans="1:17">
      <c r="A36" s="77"/>
      <c r="B36" s="5">
        <f t="shared" si="10"/>
        <v>-2</v>
      </c>
      <c r="C36" s="54"/>
      <c r="D36" s="55"/>
      <c r="E36" s="53">
        <f>IF(D35="",0,D35*EXP(-D16*delta_t)*$P16)+IF(D36="",0,D36*EXP(-D17*delta_t)*$O17)+IF(D37="",0,D37*EXP(-D18*delta_t)*$N18)</f>
        <v>2.7171053944623932E-2</v>
      </c>
      <c r="F36" s="53">
        <f t="shared" si="13"/>
        <v>5.4091227217164958E-2</v>
      </c>
      <c r="G36" s="53">
        <f t="shared" si="12"/>
        <v>7.4817285076640178E-2</v>
      </c>
      <c r="H36" s="53">
        <f t="shared" si="11"/>
        <v>8.9445622010446701E-2</v>
      </c>
      <c r="I36" s="53">
        <f t="shared" si="9"/>
        <v>9.9351272748148353E-2</v>
      </c>
      <c r="J36" s="19"/>
      <c r="K36" s="3"/>
      <c r="L36" s="3"/>
      <c r="M36" s="3"/>
      <c r="N36" s="3"/>
      <c r="O36" s="3"/>
      <c r="P36" s="3"/>
      <c r="Q36" s="3"/>
    </row>
    <row r="37" spans="1:17">
      <c r="A37" s="77"/>
      <c r="B37" s="5">
        <f t="shared" si="10"/>
        <v>-3</v>
      </c>
      <c r="C37" s="54"/>
      <c r="D37" s="55"/>
      <c r="E37" s="55"/>
      <c r="F37" s="53">
        <f t="shared" si="13"/>
        <v>4.398100014573224E-3</v>
      </c>
      <c r="G37" s="53">
        <f t="shared" si="12"/>
        <v>1.1675993338882685E-2</v>
      </c>
      <c r="H37" s="53">
        <f t="shared" si="11"/>
        <v>1.9986237378656482E-2</v>
      </c>
      <c r="I37" s="53">
        <f t="shared" si="9"/>
        <v>2.8156857479505068E-2</v>
      </c>
      <c r="J37" s="19"/>
      <c r="K37" s="3"/>
      <c r="L37" s="3"/>
      <c r="M37" s="3"/>
      <c r="N37" s="3"/>
      <c r="O37" s="3"/>
      <c r="P37" s="3"/>
      <c r="Q37" s="3"/>
    </row>
    <row r="38" spans="1:17">
      <c r="A38" s="77"/>
      <c r="B38" s="5">
        <f t="shared" si="10"/>
        <v>-4</v>
      </c>
      <c r="C38" s="54"/>
      <c r="D38" s="55"/>
      <c r="E38" s="55"/>
      <c r="F38" s="55"/>
      <c r="G38" s="53">
        <f t="shared" si="12"/>
        <v>7.032838042599635E-4</v>
      </c>
      <c r="H38" s="53">
        <f t="shared" si="11"/>
        <v>2.3341647407263888E-3</v>
      </c>
      <c r="I38" s="53">
        <f t="shared" si="9"/>
        <v>4.7658439525250984E-3</v>
      </c>
      <c r="J38" s="19"/>
      <c r="K38" s="3"/>
      <c r="L38" s="3"/>
      <c r="M38" s="3"/>
      <c r="N38" s="3"/>
      <c r="O38" s="3"/>
      <c r="P38" s="3"/>
      <c r="Q38" s="3"/>
    </row>
    <row r="39" spans="1:17">
      <c r="A39" s="77"/>
      <c r="B39" s="5">
        <f t="shared" si="10"/>
        <v>-5</v>
      </c>
      <c r="C39" s="54"/>
      <c r="D39" s="55"/>
      <c r="E39" s="55"/>
      <c r="F39" s="55"/>
      <c r="G39" s="55"/>
      <c r="H39" s="53">
        <f t="shared" si="11"/>
        <v>1.1109142519318043E-4</v>
      </c>
      <c r="I39" s="53">
        <f t="shared" si="9"/>
        <v>4.4250409454717275E-4</v>
      </c>
      <c r="J39" s="19"/>
      <c r="K39" s="3"/>
      <c r="L39" s="3"/>
      <c r="M39" s="3"/>
      <c r="N39" s="3"/>
      <c r="O39" s="3"/>
      <c r="P39" s="3"/>
      <c r="Q39" s="3"/>
    </row>
    <row r="40" spans="1:17">
      <c r="A40" s="77"/>
      <c r="B40" s="5">
        <f t="shared" si="10"/>
        <v>-6</v>
      </c>
      <c r="C40" s="54"/>
      <c r="D40" s="55"/>
      <c r="E40" s="55"/>
      <c r="F40" s="55"/>
      <c r="G40" s="55"/>
      <c r="H40" s="55"/>
      <c r="I40" s="53">
        <f t="shared" si="9"/>
        <v>1.733374497521796E-5</v>
      </c>
      <c r="J40" s="19"/>
      <c r="K40" s="3"/>
      <c r="L40" s="3"/>
      <c r="M40" s="3"/>
      <c r="N40" s="3"/>
      <c r="O40" s="3"/>
      <c r="P40" s="3"/>
      <c r="Q40" s="3"/>
    </row>
    <row r="41" spans="1:17">
      <c r="A41" s="19"/>
      <c r="B41" s="22"/>
      <c r="C41" s="33">
        <v>0</v>
      </c>
      <c r="D41" s="33">
        <v>1</v>
      </c>
      <c r="E41" s="33">
        <v>2</v>
      </c>
      <c r="F41" s="33">
        <v>3</v>
      </c>
      <c r="G41" s="33">
        <v>4</v>
      </c>
      <c r="H41" s="33">
        <v>5</v>
      </c>
      <c r="I41" s="33">
        <v>6</v>
      </c>
      <c r="J41" s="19"/>
      <c r="K41" s="3"/>
      <c r="L41" s="3"/>
      <c r="M41" s="3"/>
      <c r="N41" s="3"/>
      <c r="O41" s="3"/>
      <c r="P41" s="3"/>
      <c r="Q41" s="3"/>
    </row>
    <row r="42" spans="1:17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3"/>
      <c r="L42" s="3"/>
      <c r="M42" s="3"/>
      <c r="N42" s="3"/>
      <c r="O42" s="3"/>
      <c r="P42" s="3"/>
      <c r="Q42" s="3"/>
    </row>
  </sheetData>
  <mergeCells count="6">
    <mergeCell ref="N7:P7"/>
    <mergeCell ref="A28:A40"/>
    <mergeCell ref="C23:I23"/>
    <mergeCell ref="C8:I8"/>
    <mergeCell ref="A9:A21"/>
    <mergeCell ref="C27:I2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N33" sqref="N33"/>
    </sheetView>
  </sheetViews>
  <sheetFormatPr defaultRowHeight="12.75"/>
  <cols>
    <col min="1" max="1" width="16.42578125" style="1" customWidth="1"/>
    <col min="2" max="2" width="5.85546875" style="1" customWidth="1"/>
    <col min="3" max="9" width="9.85546875" style="1" customWidth="1"/>
    <col min="10" max="10" width="4.5703125" style="1" customWidth="1"/>
    <col min="11" max="16384" width="9.140625" style="1"/>
  </cols>
  <sheetData>
    <row r="1" spans="1:17" ht="12" customHeight="1">
      <c r="A1" s="2"/>
      <c r="B1" s="2"/>
      <c r="C1" s="2"/>
      <c r="D1" s="2"/>
      <c r="E1" s="2"/>
      <c r="F1" s="3"/>
      <c r="G1" s="3"/>
      <c r="H1" s="3"/>
      <c r="I1" s="3"/>
      <c r="J1" s="3"/>
      <c r="K1" s="14"/>
      <c r="L1" s="14"/>
      <c r="M1" s="14"/>
      <c r="N1" s="14"/>
      <c r="O1" s="3"/>
      <c r="P1" s="3"/>
      <c r="Q1" s="3"/>
    </row>
    <row r="2" spans="1:17" ht="15" customHeight="1">
      <c r="A2" s="4" t="s">
        <v>4</v>
      </c>
      <c r="B2" s="21" t="s">
        <v>1</v>
      </c>
      <c r="C2" s="6">
        <f>1/12</f>
        <v>8.3333333333333329E-2</v>
      </c>
      <c r="D2" s="5" t="s">
        <v>2</v>
      </c>
      <c r="E2" s="2"/>
      <c r="F2" s="3"/>
      <c r="G2" s="3"/>
      <c r="H2" s="3"/>
      <c r="I2" s="3"/>
      <c r="J2" s="3"/>
      <c r="K2" s="19"/>
      <c r="L2" s="19"/>
      <c r="M2" s="19"/>
      <c r="N2" s="3"/>
      <c r="O2" s="3"/>
      <c r="P2" s="3"/>
      <c r="Q2" s="3"/>
    </row>
    <row r="3" spans="1:17" ht="14.25" customHeight="1">
      <c r="A3" s="16" t="s">
        <v>22</v>
      </c>
      <c r="B3" s="21" t="s">
        <v>23</v>
      </c>
      <c r="C3" s="56">
        <v>0.05</v>
      </c>
      <c r="D3" s="5"/>
      <c r="E3" s="2"/>
      <c r="F3" s="3"/>
      <c r="G3" s="3"/>
      <c r="H3" s="3"/>
      <c r="I3" s="3"/>
      <c r="J3" s="3"/>
      <c r="K3" s="19"/>
      <c r="L3" s="19"/>
      <c r="M3" s="19"/>
      <c r="N3" s="19"/>
      <c r="O3" s="3"/>
      <c r="P3" s="3"/>
      <c r="Q3" s="3"/>
    </row>
    <row r="4" spans="1:17" ht="16.5" customHeight="1">
      <c r="A4" s="16" t="s">
        <v>0</v>
      </c>
      <c r="B4" s="21" t="s">
        <v>24</v>
      </c>
      <c r="C4" s="61">
        <v>0.01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3"/>
      <c r="P4" s="3"/>
      <c r="Q4" s="3"/>
    </row>
    <row r="5" spans="1:17" ht="16.5" customHeight="1">
      <c r="A5" s="16" t="s">
        <v>36</v>
      </c>
      <c r="B5" s="21" t="s">
        <v>37</v>
      </c>
      <c r="C5" s="63">
        <f>sigma*SQRT(3*(1-EXP(-2*MeanRev*delta_t))/(2*MeanRev))</f>
        <v>4.9896013952391138E-3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3"/>
      <c r="P5" s="3"/>
      <c r="Q5" s="3"/>
    </row>
    <row r="6" spans="1:17" ht="15.75" customHeight="1">
      <c r="A6" s="4" t="s">
        <v>3</v>
      </c>
      <c r="B6" s="21" t="s">
        <v>10</v>
      </c>
      <c r="C6" s="28">
        <v>0.06</v>
      </c>
      <c r="D6" s="28">
        <v>0.06</v>
      </c>
      <c r="E6" s="28">
        <v>0.06</v>
      </c>
      <c r="F6" s="28">
        <v>0.06</v>
      </c>
      <c r="G6" s="28">
        <v>0.06</v>
      </c>
      <c r="H6" s="28">
        <v>0.06</v>
      </c>
      <c r="I6" s="28">
        <v>0.06</v>
      </c>
      <c r="J6" s="19"/>
      <c r="K6" s="19"/>
      <c r="L6" s="19"/>
      <c r="M6" s="19"/>
      <c r="N6" s="19"/>
      <c r="O6" s="3"/>
      <c r="P6" s="3"/>
      <c r="Q6" s="3"/>
    </row>
    <row r="7" spans="1:17" ht="17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3"/>
      <c r="L7" s="3"/>
      <c r="M7" s="3"/>
      <c r="N7" s="74" t="s">
        <v>34</v>
      </c>
      <c r="O7" s="75"/>
      <c r="P7" s="75"/>
      <c r="Q7" s="3"/>
    </row>
    <row r="8" spans="1:17" ht="15" customHeight="1">
      <c r="A8" s="19"/>
      <c r="B8" s="19"/>
      <c r="C8" s="80" t="s">
        <v>33</v>
      </c>
      <c r="D8" s="80"/>
      <c r="E8" s="80"/>
      <c r="F8" s="80"/>
      <c r="G8" s="80"/>
      <c r="H8" s="80"/>
      <c r="I8" s="80"/>
      <c r="J8" s="19"/>
      <c r="K8" s="43" t="s">
        <v>31</v>
      </c>
      <c r="L8" s="43" t="s">
        <v>30</v>
      </c>
      <c r="M8" s="43" t="s">
        <v>26</v>
      </c>
      <c r="N8" s="39" t="s">
        <v>27</v>
      </c>
      <c r="O8" s="39" t="s">
        <v>28</v>
      </c>
      <c r="P8" s="39" t="s">
        <v>29</v>
      </c>
      <c r="Q8" s="3"/>
    </row>
    <row r="9" spans="1:17" ht="15" customHeight="1">
      <c r="A9" s="76" t="s">
        <v>13</v>
      </c>
      <c r="B9" s="5">
        <v>6</v>
      </c>
      <c r="C9" s="45">
        <f>MAX(r_0+j*delta_u, 0)</f>
        <v>8.9937608371434677E-2</v>
      </c>
      <c r="D9" s="46">
        <f>MAX(r_0+j*delta_u, 0)</f>
        <v>8.9937608371434677E-2</v>
      </c>
      <c r="E9" s="46">
        <f>MAX(r_0+j*delta_u, 0)</f>
        <v>8.9937608371434677E-2</v>
      </c>
      <c r="F9" s="46">
        <f>MAX(r_0+j*delta_u, 0)</f>
        <v>8.9937608371434677E-2</v>
      </c>
      <c r="G9" s="46">
        <f>MAX(r_0+j*delta_u, 0)</f>
        <v>8.9937608371434677E-2</v>
      </c>
      <c r="H9" s="46">
        <f>MAX(r_0+j*delta_u, 0)</f>
        <v>8.9937608371434677E-2</v>
      </c>
      <c r="I9" s="47">
        <f>MAX(r_0+j*delta_u, 0)</f>
        <v>8.9937608371434677E-2</v>
      </c>
      <c r="J9" s="19"/>
      <c r="K9" s="5">
        <v>6</v>
      </c>
      <c r="L9" s="5">
        <f t="shared" ref="L9:L21" si="0">INT(j*EXP(-mean_rev*delta_t)+0.5)</f>
        <v>6</v>
      </c>
      <c r="M9" s="44">
        <f t="shared" ref="M9:M21" si="1">j*EXP(-mean_rev*delta_t)-PD_k</f>
        <v>-2.4947988929340248E-2</v>
      </c>
      <c r="N9" s="48">
        <f t="shared" ref="N9:N21" si="2">1/6+0.5*(PD_beta^2+PD_beta)</f>
        <v>0.15450387327780576</v>
      </c>
      <c r="O9" s="49">
        <f t="shared" ref="O9:O21" si="3">2/3-PD_beta^2</f>
        <v>0.66604426451504817</v>
      </c>
      <c r="P9" s="50">
        <f t="shared" ref="P9:P21" si="4">1/6+0.5*(PD_beta^2-PD_beta)</f>
        <v>0.17945186220714601</v>
      </c>
      <c r="Q9" s="3"/>
    </row>
    <row r="10" spans="1:17" ht="15" customHeight="1">
      <c r="A10" s="76"/>
      <c r="B10" s="5">
        <f t="shared" ref="B10:B21" si="5">B9-1</f>
        <v>5</v>
      </c>
      <c r="C10" s="45">
        <f>MAX(r_0+j*delta_u, 0)</f>
        <v>8.4948006976195561E-2</v>
      </c>
      <c r="D10" s="46">
        <f>MAX(r_0+j*delta_u, 0)</f>
        <v>8.4948006976195561E-2</v>
      </c>
      <c r="E10" s="46">
        <f>MAX(r_0+j*delta_u, 0)</f>
        <v>8.4948006976195561E-2</v>
      </c>
      <c r="F10" s="46">
        <f>MAX(r_0+j*delta_u, 0)</f>
        <v>8.4948006976195561E-2</v>
      </c>
      <c r="G10" s="46">
        <f>MAX(r_0+j*delta_u, 0)</f>
        <v>8.4948006976195561E-2</v>
      </c>
      <c r="H10" s="47">
        <f>MAX(r_0+j*delta_u, 0)</f>
        <v>8.4948006976195561E-2</v>
      </c>
      <c r="I10" s="47">
        <f>MAX(r_0+j*delta_u, 0)</f>
        <v>8.4948006976195561E-2</v>
      </c>
      <c r="J10" s="19"/>
      <c r="K10" s="5">
        <f t="shared" ref="K10:K21" si="6">K9-1</f>
        <v>5</v>
      </c>
      <c r="L10" s="5">
        <f t="shared" si="0"/>
        <v>5</v>
      </c>
      <c r="M10" s="44">
        <f t="shared" si="1"/>
        <v>-2.0789990774449763E-2</v>
      </c>
      <c r="N10" s="48">
        <f t="shared" si="2"/>
        <v>0.15648778313764264</v>
      </c>
      <c r="O10" s="49">
        <f t="shared" si="3"/>
        <v>0.6662344429502649</v>
      </c>
      <c r="P10" s="50">
        <f t="shared" si="4"/>
        <v>0.1772777739120924</v>
      </c>
      <c r="Q10" s="3"/>
    </row>
    <row r="11" spans="1:17" ht="15" customHeight="1">
      <c r="A11" s="76"/>
      <c r="B11" s="5">
        <f t="shared" si="5"/>
        <v>4</v>
      </c>
      <c r="C11" s="45">
        <f>MAX(r_0+j*delta_u, 0)</f>
        <v>7.995840558095646E-2</v>
      </c>
      <c r="D11" s="46">
        <f>MAX(r_0+j*delta_u, 0)</f>
        <v>7.995840558095646E-2</v>
      </c>
      <c r="E11" s="46">
        <f>MAX(r_0+j*delta_u, 0)</f>
        <v>7.995840558095646E-2</v>
      </c>
      <c r="F11" s="46">
        <f>MAX(r_0+j*delta_u, 0)</f>
        <v>7.995840558095646E-2</v>
      </c>
      <c r="G11" s="47">
        <f>MAX(r_0+j*delta_u, 0)</f>
        <v>7.995840558095646E-2</v>
      </c>
      <c r="H11" s="47">
        <f>MAX(r_0+j*delta_u, 0)</f>
        <v>7.995840558095646E-2</v>
      </c>
      <c r="I11" s="47">
        <f>MAX(r_0+j*delta_u, 0)</f>
        <v>7.995840558095646E-2</v>
      </c>
      <c r="J11" s="19"/>
      <c r="K11" s="5">
        <f t="shared" si="6"/>
        <v>4</v>
      </c>
      <c r="L11" s="5">
        <f t="shared" si="0"/>
        <v>4</v>
      </c>
      <c r="M11" s="44">
        <f t="shared" si="1"/>
        <v>-1.6631992619560165E-2</v>
      </c>
      <c r="N11" s="48">
        <f t="shared" si="2"/>
        <v>0.15848898194613512</v>
      </c>
      <c r="O11" s="49">
        <f t="shared" si="3"/>
        <v>0.66639004348816955</v>
      </c>
      <c r="P11" s="50">
        <f t="shared" si="4"/>
        <v>0.17512097456569528</v>
      </c>
      <c r="Q11" s="3"/>
    </row>
    <row r="12" spans="1:17" ht="15" customHeight="1">
      <c r="A12" s="76"/>
      <c r="B12" s="5">
        <f t="shared" si="5"/>
        <v>3</v>
      </c>
      <c r="C12" s="45">
        <f>MAX(r_0+j*delta_u, 0)</f>
        <v>7.4968804185717344E-2</v>
      </c>
      <c r="D12" s="46">
        <f>MAX(r_0+j*delta_u, 0)</f>
        <v>7.4968804185717344E-2</v>
      </c>
      <c r="E12" s="46">
        <f>MAX(r_0+j*delta_u, 0)</f>
        <v>7.4968804185717344E-2</v>
      </c>
      <c r="F12" s="47">
        <f>MAX(r_0+j*delta_u, 0)</f>
        <v>7.4968804185717344E-2</v>
      </c>
      <c r="G12" s="47">
        <f>MAX(r_0+j*delta_u, 0)</f>
        <v>7.4968804185717344E-2</v>
      </c>
      <c r="H12" s="47">
        <f>MAX(r_0+j*delta_u, 0)</f>
        <v>7.4968804185717344E-2</v>
      </c>
      <c r="I12" s="47">
        <f>MAX(r_0+j*delta_u, 0)</f>
        <v>7.4968804185717344E-2</v>
      </c>
      <c r="J12" s="19"/>
      <c r="K12" s="5">
        <f t="shared" si="6"/>
        <v>3</v>
      </c>
      <c r="L12" s="5">
        <f t="shared" si="0"/>
        <v>3</v>
      </c>
      <c r="M12" s="44">
        <f t="shared" si="1"/>
        <v>-1.2473994464670124E-2</v>
      </c>
      <c r="N12" s="48">
        <f t="shared" si="2"/>
        <v>0.16050746970328392</v>
      </c>
      <c r="O12" s="49">
        <f t="shared" si="3"/>
        <v>0.66651106612876199</v>
      </c>
      <c r="P12" s="50">
        <f t="shared" si="4"/>
        <v>0.17298146416795404</v>
      </c>
      <c r="Q12" s="3"/>
    </row>
    <row r="13" spans="1:17" ht="15" customHeight="1">
      <c r="A13" s="76"/>
      <c r="B13" s="5">
        <f t="shared" si="5"/>
        <v>2</v>
      </c>
      <c r="C13" s="45">
        <f>MAX(r_0+j*delta_u, 0)</f>
        <v>6.9979202790478229E-2</v>
      </c>
      <c r="D13" s="46">
        <f>MAX(r_0+j*delta_u, 0)</f>
        <v>6.9979202790478229E-2</v>
      </c>
      <c r="E13" s="47">
        <f>MAX(r_0+j*delta_u, 0)</f>
        <v>6.9979202790478229E-2</v>
      </c>
      <c r="F13" s="47">
        <f>MAX(r_0+j*delta_u, 0)</f>
        <v>6.9979202790478229E-2</v>
      </c>
      <c r="G13" s="47">
        <f>MAX(r_0+j*delta_u, 0)</f>
        <v>6.9979202790478229E-2</v>
      </c>
      <c r="H13" s="47">
        <f>MAX(r_0+j*delta_u, 0)</f>
        <v>6.9979202790478229E-2</v>
      </c>
      <c r="I13" s="47">
        <f>MAX(r_0+j*delta_u, 0)</f>
        <v>6.9979202790478229E-2</v>
      </c>
      <c r="J13" s="19"/>
      <c r="K13" s="5">
        <f t="shared" si="6"/>
        <v>2</v>
      </c>
      <c r="L13" s="5">
        <f t="shared" si="0"/>
        <v>2</v>
      </c>
      <c r="M13" s="44">
        <f t="shared" si="1"/>
        <v>-8.3159963097800826E-3</v>
      </c>
      <c r="N13" s="48">
        <f t="shared" si="2"/>
        <v>0.16254324640908877</v>
      </c>
      <c r="O13" s="49">
        <f t="shared" si="3"/>
        <v>0.66659751087204233</v>
      </c>
      <c r="P13" s="50">
        <f t="shared" si="4"/>
        <v>0.17085924271886885</v>
      </c>
      <c r="Q13" s="3"/>
    </row>
    <row r="14" spans="1:17" ht="15" customHeight="1">
      <c r="A14" s="76"/>
      <c r="B14" s="5">
        <f t="shared" si="5"/>
        <v>1</v>
      </c>
      <c r="C14" s="45">
        <f>MAX(r_0+j*delta_u, 0)</f>
        <v>6.4989601395239113E-2</v>
      </c>
      <c r="D14" s="47">
        <f>MAX(r_0+j*delta_u, 0)</f>
        <v>6.4989601395239113E-2</v>
      </c>
      <c r="E14" s="47">
        <f>MAX(r_0+j*delta_u, 0)</f>
        <v>6.4989601395239113E-2</v>
      </c>
      <c r="F14" s="47">
        <f>MAX(r_0+j*delta_u, 0)</f>
        <v>6.4989601395239113E-2</v>
      </c>
      <c r="G14" s="47">
        <f>MAX(r_0+j*delta_u, 0)</f>
        <v>6.4989601395239113E-2</v>
      </c>
      <c r="H14" s="47">
        <f>MAX(r_0+j*delta_u, 0)</f>
        <v>6.4989601395239113E-2</v>
      </c>
      <c r="I14" s="47">
        <f>MAX(r_0+j*delta_u, 0)</f>
        <v>6.4989601395239113E-2</v>
      </c>
      <c r="J14" s="19"/>
      <c r="K14" s="5">
        <f t="shared" si="6"/>
        <v>1</v>
      </c>
      <c r="L14" s="5">
        <f t="shared" si="0"/>
        <v>1</v>
      </c>
      <c r="M14" s="44">
        <f t="shared" si="1"/>
        <v>-4.1579981548900413E-3</v>
      </c>
      <c r="N14" s="48">
        <f t="shared" si="2"/>
        <v>0.16459631206354966</v>
      </c>
      <c r="O14" s="49">
        <f t="shared" si="3"/>
        <v>0.66664937771801058</v>
      </c>
      <c r="P14" s="50">
        <f t="shared" si="4"/>
        <v>0.1687543102184397</v>
      </c>
      <c r="Q14" s="3"/>
    </row>
    <row r="15" spans="1:17" ht="15" customHeight="1">
      <c r="A15" s="76"/>
      <c r="B15" s="5">
        <f t="shared" si="5"/>
        <v>0</v>
      </c>
      <c r="C15" s="47">
        <f>MAX(r_0+j*delta_u, 0)</f>
        <v>0.06</v>
      </c>
      <c r="D15" s="47">
        <f>MAX(r_0+j*delta_u, 0)</f>
        <v>0.06</v>
      </c>
      <c r="E15" s="47">
        <f>MAX(r_0+j*delta_u, 0)</f>
        <v>0.06</v>
      </c>
      <c r="F15" s="47">
        <f>MAX(r_0+j*delta_u, 0)</f>
        <v>0.06</v>
      </c>
      <c r="G15" s="47">
        <f>MAX(r_0+j*delta_u, 0)</f>
        <v>0.06</v>
      </c>
      <c r="H15" s="47">
        <f>MAX(r_0+j*delta_u, 0)</f>
        <v>0.06</v>
      </c>
      <c r="I15" s="47">
        <f>MAX(r_0+j*delta_u, 0)</f>
        <v>0.06</v>
      </c>
      <c r="J15" s="19"/>
      <c r="K15" s="5">
        <f t="shared" si="6"/>
        <v>0</v>
      </c>
      <c r="L15" s="5">
        <f t="shared" si="0"/>
        <v>0</v>
      </c>
      <c r="M15" s="44">
        <f t="shared" si="1"/>
        <v>0</v>
      </c>
      <c r="N15" s="48">
        <f t="shared" si="2"/>
        <v>0.16666666666666666</v>
      </c>
      <c r="O15" s="49">
        <f t="shared" si="3"/>
        <v>0.66666666666666663</v>
      </c>
      <c r="P15" s="50">
        <f t="shared" si="4"/>
        <v>0.16666666666666666</v>
      </c>
      <c r="Q15" s="3"/>
    </row>
    <row r="16" spans="1:17" ht="15" customHeight="1">
      <c r="A16" s="76"/>
      <c r="B16" s="5">
        <f t="shared" si="5"/>
        <v>-1</v>
      </c>
      <c r="C16" s="45">
        <f>MAX(r_0+j*delta_u, 0)</f>
        <v>5.5010398604760882E-2</v>
      </c>
      <c r="D16" s="47">
        <f>MAX(r_0+j*delta_u, 0)</f>
        <v>5.5010398604760882E-2</v>
      </c>
      <c r="E16" s="47">
        <f>MAX(r_0+j*delta_u, 0)</f>
        <v>5.5010398604760882E-2</v>
      </c>
      <c r="F16" s="47">
        <f>MAX(r_0+j*delta_u, 0)</f>
        <v>5.5010398604760882E-2</v>
      </c>
      <c r="G16" s="47">
        <f>MAX(r_0+j*delta_u, 0)</f>
        <v>5.5010398604760882E-2</v>
      </c>
      <c r="H16" s="47">
        <f>MAX(r_0+j*delta_u, 0)</f>
        <v>5.5010398604760882E-2</v>
      </c>
      <c r="I16" s="47">
        <f>MAX(r_0+j*delta_u, 0)</f>
        <v>5.5010398604760882E-2</v>
      </c>
      <c r="J16" s="19"/>
      <c r="K16" s="5">
        <f t="shared" si="6"/>
        <v>-1</v>
      </c>
      <c r="L16" s="5">
        <f t="shared" si="0"/>
        <v>-1</v>
      </c>
      <c r="M16" s="44">
        <f t="shared" si="1"/>
        <v>4.1579981548900413E-3</v>
      </c>
      <c r="N16" s="48">
        <f t="shared" si="2"/>
        <v>0.1687543102184397</v>
      </c>
      <c r="O16" s="49">
        <f t="shared" si="3"/>
        <v>0.66664937771801058</v>
      </c>
      <c r="P16" s="50">
        <f t="shared" si="4"/>
        <v>0.16459631206354966</v>
      </c>
      <c r="Q16" s="3"/>
    </row>
    <row r="17" spans="1:17" ht="15" customHeight="1">
      <c r="A17" s="76"/>
      <c r="B17" s="5">
        <f t="shared" si="5"/>
        <v>-2</v>
      </c>
      <c r="C17" s="45">
        <f>MAX(r_0+j*delta_u, 0)</f>
        <v>5.0020797209521767E-2</v>
      </c>
      <c r="D17" s="46">
        <f>MAX(r_0+j*delta_u, 0)</f>
        <v>5.0020797209521767E-2</v>
      </c>
      <c r="E17" s="47">
        <f>MAX(r_0+j*delta_u, 0)</f>
        <v>5.0020797209521767E-2</v>
      </c>
      <c r="F17" s="47">
        <f>MAX(r_0+j*delta_u, 0)</f>
        <v>5.0020797209521767E-2</v>
      </c>
      <c r="G17" s="47">
        <f>MAX(r_0+j*delta_u, 0)</f>
        <v>5.0020797209521767E-2</v>
      </c>
      <c r="H17" s="47">
        <f>MAX(r_0+j*delta_u, 0)</f>
        <v>5.0020797209521767E-2</v>
      </c>
      <c r="I17" s="47">
        <f>MAX(r_0+j*delta_u, 0)</f>
        <v>5.0020797209521767E-2</v>
      </c>
      <c r="J17" s="19"/>
      <c r="K17" s="5">
        <f t="shared" si="6"/>
        <v>-2</v>
      </c>
      <c r="L17" s="5">
        <f t="shared" si="0"/>
        <v>-2</v>
      </c>
      <c r="M17" s="44">
        <f t="shared" si="1"/>
        <v>8.3159963097800826E-3</v>
      </c>
      <c r="N17" s="48">
        <f t="shared" si="2"/>
        <v>0.17085924271886885</v>
      </c>
      <c r="O17" s="49">
        <f t="shared" si="3"/>
        <v>0.66659751087204233</v>
      </c>
      <c r="P17" s="50">
        <f t="shared" si="4"/>
        <v>0.16254324640908877</v>
      </c>
      <c r="Q17" s="3"/>
    </row>
    <row r="18" spans="1:17" ht="15" customHeight="1">
      <c r="A18" s="76"/>
      <c r="B18" s="5">
        <f t="shared" si="5"/>
        <v>-3</v>
      </c>
      <c r="C18" s="45">
        <f>MAX(r_0+j*delta_u, 0)</f>
        <v>4.5031195814282658E-2</v>
      </c>
      <c r="D18" s="46">
        <f>MAX(r_0+j*delta_u, 0)</f>
        <v>4.5031195814282658E-2</v>
      </c>
      <c r="E18" s="46">
        <f>MAX(r_0+j*delta_u, 0)</f>
        <v>4.5031195814282658E-2</v>
      </c>
      <c r="F18" s="47">
        <f>MAX(r_0+j*delta_u, 0)</f>
        <v>4.5031195814282658E-2</v>
      </c>
      <c r="G18" s="47">
        <f>MAX(r_0+j*delta_u, 0)</f>
        <v>4.5031195814282658E-2</v>
      </c>
      <c r="H18" s="47">
        <f>MAX(r_0+j*delta_u, 0)</f>
        <v>4.5031195814282658E-2</v>
      </c>
      <c r="I18" s="47">
        <f>MAX(r_0+j*delta_u, 0)</f>
        <v>4.5031195814282658E-2</v>
      </c>
      <c r="J18" s="19"/>
      <c r="K18" s="5">
        <f t="shared" si="6"/>
        <v>-3</v>
      </c>
      <c r="L18" s="5">
        <f t="shared" si="0"/>
        <v>-3</v>
      </c>
      <c r="M18" s="44">
        <f t="shared" si="1"/>
        <v>1.2473994464670124E-2</v>
      </c>
      <c r="N18" s="48">
        <f t="shared" si="2"/>
        <v>0.17298146416795404</v>
      </c>
      <c r="O18" s="49">
        <f t="shared" si="3"/>
        <v>0.66651106612876199</v>
      </c>
      <c r="P18" s="50">
        <f t="shared" si="4"/>
        <v>0.16050746970328392</v>
      </c>
      <c r="Q18" s="3"/>
    </row>
    <row r="19" spans="1:17" ht="15" customHeight="1">
      <c r="A19" s="76"/>
      <c r="B19" s="5">
        <f t="shared" si="5"/>
        <v>-4</v>
      </c>
      <c r="C19" s="45">
        <f>MAX(r_0+j*delta_u, 0)</f>
        <v>4.0041594419043543E-2</v>
      </c>
      <c r="D19" s="46">
        <f>MAX(r_0+j*delta_u, 0)</f>
        <v>4.0041594419043543E-2</v>
      </c>
      <c r="E19" s="46">
        <f>MAX(r_0+j*delta_u, 0)</f>
        <v>4.0041594419043543E-2</v>
      </c>
      <c r="F19" s="46">
        <f>MAX(r_0+j*delta_u, 0)</f>
        <v>4.0041594419043543E-2</v>
      </c>
      <c r="G19" s="47">
        <f>MAX(r_0+j*delta_u, 0)</f>
        <v>4.0041594419043543E-2</v>
      </c>
      <c r="H19" s="47">
        <f>MAX(r_0+j*delta_u, 0)</f>
        <v>4.0041594419043543E-2</v>
      </c>
      <c r="I19" s="47">
        <f>MAX(r_0+j*delta_u, 0)</f>
        <v>4.0041594419043543E-2</v>
      </c>
      <c r="J19" s="19"/>
      <c r="K19" s="5">
        <f t="shared" si="6"/>
        <v>-4</v>
      </c>
      <c r="L19" s="5">
        <f t="shared" si="0"/>
        <v>-4</v>
      </c>
      <c r="M19" s="44">
        <f t="shared" si="1"/>
        <v>1.6631992619560165E-2</v>
      </c>
      <c r="N19" s="48">
        <f t="shared" si="2"/>
        <v>0.17512097456569528</v>
      </c>
      <c r="O19" s="49">
        <f t="shared" si="3"/>
        <v>0.66639004348816955</v>
      </c>
      <c r="P19" s="50">
        <f t="shared" si="4"/>
        <v>0.15848898194613512</v>
      </c>
      <c r="Q19" s="3"/>
    </row>
    <row r="20" spans="1:17" ht="15" customHeight="1">
      <c r="A20" s="76"/>
      <c r="B20" s="5">
        <f t="shared" si="5"/>
        <v>-5</v>
      </c>
      <c r="C20" s="45">
        <f>MAX(r_0+j*delta_u, 0)</f>
        <v>3.5051993023804427E-2</v>
      </c>
      <c r="D20" s="46">
        <f>MAX(r_0+j*delta_u, 0)</f>
        <v>3.5051993023804427E-2</v>
      </c>
      <c r="E20" s="46">
        <f>MAX(r_0+j*delta_u, 0)</f>
        <v>3.5051993023804427E-2</v>
      </c>
      <c r="F20" s="46">
        <f>MAX(r_0+j*delta_u, 0)</f>
        <v>3.5051993023804427E-2</v>
      </c>
      <c r="G20" s="46">
        <f>MAX(r_0+j*delta_u, 0)</f>
        <v>3.5051993023804427E-2</v>
      </c>
      <c r="H20" s="47">
        <f>MAX(r_0+j*delta_u, 0)</f>
        <v>3.5051993023804427E-2</v>
      </c>
      <c r="I20" s="47">
        <f>MAX(r_0+j*delta_u, 0)</f>
        <v>3.5051993023804427E-2</v>
      </c>
      <c r="J20" s="19"/>
      <c r="K20" s="5">
        <f t="shared" si="6"/>
        <v>-5</v>
      </c>
      <c r="L20" s="5">
        <f t="shared" si="0"/>
        <v>-5</v>
      </c>
      <c r="M20" s="44">
        <f t="shared" si="1"/>
        <v>2.0789990774449763E-2</v>
      </c>
      <c r="N20" s="48">
        <f t="shared" si="2"/>
        <v>0.1772777739120924</v>
      </c>
      <c r="O20" s="49">
        <f t="shared" si="3"/>
        <v>0.6662344429502649</v>
      </c>
      <c r="P20" s="50">
        <f t="shared" si="4"/>
        <v>0.15648778313764264</v>
      </c>
      <c r="Q20" s="3"/>
    </row>
    <row r="21" spans="1:17" ht="15" customHeight="1">
      <c r="A21" s="76"/>
      <c r="B21" s="5">
        <f t="shared" si="5"/>
        <v>-6</v>
      </c>
      <c r="C21" s="45">
        <f>MAX(r_0+j*delta_u, 0)</f>
        <v>3.0062391628565315E-2</v>
      </c>
      <c r="D21" s="46">
        <f>MAX(r_0+j*delta_u, 0)</f>
        <v>3.0062391628565315E-2</v>
      </c>
      <c r="E21" s="46">
        <f>MAX(r_0+j*delta_u, 0)</f>
        <v>3.0062391628565315E-2</v>
      </c>
      <c r="F21" s="46">
        <f>MAX(r_0+j*delta_u, 0)</f>
        <v>3.0062391628565315E-2</v>
      </c>
      <c r="G21" s="46">
        <f>MAX(r_0+j*delta_u, 0)</f>
        <v>3.0062391628565315E-2</v>
      </c>
      <c r="H21" s="46">
        <f>MAX(r_0+j*delta_u, 0)</f>
        <v>3.0062391628565315E-2</v>
      </c>
      <c r="I21" s="47">
        <f>MAX(r_0+j*delta_u, 0)</f>
        <v>3.0062391628565315E-2</v>
      </c>
      <c r="J21" s="19"/>
      <c r="K21" s="5">
        <f t="shared" si="6"/>
        <v>-6</v>
      </c>
      <c r="L21" s="5">
        <f t="shared" si="0"/>
        <v>-6</v>
      </c>
      <c r="M21" s="44">
        <f t="shared" si="1"/>
        <v>2.4947988929340248E-2</v>
      </c>
      <c r="N21" s="48">
        <f t="shared" si="2"/>
        <v>0.17945186220714601</v>
      </c>
      <c r="O21" s="49">
        <f t="shared" si="3"/>
        <v>0.66604426451504817</v>
      </c>
      <c r="P21" s="50">
        <f t="shared" si="4"/>
        <v>0.15450387327780576</v>
      </c>
      <c r="Q21" s="2"/>
    </row>
    <row r="22" spans="1:17" ht="21" customHeight="1">
      <c r="A22" s="19"/>
      <c r="B22" s="22"/>
      <c r="C22" s="33">
        <v>0</v>
      </c>
      <c r="D22" s="33">
        <v>1</v>
      </c>
      <c r="E22" s="33">
        <v>2</v>
      </c>
      <c r="F22" s="33">
        <v>3</v>
      </c>
      <c r="G22" s="33">
        <v>4</v>
      </c>
      <c r="H22" s="33">
        <v>5</v>
      </c>
      <c r="I22" s="33">
        <v>6</v>
      </c>
      <c r="J22" s="19"/>
      <c r="K22" s="2"/>
      <c r="L22" s="2"/>
      <c r="M22" s="2"/>
      <c r="N22" s="2"/>
      <c r="O22" s="2"/>
      <c r="P22" s="2"/>
      <c r="Q22" s="2"/>
    </row>
    <row r="23" spans="1:17" ht="16.5" customHeight="1">
      <c r="A23" s="4" t="s">
        <v>16</v>
      </c>
      <c r="B23" s="21" t="s">
        <v>17</v>
      </c>
      <c r="C23" s="38">
        <f>C48</f>
        <v>97.044705190421098</v>
      </c>
      <c r="D23" s="36"/>
      <c r="E23" s="36"/>
      <c r="F23" s="36"/>
      <c r="G23" s="36"/>
      <c r="H23" s="36"/>
      <c r="I23" s="37"/>
      <c r="J23" s="19"/>
      <c r="K23" s="3"/>
      <c r="L23" s="3"/>
      <c r="M23" s="3"/>
      <c r="N23" s="3"/>
      <c r="O23" s="3"/>
      <c r="P23" s="3"/>
      <c r="Q23" s="3"/>
    </row>
    <row r="24" spans="1:17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"/>
      <c r="L24" s="3"/>
      <c r="M24" s="3"/>
      <c r="N24" s="3"/>
      <c r="O24" s="3"/>
      <c r="P24" s="3"/>
      <c r="Q24" s="3"/>
    </row>
    <row r="25" spans="1:17" ht="15" customHeight="1">
      <c r="A25" s="19"/>
      <c r="B25" s="19"/>
      <c r="C25" s="80" t="s">
        <v>21</v>
      </c>
      <c r="D25" s="80"/>
      <c r="E25" s="80"/>
      <c r="F25" s="80"/>
      <c r="G25" s="80"/>
      <c r="H25" s="80"/>
      <c r="I25" s="80"/>
      <c r="J25" s="19"/>
      <c r="K25" s="3"/>
      <c r="L25" s="3"/>
      <c r="M25" s="3"/>
      <c r="N25" s="3"/>
      <c r="O25" s="3"/>
      <c r="P25" s="3"/>
      <c r="Q25" s="3"/>
    </row>
    <row r="26" spans="1:17">
      <c r="A26" s="76" t="s">
        <v>18</v>
      </c>
      <c r="B26" s="5">
        <v>6</v>
      </c>
      <c r="C26" s="57"/>
      <c r="D26" s="58"/>
      <c r="E26" s="58"/>
      <c r="F26" s="58"/>
      <c r="G26" s="58"/>
      <c r="H26" s="58"/>
      <c r="I26" s="62">
        <v>100</v>
      </c>
      <c r="J26" s="19"/>
      <c r="K26" s="3"/>
      <c r="L26" s="3"/>
      <c r="M26" s="3"/>
      <c r="N26" s="3"/>
      <c r="O26" s="3"/>
      <c r="P26" s="3"/>
      <c r="Q26" s="3"/>
    </row>
    <row r="27" spans="1:17">
      <c r="A27" s="77"/>
      <c r="B27" s="5">
        <f t="shared" ref="B27:B38" si="7">B26-1</f>
        <v>5</v>
      </c>
      <c r="C27" s="57"/>
      <c r="D27" s="58"/>
      <c r="E27" s="58"/>
      <c r="F27" s="58"/>
      <c r="G27" s="58"/>
      <c r="H27" s="62"/>
      <c r="I27" s="62">
        <v>100</v>
      </c>
      <c r="J27" s="19"/>
      <c r="K27" s="3"/>
      <c r="L27" s="3"/>
      <c r="M27" s="3"/>
      <c r="N27" s="3"/>
      <c r="O27" s="3"/>
      <c r="P27" s="3"/>
      <c r="Q27" s="3"/>
    </row>
    <row r="28" spans="1:17">
      <c r="A28" s="77"/>
      <c r="B28" s="5">
        <f t="shared" si="7"/>
        <v>4</v>
      </c>
      <c r="C28" s="57"/>
      <c r="D28" s="58"/>
      <c r="E28" s="58"/>
      <c r="F28" s="58"/>
      <c r="G28" s="62"/>
      <c r="H28" s="62"/>
      <c r="I28" s="62">
        <v>100</v>
      </c>
      <c r="J28" s="19"/>
      <c r="K28" s="3"/>
      <c r="L28" s="3"/>
      <c r="M28" s="3"/>
      <c r="N28" s="3"/>
      <c r="O28" s="3"/>
      <c r="P28" s="3"/>
      <c r="Q28" s="3"/>
    </row>
    <row r="29" spans="1:17">
      <c r="A29" s="77"/>
      <c r="B29" s="5">
        <f t="shared" si="7"/>
        <v>3</v>
      </c>
      <c r="C29" s="57"/>
      <c r="D29" s="58"/>
      <c r="E29" s="58"/>
      <c r="F29" s="62"/>
      <c r="G29" s="62"/>
      <c r="H29" s="62"/>
      <c r="I29" s="62">
        <v>100</v>
      </c>
      <c r="J29" s="19"/>
      <c r="K29" s="3"/>
      <c r="L29" s="3"/>
      <c r="M29" s="3"/>
      <c r="N29" s="3"/>
      <c r="O29" s="3"/>
      <c r="P29" s="3"/>
      <c r="Q29" s="3"/>
    </row>
    <row r="30" spans="1:17">
      <c r="A30" s="77"/>
      <c r="B30" s="5">
        <f t="shared" si="7"/>
        <v>2</v>
      </c>
      <c r="C30" s="57"/>
      <c r="D30" s="58"/>
      <c r="E30" s="62"/>
      <c r="F30" s="62"/>
      <c r="G30" s="62"/>
      <c r="H30" s="62"/>
      <c r="I30" s="62">
        <v>100</v>
      </c>
      <c r="J30" s="19"/>
      <c r="K30" s="3"/>
      <c r="L30" s="3"/>
      <c r="M30" s="3"/>
      <c r="N30" s="3"/>
      <c r="O30" s="3"/>
      <c r="P30" s="3"/>
      <c r="Q30" s="3"/>
    </row>
    <row r="31" spans="1:17">
      <c r="A31" s="77"/>
      <c r="B31" s="5">
        <f t="shared" si="7"/>
        <v>1</v>
      </c>
      <c r="C31" s="57"/>
      <c r="D31" s="62"/>
      <c r="E31" s="62"/>
      <c r="F31" s="62"/>
      <c r="G31" s="62"/>
      <c r="H31" s="62"/>
      <c r="I31" s="62">
        <v>100</v>
      </c>
      <c r="J31" s="19"/>
      <c r="K31" s="3"/>
      <c r="L31" s="3"/>
      <c r="M31" s="3"/>
      <c r="N31" s="3"/>
      <c r="O31" s="3"/>
      <c r="P31" s="3"/>
      <c r="Q31" s="3"/>
    </row>
    <row r="32" spans="1:17">
      <c r="A32" s="77"/>
      <c r="B32" s="5">
        <f t="shared" si="7"/>
        <v>0</v>
      </c>
      <c r="C32" s="60"/>
      <c r="D32" s="62"/>
      <c r="E32" s="62"/>
      <c r="F32" s="62"/>
      <c r="G32" s="62"/>
      <c r="H32" s="62"/>
      <c r="I32" s="62">
        <v>100</v>
      </c>
      <c r="J32" s="19"/>
      <c r="K32" s="3"/>
      <c r="L32" s="3"/>
      <c r="M32" s="3"/>
      <c r="N32" s="3"/>
      <c r="O32" s="3"/>
      <c r="P32" s="3"/>
      <c r="Q32" s="3"/>
    </row>
    <row r="33" spans="1:17">
      <c r="A33" s="77"/>
      <c r="B33" s="5">
        <f t="shared" si="7"/>
        <v>-1</v>
      </c>
      <c r="C33" s="57"/>
      <c r="D33" s="62"/>
      <c r="E33" s="62"/>
      <c r="F33" s="62"/>
      <c r="G33" s="62"/>
      <c r="H33" s="62"/>
      <c r="I33" s="62">
        <v>100</v>
      </c>
      <c r="J33" s="19"/>
      <c r="K33" s="3"/>
      <c r="L33" s="3"/>
      <c r="M33" s="3"/>
      <c r="N33" s="3"/>
      <c r="O33" s="3"/>
      <c r="P33" s="3"/>
      <c r="Q33" s="3"/>
    </row>
    <row r="34" spans="1:17">
      <c r="A34" s="77"/>
      <c r="B34" s="5">
        <f t="shared" si="7"/>
        <v>-2</v>
      </c>
      <c r="C34" s="57"/>
      <c r="D34" s="58"/>
      <c r="E34" s="62"/>
      <c r="F34" s="62"/>
      <c r="G34" s="62"/>
      <c r="H34" s="62"/>
      <c r="I34" s="62">
        <v>100</v>
      </c>
      <c r="J34" s="19"/>
      <c r="K34" s="3"/>
      <c r="L34" s="3"/>
      <c r="M34" s="3"/>
      <c r="N34" s="3"/>
      <c r="O34" s="3"/>
      <c r="P34" s="3"/>
      <c r="Q34" s="3"/>
    </row>
    <row r="35" spans="1:17">
      <c r="A35" s="77"/>
      <c r="B35" s="5">
        <f t="shared" si="7"/>
        <v>-3</v>
      </c>
      <c r="C35" s="57"/>
      <c r="D35" s="58"/>
      <c r="E35" s="58"/>
      <c r="F35" s="62"/>
      <c r="G35" s="62"/>
      <c r="H35" s="62"/>
      <c r="I35" s="62">
        <v>100</v>
      </c>
      <c r="J35" s="19"/>
      <c r="K35" s="3"/>
      <c r="L35" s="3"/>
      <c r="M35" s="3"/>
      <c r="N35" s="3"/>
      <c r="O35" s="3"/>
      <c r="P35" s="3"/>
      <c r="Q35" s="3"/>
    </row>
    <row r="36" spans="1:17">
      <c r="A36" s="77"/>
      <c r="B36" s="5">
        <f t="shared" si="7"/>
        <v>-4</v>
      </c>
      <c r="C36" s="57"/>
      <c r="D36" s="58"/>
      <c r="E36" s="58"/>
      <c r="F36" s="58"/>
      <c r="G36" s="62"/>
      <c r="H36" s="62"/>
      <c r="I36" s="62">
        <v>100</v>
      </c>
      <c r="J36" s="19"/>
      <c r="K36" s="3"/>
      <c r="L36" s="3"/>
      <c r="M36" s="3"/>
      <c r="N36" s="3"/>
      <c r="O36" s="3"/>
      <c r="P36" s="3"/>
      <c r="Q36" s="3"/>
    </row>
    <row r="37" spans="1:17">
      <c r="A37" s="77"/>
      <c r="B37" s="5">
        <f t="shared" si="7"/>
        <v>-5</v>
      </c>
      <c r="C37" s="57"/>
      <c r="D37" s="58"/>
      <c r="E37" s="58"/>
      <c r="F37" s="58"/>
      <c r="G37" s="58"/>
      <c r="H37" s="62"/>
      <c r="I37" s="62">
        <v>100</v>
      </c>
      <c r="J37" s="19"/>
      <c r="K37" s="3"/>
      <c r="L37" s="3"/>
      <c r="M37" s="3"/>
      <c r="N37" s="3"/>
      <c r="O37" s="3"/>
      <c r="P37" s="3"/>
      <c r="Q37" s="3"/>
    </row>
    <row r="38" spans="1:17">
      <c r="A38" s="77"/>
      <c r="B38" s="5">
        <f t="shared" si="7"/>
        <v>-6</v>
      </c>
      <c r="C38" s="57"/>
      <c r="D38" s="58"/>
      <c r="E38" s="58"/>
      <c r="F38" s="58"/>
      <c r="G38" s="58"/>
      <c r="H38" s="58"/>
      <c r="I38" s="62">
        <v>100</v>
      </c>
      <c r="J38" s="19"/>
      <c r="K38" s="3"/>
      <c r="L38" s="3"/>
      <c r="M38" s="3"/>
      <c r="N38" s="3"/>
      <c r="O38" s="3"/>
      <c r="P38" s="3"/>
      <c r="Q38" s="3"/>
    </row>
    <row r="39" spans="1:17">
      <c r="A39" s="19"/>
      <c r="B39" s="22"/>
      <c r="C39" s="33">
        <v>0</v>
      </c>
      <c r="D39" s="33">
        <v>1</v>
      </c>
      <c r="E39" s="33">
        <v>2</v>
      </c>
      <c r="F39" s="33">
        <v>3</v>
      </c>
      <c r="G39" s="33">
        <v>4</v>
      </c>
      <c r="H39" s="33">
        <v>5</v>
      </c>
      <c r="I39" s="33">
        <v>6</v>
      </c>
      <c r="J39" s="19"/>
      <c r="K39" s="3"/>
      <c r="L39" s="3"/>
      <c r="M39" s="3"/>
      <c r="N39" s="3"/>
      <c r="O39" s="3"/>
      <c r="P39" s="3"/>
      <c r="Q39" s="3"/>
    </row>
    <row r="40" spans="1:17">
      <c r="A40" s="19"/>
      <c r="B40" s="22"/>
      <c r="C40" s="23"/>
      <c r="D40" s="23"/>
      <c r="E40" s="23"/>
      <c r="F40" s="23"/>
      <c r="G40" s="23"/>
      <c r="H40" s="23"/>
      <c r="I40" s="23"/>
      <c r="J40" s="19"/>
      <c r="K40" s="3"/>
      <c r="L40" s="3"/>
      <c r="M40" s="3"/>
      <c r="N40" s="3"/>
      <c r="O40" s="3"/>
      <c r="P40" s="3"/>
      <c r="Q40" s="3"/>
    </row>
    <row r="41" spans="1:17">
      <c r="A41" s="19"/>
      <c r="B41" s="19"/>
      <c r="C41" s="80" t="s">
        <v>20</v>
      </c>
      <c r="D41" s="80"/>
      <c r="E41" s="80"/>
      <c r="F41" s="80"/>
      <c r="G41" s="80"/>
      <c r="H41" s="80"/>
      <c r="I41" s="80"/>
      <c r="J41" s="19"/>
      <c r="K41" s="3"/>
      <c r="L41" s="3"/>
      <c r="M41" s="3"/>
      <c r="N41" s="3"/>
      <c r="O41" s="3"/>
      <c r="P41" s="3"/>
      <c r="Q41" s="3"/>
    </row>
    <row r="42" spans="1:17">
      <c r="A42" s="76" t="s">
        <v>19</v>
      </c>
      <c r="B42" s="5">
        <v>6</v>
      </c>
      <c r="C42" s="57"/>
      <c r="D42" s="58"/>
      <c r="E42" s="58"/>
      <c r="F42" s="58"/>
      <c r="G42" s="58"/>
      <c r="H42" s="58"/>
      <c r="I42" s="59">
        <v>0</v>
      </c>
      <c r="J42" s="19"/>
      <c r="K42" s="3"/>
      <c r="L42" s="3"/>
      <c r="M42" s="3"/>
      <c r="N42" s="3"/>
      <c r="O42" s="3"/>
      <c r="P42" s="3"/>
      <c r="Q42" s="3"/>
    </row>
    <row r="43" spans="1:17">
      <c r="A43" s="77"/>
      <c r="B43" s="5">
        <f t="shared" ref="B43:B54" si="8">B42-1</f>
        <v>5</v>
      </c>
      <c r="C43" s="57"/>
      <c r="D43" s="58"/>
      <c r="E43" s="58"/>
      <c r="F43" s="58"/>
      <c r="G43" s="58"/>
      <c r="H43" s="59">
        <f t="shared" ref="H43:H53" si="9">EXP(-H10*delta_t)*((I42+I26)*$N10+(I43+I27)*$O10+(I44+I28)*$P10)</f>
        <v>99.294599652364582</v>
      </c>
      <c r="I43" s="59">
        <v>0</v>
      </c>
      <c r="J43" s="19"/>
      <c r="K43" s="3"/>
      <c r="L43" s="3"/>
      <c r="M43" s="3"/>
      <c r="N43" s="3"/>
      <c r="O43" s="3"/>
      <c r="P43" s="3"/>
      <c r="Q43" s="3"/>
    </row>
    <row r="44" spans="1:17">
      <c r="A44" s="77"/>
      <c r="B44" s="5">
        <f t="shared" si="8"/>
        <v>4</v>
      </c>
      <c r="C44" s="57"/>
      <c r="D44" s="58"/>
      <c r="E44" s="58"/>
      <c r="F44" s="58"/>
      <c r="G44" s="59">
        <f t="shared" ref="G44:G52" si="10">EXP(-G11*delta_t)*((H43+H27)*$N11+(H44+H28)*$O11+(H45+H29)*$P11)</f>
        <v>98.676885490879386</v>
      </c>
      <c r="H44" s="59">
        <f t="shared" si="9"/>
        <v>99.335894943143401</v>
      </c>
      <c r="I44" s="59">
        <v>0</v>
      </c>
      <c r="J44" s="19"/>
      <c r="K44" s="3"/>
      <c r="L44" s="3"/>
      <c r="M44" s="3"/>
      <c r="N44" s="3"/>
      <c r="O44" s="3"/>
      <c r="P44" s="3"/>
      <c r="Q44" s="3"/>
    </row>
    <row r="45" spans="1:17">
      <c r="A45" s="77"/>
      <c r="B45" s="5">
        <f t="shared" si="8"/>
        <v>3</v>
      </c>
      <c r="C45" s="57"/>
      <c r="D45" s="58"/>
      <c r="E45" s="58"/>
      <c r="F45" s="59">
        <f t="shared" ref="F45:F51" si="11">EXP(-F12*delta_t)*((G44+G28)*$N12+(G45+G29)*$O12+(G46+G30)*$P12)</f>
        <v>98.144773289893678</v>
      </c>
      <c r="G45" s="59">
        <f t="shared" si="10"/>
        <v>98.758808597833323</v>
      </c>
      <c r="H45" s="59">
        <f t="shared" si="9"/>
        <v>99.377207408079187</v>
      </c>
      <c r="I45" s="59">
        <v>0</v>
      </c>
      <c r="J45" s="19"/>
      <c r="K45" s="3"/>
      <c r="L45" s="3"/>
      <c r="M45" s="3"/>
      <c r="N45" s="3"/>
      <c r="O45" s="3"/>
      <c r="P45" s="3"/>
      <c r="Q45" s="3"/>
    </row>
    <row r="46" spans="1:17">
      <c r="A46" s="77"/>
      <c r="B46" s="5">
        <f t="shared" si="8"/>
        <v>2</v>
      </c>
      <c r="C46" s="57"/>
      <c r="D46" s="58"/>
      <c r="E46" s="59">
        <f>EXP(-E13*delta_t)*((F45+F29)*$N13+(F46+F30)*$O13+(F47+F31)*$P13)</f>
        <v>97.696416048107622</v>
      </c>
      <c r="F46" s="59">
        <f t="shared" si="11"/>
        <v>98.266766529100323</v>
      </c>
      <c r="G46" s="59">
        <f t="shared" si="10"/>
        <v>98.840799718642984</v>
      </c>
      <c r="H46" s="59">
        <f t="shared" si="9"/>
        <v>99.418537054314442</v>
      </c>
      <c r="I46" s="59">
        <v>0</v>
      </c>
      <c r="J46" s="19"/>
      <c r="K46" s="3"/>
      <c r="L46" s="3"/>
      <c r="M46" s="3"/>
      <c r="N46" s="3"/>
      <c r="O46" s="3"/>
      <c r="P46" s="3"/>
      <c r="Q46" s="3"/>
    </row>
    <row r="47" spans="1:17">
      <c r="A47" s="77"/>
      <c r="B47" s="5">
        <f t="shared" si="8"/>
        <v>1</v>
      </c>
      <c r="C47" s="57"/>
      <c r="D47" s="59">
        <f>EXP(-D14*delta_t)*((E46+E30)*$N14+(E47+E31)*$O14+(E48+E32)*$P14)</f>
        <v>97.330193910254579</v>
      </c>
      <c r="E47" s="59">
        <f>EXP(-E14*delta_t)*((F46+F30)*$N14+(F47+F31)*$O14+(F48+F32)*$P14)</f>
        <v>97.85802766088301</v>
      </c>
      <c r="F47" s="59">
        <f t="shared" si="11"/>
        <v>98.388911405015818</v>
      </c>
      <c r="G47" s="59">
        <f t="shared" si="10"/>
        <v>98.922858909774561</v>
      </c>
      <c r="H47" s="59">
        <f t="shared" si="9"/>
        <v>99.459883888994653</v>
      </c>
      <c r="I47" s="59">
        <v>0</v>
      </c>
      <c r="J47" s="19"/>
      <c r="K47" s="3"/>
      <c r="L47" s="3"/>
      <c r="M47" s="3"/>
      <c r="N47" s="3"/>
      <c r="O47" s="3"/>
      <c r="P47" s="3"/>
      <c r="Q47" s="3"/>
    </row>
    <row r="48" spans="1:17">
      <c r="A48" s="77"/>
      <c r="B48" s="5">
        <f t="shared" si="8"/>
        <v>0</v>
      </c>
      <c r="C48" s="59">
        <f>EXP(-C15*delta_t)*((D47+D31)*$N15+(D48+D32)*$O15+(D49+D33)*$P15)</f>
        <v>97.044705190421098</v>
      </c>
      <c r="D48" s="59">
        <f>EXP(-D15*delta_t)*((E47+E31)*$N15+(E48+E32)*$O15+(E49+E33)*$P15)</f>
        <v>97.53107469949434</v>
      </c>
      <c r="E48" s="59">
        <f>EXP(-E15*delta_t)*((F47+F31)*$N15+(F48+F32)*$O15+(F49+F33)*$P15)</f>
        <v>98.019906615229729</v>
      </c>
      <c r="F48" s="59">
        <f t="shared" si="11"/>
        <v>98.51120810612349</v>
      </c>
      <c r="G48" s="59">
        <f t="shared" si="10"/>
        <v>99.004986227741085</v>
      </c>
      <c r="H48" s="59">
        <f t="shared" si="9"/>
        <v>99.501247919268209</v>
      </c>
      <c r="I48" s="59">
        <v>0</v>
      </c>
      <c r="J48" s="19"/>
      <c r="K48" s="3"/>
      <c r="L48" s="3"/>
      <c r="M48" s="3"/>
      <c r="N48" s="3"/>
      <c r="O48" s="3"/>
      <c r="P48" s="3"/>
      <c r="Q48" s="3"/>
    </row>
    <row r="49" spans="1:17">
      <c r="A49" s="77"/>
      <c r="B49" s="5">
        <f t="shared" si="8"/>
        <v>-1</v>
      </c>
      <c r="C49" s="57"/>
      <c r="D49" s="59">
        <f>EXP(-D16*delta_t)*((E48+E32)*$N16+(E49+E33)*$O16+(E50+E34)*$P16)</f>
        <v>97.732370088663131</v>
      </c>
      <c r="E49" s="59">
        <f>EXP(-E16*delta_t)*((F48+F32)*$N16+(F49+F33)*$O16+(F50+F34)*$P16)</f>
        <v>98.182053353390287</v>
      </c>
      <c r="F49" s="59">
        <f t="shared" si="11"/>
        <v>98.633656821140946</v>
      </c>
      <c r="G49" s="59">
        <f t="shared" si="10"/>
        <v>99.087181729102539</v>
      </c>
      <c r="H49" s="59">
        <f t="shared" si="9"/>
        <v>99.542629152286622</v>
      </c>
      <c r="I49" s="59">
        <v>0</v>
      </c>
      <c r="J49" s="19"/>
      <c r="K49" s="3"/>
      <c r="L49" s="3"/>
      <c r="M49" s="3"/>
      <c r="N49" s="3"/>
      <c r="O49" s="3"/>
      <c r="P49" s="3"/>
      <c r="Q49" s="3"/>
    </row>
    <row r="50" spans="1:17">
      <c r="A50" s="77"/>
      <c r="B50" s="5">
        <f t="shared" si="8"/>
        <v>-2</v>
      </c>
      <c r="C50" s="57"/>
      <c r="D50" s="58"/>
      <c r="E50" s="59">
        <f>EXP(-E17*delta_t)*((F49+F33)*$N17+(F50+F34)*$O17+(F51+F35)*$P17)</f>
        <v>98.34446831833867</v>
      </c>
      <c r="F50" s="59">
        <f t="shared" si="11"/>
        <v>98.756257739020342</v>
      </c>
      <c r="G50" s="59">
        <f t="shared" si="10"/>
        <v>99.169445470465817</v>
      </c>
      <c r="H50" s="59">
        <f t="shared" si="9"/>
        <v>99.584027595204176</v>
      </c>
      <c r="I50" s="59">
        <v>0</v>
      </c>
      <c r="J50" s="19"/>
      <c r="K50" s="3"/>
      <c r="L50" s="3"/>
      <c r="M50" s="3"/>
      <c r="N50" s="3"/>
      <c r="O50" s="3"/>
      <c r="P50" s="3"/>
      <c r="Q50" s="3"/>
    </row>
    <row r="51" spans="1:17">
      <c r="A51" s="77"/>
      <c r="B51" s="5">
        <f t="shared" si="8"/>
        <v>-3</v>
      </c>
      <c r="C51" s="57"/>
      <c r="D51" s="58"/>
      <c r="E51" s="58"/>
      <c r="F51" s="59">
        <f t="shared" si="11"/>
        <v>98.879011048948797</v>
      </c>
      <c r="G51" s="59">
        <f t="shared" si="10"/>
        <v>99.251777508484949</v>
      </c>
      <c r="H51" s="59">
        <f t="shared" si="9"/>
        <v>99.625443255178325</v>
      </c>
      <c r="I51" s="59">
        <v>0</v>
      </c>
      <c r="J51" s="19"/>
      <c r="K51" s="3"/>
      <c r="L51" s="3"/>
      <c r="M51" s="3"/>
      <c r="N51" s="3"/>
      <c r="O51" s="3"/>
      <c r="P51" s="3"/>
      <c r="Q51" s="3"/>
    </row>
    <row r="52" spans="1:17">
      <c r="A52" s="77"/>
      <c r="B52" s="5">
        <f t="shared" si="8"/>
        <v>-4</v>
      </c>
      <c r="C52" s="57"/>
      <c r="D52" s="58"/>
      <c r="E52" s="58"/>
      <c r="F52" s="58"/>
      <c r="G52" s="59">
        <f t="shared" si="10"/>
        <v>99.334177899860791</v>
      </c>
      <c r="H52" s="59">
        <f t="shared" si="9"/>
        <v>99.66687613936935</v>
      </c>
      <c r="I52" s="59">
        <v>0</v>
      </c>
      <c r="J52" s="19"/>
      <c r="K52" s="3"/>
      <c r="L52" s="3"/>
      <c r="M52" s="3"/>
      <c r="N52" s="3"/>
      <c r="O52" s="3"/>
      <c r="P52" s="3"/>
      <c r="Q52" s="3"/>
    </row>
    <row r="53" spans="1:17">
      <c r="A53" s="77"/>
      <c r="B53" s="5">
        <f t="shared" si="8"/>
        <v>-5</v>
      </c>
      <c r="C53" s="57"/>
      <c r="D53" s="58"/>
      <c r="E53" s="58"/>
      <c r="F53" s="58"/>
      <c r="G53" s="58"/>
      <c r="H53" s="59">
        <f t="shared" si="9"/>
        <v>99.708326254940616</v>
      </c>
      <c r="I53" s="59">
        <v>0</v>
      </c>
      <c r="J53" s="19"/>
      <c r="K53" s="3"/>
      <c r="L53" s="3"/>
      <c r="M53" s="3"/>
      <c r="N53" s="3"/>
      <c r="O53" s="3"/>
      <c r="P53" s="3"/>
      <c r="Q53" s="3"/>
    </row>
    <row r="54" spans="1:17">
      <c r="A54" s="77"/>
      <c r="B54" s="5">
        <f t="shared" si="8"/>
        <v>-6</v>
      </c>
      <c r="C54" s="57"/>
      <c r="D54" s="58"/>
      <c r="E54" s="58"/>
      <c r="F54" s="58"/>
      <c r="G54" s="58"/>
      <c r="H54" s="58"/>
      <c r="I54" s="59">
        <v>0</v>
      </c>
      <c r="J54" s="19"/>
      <c r="K54" s="3"/>
      <c r="L54" s="3"/>
      <c r="M54" s="3"/>
      <c r="N54" s="3"/>
      <c r="O54" s="3"/>
      <c r="P54" s="3"/>
      <c r="Q54" s="3"/>
    </row>
    <row r="55" spans="1:17">
      <c r="A55" s="19"/>
      <c r="B55" s="22"/>
      <c r="C55" s="33">
        <v>0</v>
      </c>
      <c r="D55" s="33">
        <v>1</v>
      </c>
      <c r="E55" s="33">
        <v>2</v>
      </c>
      <c r="F55" s="33">
        <v>3</v>
      </c>
      <c r="G55" s="33">
        <v>4</v>
      </c>
      <c r="H55" s="33">
        <v>5</v>
      </c>
      <c r="I55" s="33">
        <v>6</v>
      </c>
      <c r="J55" s="19"/>
      <c r="K55" s="3"/>
      <c r="L55" s="3"/>
      <c r="M55" s="3"/>
      <c r="N55" s="3"/>
      <c r="O55" s="3"/>
      <c r="P55" s="3"/>
      <c r="Q55" s="3"/>
    </row>
    <row r="56" spans="1:17">
      <c r="A56" s="19"/>
      <c r="B56" s="22"/>
      <c r="C56" s="23"/>
      <c r="D56" s="23"/>
      <c r="E56" s="23"/>
      <c r="F56" s="23"/>
      <c r="G56" s="23"/>
      <c r="H56" s="23"/>
      <c r="I56" s="23"/>
      <c r="J56" s="19"/>
      <c r="K56" s="3"/>
      <c r="L56" s="3"/>
      <c r="M56" s="3"/>
      <c r="N56" s="3"/>
      <c r="O56" s="3"/>
      <c r="P56" s="3"/>
      <c r="Q56" s="3"/>
    </row>
  </sheetData>
  <mergeCells count="7">
    <mergeCell ref="N7:P7"/>
    <mergeCell ref="C41:I41"/>
    <mergeCell ref="A42:A54"/>
    <mergeCell ref="C8:I8"/>
    <mergeCell ref="C25:I25"/>
    <mergeCell ref="A9:A21"/>
    <mergeCell ref="A26:A38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HeadingPairs>
  <TitlesOfParts>
    <vt:vector size="48" baseType="lpstr">
      <vt:lpstr>u-tree</vt:lpstr>
      <vt:lpstr>Prob</vt:lpstr>
      <vt:lpstr>SR Lattice</vt:lpstr>
      <vt:lpstr>AD Prices</vt:lpstr>
      <vt:lpstr>Pricing Deriv</vt:lpstr>
      <vt:lpstr>AD_beta</vt:lpstr>
      <vt:lpstr>AD_k</vt:lpstr>
      <vt:lpstr>beta</vt:lpstr>
      <vt:lpstr>CF</vt:lpstr>
      <vt:lpstr>'AD Prices'!delta_t</vt:lpstr>
      <vt:lpstr>'Pricing Deriv'!delta_t</vt:lpstr>
      <vt:lpstr>Prob!delta_t</vt:lpstr>
      <vt:lpstr>'SR Lattice'!delta_t</vt:lpstr>
      <vt:lpstr>'u-tree'!delta_t</vt:lpstr>
      <vt:lpstr>delta_u</vt:lpstr>
      <vt:lpstr>delta_u1</vt:lpstr>
      <vt:lpstr>delta_u2</vt:lpstr>
      <vt:lpstr>delta_u3</vt:lpstr>
      <vt:lpstr>'AD Prices'!i</vt:lpstr>
      <vt:lpstr>Prob!i</vt:lpstr>
      <vt:lpstr>'SR Lattice'!i</vt:lpstr>
      <vt:lpstr>'u-tree'!i</vt:lpstr>
      <vt:lpstr>'AD Prices'!j</vt:lpstr>
      <vt:lpstr>'Pricing Deriv'!j</vt:lpstr>
      <vt:lpstr>'SR Lattice'!j</vt:lpstr>
      <vt:lpstr>'u-tree'!j</vt:lpstr>
      <vt:lpstr>j</vt:lpstr>
      <vt:lpstr>k</vt:lpstr>
      <vt:lpstr>mean_rev</vt:lpstr>
      <vt:lpstr>'AD Prices'!MeanRev</vt:lpstr>
      <vt:lpstr>Prob!MeanRev</vt:lpstr>
      <vt:lpstr>'SR Lattice'!MeanRev</vt:lpstr>
      <vt:lpstr>MeanRev</vt:lpstr>
      <vt:lpstr>PD_beta</vt:lpstr>
      <vt:lpstr>PD_k</vt:lpstr>
      <vt:lpstr>'AD Prices'!r_0</vt:lpstr>
      <vt:lpstr>r_0</vt:lpstr>
      <vt:lpstr>'AD Prices'!rate</vt:lpstr>
      <vt:lpstr>'Pricing Deriv'!rate</vt:lpstr>
      <vt:lpstr>'SR Lattice'!rate</vt:lpstr>
      <vt:lpstr>'u-tree'!rate</vt:lpstr>
      <vt:lpstr>'AD Prices'!sigma</vt:lpstr>
      <vt:lpstr>'Pricing Deriv'!sigma</vt:lpstr>
      <vt:lpstr>Prob!sigma</vt:lpstr>
      <vt:lpstr>'SR Lattice'!sigma</vt:lpstr>
      <vt:lpstr>sigma</vt:lpstr>
      <vt:lpstr>sr_r0</vt:lpstr>
      <vt:lpstr>Value</vt:lpstr>
    </vt:vector>
  </TitlesOfParts>
  <Company>QRM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cp:lastPrinted>2001-07-03T20:26:27Z</cp:lastPrinted>
  <dcterms:created xsi:type="dcterms:W3CDTF">2000-11-24T16:55:35Z</dcterms:created>
  <dcterms:modified xsi:type="dcterms:W3CDTF">2014-03-09T18:57:04Z</dcterms:modified>
</cp:coreProperties>
</file>