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/Desktop/rf_dummy_50ohm_20W/4_Electrical/rev1/data/"/>
    </mc:Choice>
  </mc:AlternateContent>
  <xr:revisionPtr revIDLastSave="0" documentId="13_ncr:1_{EFF2B874-713A-A848-A384-8CD5EBD3AD0A}" xr6:coauthVersionLast="40" xr6:coauthVersionMax="40" xr10:uidLastSave="{00000000-0000-0000-0000-000000000000}"/>
  <bookViews>
    <workbookView xWindow="0" yWindow="460" windowWidth="38400" windowHeight="20000" activeTab="2" xr2:uid="{385F312A-0287-C04C-9787-B3E31AB07B75}"/>
  </bookViews>
  <sheets>
    <sheet name="init f=1.8MHz 160m" sheetId="1" r:id="rId1"/>
    <sheet name="Scope DC Cal" sheetId="4" r:id="rId2"/>
    <sheet name="f=7MHz 40m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22" i="1"/>
  <c r="C23" i="1"/>
  <c r="C24" i="1"/>
  <c r="C25" i="1"/>
  <c r="C26" i="1"/>
  <c r="C27" i="1"/>
  <c r="C28" i="1"/>
  <c r="C29" i="1"/>
  <c r="C30" i="1"/>
  <c r="C31" i="1"/>
  <c r="C32" i="1"/>
  <c r="C33" i="1"/>
  <c r="C21" i="1"/>
  <c r="K2" i="1" l="1"/>
  <c r="L2" i="1" s="1"/>
  <c r="M2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9" i="1"/>
  <c r="L9" i="1" s="1"/>
  <c r="M9" i="1" s="1"/>
  <c r="K3" i="1"/>
  <c r="L3" i="1" s="1"/>
  <c r="M3" i="1" s="1"/>
  <c r="K4" i="1"/>
  <c r="L4" i="1" s="1"/>
  <c r="M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F2" i="1"/>
  <c r="D2" i="1"/>
  <c r="D3" i="1"/>
  <c r="E3" i="1" s="1"/>
  <c r="F3" i="1" s="1"/>
  <c r="D4" i="1"/>
  <c r="D5" i="1"/>
  <c r="D6" i="1"/>
  <c r="D7" i="1"/>
  <c r="E7" i="1" s="1"/>
  <c r="F7" i="1" s="1"/>
  <c r="D8" i="1"/>
  <c r="D9" i="1"/>
  <c r="E9" i="1" s="1"/>
  <c r="F9" i="1" s="1"/>
  <c r="D10" i="1"/>
  <c r="E10" i="1" s="1"/>
  <c r="F10" i="1" s="1"/>
  <c r="D11" i="1"/>
  <c r="D12" i="1"/>
  <c r="D13" i="1"/>
  <c r="D14" i="1"/>
  <c r="E14" i="1" s="1"/>
  <c r="F14" i="1" s="1"/>
  <c r="E4" i="1"/>
  <c r="F4" i="1" s="1"/>
  <c r="E5" i="1"/>
  <c r="F5" i="1" s="1"/>
  <c r="E6" i="1"/>
  <c r="F6" i="1" s="1"/>
  <c r="E12" i="1"/>
  <c r="F12" i="1" s="1"/>
  <c r="E2" i="1"/>
  <c r="I4" i="1"/>
  <c r="I5" i="1"/>
  <c r="I6" i="1"/>
  <c r="I7" i="1"/>
  <c r="I8" i="1"/>
  <c r="I9" i="1"/>
  <c r="I10" i="1"/>
  <c r="I11" i="1"/>
  <c r="I12" i="1"/>
  <c r="I13" i="1"/>
  <c r="I14" i="1"/>
  <c r="I3" i="1"/>
  <c r="E8" i="1"/>
  <c r="F8" i="1" s="1"/>
  <c r="E11" i="1"/>
  <c r="F11" i="1" s="1"/>
  <c r="E13" i="1"/>
  <c r="F13" i="1" s="1"/>
</calcChain>
</file>

<file path=xl/sharedStrings.xml><?xml version="1.0" encoding="utf-8"?>
<sst xmlns="http://schemas.openxmlformats.org/spreadsheetml/2006/main" count="18" uniqueCount="15">
  <si>
    <t>Vrms (V)</t>
  </si>
  <si>
    <t>Vpp (V)</t>
  </si>
  <si>
    <t>P(uMeter)</t>
  </si>
  <si>
    <t>P(transmitter) (W)</t>
  </si>
  <si>
    <t>P(calc,rms) (W)</t>
  </si>
  <si>
    <t>P(calc,pp) (W)</t>
  </si>
  <si>
    <t>Perr (W)</t>
  </si>
  <si>
    <t>Error</t>
  </si>
  <si>
    <t>µDummy Vpk (V)</t>
  </si>
  <si>
    <t>Tx Power (W)</t>
  </si>
  <si>
    <t>Scope DC Vrms (V)</t>
  </si>
  <si>
    <t>DMM DC Vrms (V)</t>
  </si>
  <si>
    <t>Scope DC Vtop (V)</t>
  </si>
  <si>
    <t>Scope Vtop (V)</t>
  </si>
  <si>
    <t>Corrected Vtop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</si>
</sst>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 f=1.8MHz 160m'!$D$1</c:f>
              <c:strCache>
                <c:ptCount val="1"/>
                <c:pt idx="0">
                  <c:v>P(calc,pp)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'init f=1.8MHz 160m'!$C$2:$C$14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3.1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6.7</c:v>
                </c:pt>
                <c:pt idx="8">
                  <c:v>7.3</c:v>
                </c:pt>
                <c:pt idx="9">
                  <c:v>8.4</c:v>
                </c:pt>
                <c:pt idx="10">
                  <c:v>9.1</c:v>
                </c:pt>
                <c:pt idx="11">
                  <c:v>10.199999999999999</c:v>
                </c:pt>
                <c:pt idx="12">
                  <c:v>10.9</c:v>
                </c:pt>
              </c:numCache>
            </c:numRef>
          </c:xVal>
          <c:yVal>
            <c:numRef>
              <c:f>'init f=1.8MHz 160m'!$D$2:$D$14</c:f>
              <c:numCache>
                <c:formatCode>General</c:formatCode>
                <c:ptCount val="13"/>
                <c:pt idx="0">
                  <c:v>0.49494949494949497</c:v>
                </c:pt>
                <c:pt idx="1">
                  <c:v>0.97010101010101035</c:v>
                </c:pt>
                <c:pt idx="2">
                  <c:v>1.9797979797979799</c:v>
                </c:pt>
                <c:pt idx="3">
                  <c:v>3.0581818181818177</c:v>
                </c:pt>
                <c:pt idx="4">
                  <c:v>3.8804040404040414</c:v>
                </c:pt>
                <c:pt idx="5">
                  <c:v>4.8888888888888893</c:v>
                </c:pt>
                <c:pt idx="6">
                  <c:v>5.8181818181818183</c:v>
                </c:pt>
                <c:pt idx="7">
                  <c:v>6.4145454545454541</c:v>
                </c:pt>
                <c:pt idx="8">
                  <c:v>7.2549494949494955</c:v>
                </c:pt>
                <c:pt idx="9">
                  <c:v>8.1470707070707071</c:v>
                </c:pt>
                <c:pt idx="10">
                  <c:v>8.612525252525252</c:v>
                </c:pt>
                <c:pt idx="11">
                  <c:v>9.8327272727272721</c:v>
                </c:pt>
                <c:pt idx="12">
                  <c:v>10.473131313131315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B-B140-809A-814B96B6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532015"/>
        <c:axId val="2025601663"/>
      </c:scatterChart>
      <c:valAx>
        <c:axId val="20255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01663"/>
        <c:crosses val="autoZero"/>
        <c:crossBetween val="midCat"/>
      </c:valAx>
      <c:valAx>
        <c:axId val="20256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3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'init f=1.8MHz 160m'!$B$21:$B$33</c:f>
              <c:numCache>
                <c:formatCode>General</c:formatCode>
                <c:ptCount val="13"/>
                <c:pt idx="0">
                  <c:v>7</c:v>
                </c:pt>
                <c:pt idx="1">
                  <c:v>9.8000000000000007</c:v>
                </c:pt>
                <c:pt idx="2">
                  <c:v>14</c:v>
                </c:pt>
                <c:pt idx="3">
                  <c:v>17.399999999999999</c:v>
                </c:pt>
                <c:pt idx="4">
                  <c:v>19.600000000000001</c:v>
                </c:pt>
                <c:pt idx="5">
                  <c:v>22</c:v>
                </c:pt>
                <c:pt idx="6">
                  <c:v>24</c:v>
                </c:pt>
                <c:pt idx="7">
                  <c:v>25.2</c:v>
                </c:pt>
                <c:pt idx="8">
                  <c:v>26.8</c:v>
                </c:pt>
                <c:pt idx="9">
                  <c:v>28.4</c:v>
                </c:pt>
                <c:pt idx="10">
                  <c:v>29.2</c:v>
                </c:pt>
                <c:pt idx="11">
                  <c:v>31.2</c:v>
                </c:pt>
                <c:pt idx="12">
                  <c:v>32.200000000000003</c:v>
                </c:pt>
              </c:numCache>
            </c:numRef>
          </c:xVal>
          <c:yVal>
            <c:numRef>
              <c:f>'init f=1.8MHz 160m'!$C$21:$C$33</c:f>
              <c:numCache>
                <c:formatCode>General</c:formatCode>
                <c:ptCount val="13"/>
                <c:pt idx="0">
                  <c:v>7.0710678118654755</c:v>
                </c:pt>
                <c:pt idx="1">
                  <c:v>10</c:v>
                </c:pt>
                <c:pt idx="2">
                  <c:v>14.142135623730951</c:v>
                </c:pt>
                <c:pt idx="3">
                  <c:v>17.606816861659009</c:v>
                </c:pt>
                <c:pt idx="4">
                  <c:v>20</c:v>
                </c:pt>
                <c:pt idx="5">
                  <c:v>22.360679774997898</c:v>
                </c:pt>
                <c:pt idx="6">
                  <c:v>24.494897427831781</c:v>
                </c:pt>
                <c:pt idx="7">
                  <c:v>25.88435821108957</c:v>
                </c:pt>
                <c:pt idx="8">
                  <c:v>27.018512172212592</c:v>
                </c:pt>
                <c:pt idx="9">
                  <c:v>28.982753492378876</c:v>
                </c:pt>
                <c:pt idx="10">
                  <c:v>30.166206257996713</c:v>
                </c:pt>
                <c:pt idx="11">
                  <c:v>31.937438845342623</c:v>
                </c:pt>
                <c:pt idx="12">
                  <c:v>33.015148038438355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5-0E41-B81D-560FA09D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33792"/>
        <c:axId val="971950128"/>
      </c:scatterChart>
      <c:valAx>
        <c:axId val="9711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50128"/>
        <c:crosses val="autoZero"/>
        <c:crossBetween val="midCat"/>
      </c:valAx>
      <c:valAx>
        <c:axId val="9719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'Scope DC Cal'!$B$1</c:f>
              <c:strCache>
                <c:ptCount val="1"/>
                <c:pt idx="0">
                  <c:v>DMM DC Vrms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'Scope DC Cal'!$A$2:$A$21</c:f>
              <c:numCache>
                <c:formatCode>General</c:formatCode>
                <c:ptCount val="20"/>
                <c:pt idx="0">
                  <c:v>39.6</c:v>
                </c:pt>
                <c:pt idx="1">
                  <c:v>36.4</c:v>
                </c:pt>
                <c:pt idx="2">
                  <c:v>34</c:v>
                </c:pt>
                <c:pt idx="3">
                  <c:v>29.2</c:v>
                </c:pt>
                <c:pt idx="4">
                  <c:v>25.2</c:v>
                </c:pt>
                <c:pt idx="5">
                  <c:v>22.4</c:v>
                </c:pt>
                <c:pt idx="6">
                  <c:v>19.600000000000001</c:v>
                </c:pt>
                <c:pt idx="7">
                  <c:v>14.8</c:v>
                </c:pt>
                <c:pt idx="8">
                  <c:v>10.8</c:v>
                </c:pt>
                <c:pt idx="9">
                  <c:v>8.4</c:v>
                </c:pt>
                <c:pt idx="10">
                  <c:v>5</c:v>
                </c:pt>
                <c:pt idx="11">
                  <c:v>2.4</c:v>
                </c:pt>
                <c:pt idx="12">
                  <c:v>-0.8</c:v>
                </c:pt>
                <c:pt idx="13">
                  <c:v>-4</c:v>
                </c:pt>
                <c:pt idx="14">
                  <c:v>-12.4</c:v>
                </c:pt>
                <c:pt idx="15">
                  <c:v>-17.2</c:v>
                </c:pt>
                <c:pt idx="16">
                  <c:v>-22</c:v>
                </c:pt>
                <c:pt idx="17">
                  <c:v>-29.2</c:v>
                </c:pt>
                <c:pt idx="18">
                  <c:v>-34.799999999999997</c:v>
                </c:pt>
                <c:pt idx="19">
                  <c:v>-37.6</c:v>
                </c:pt>
              </c:numCache>
            </c:numRef>
          </c:xVal>
          <c:yVal>
            <c:numRef>
              <c:f>'Scope DC Cal'!$B$2:$B$21</c:f>
              <c:numCache>
                <c:formatCode>General</c:formatCode>
                <c:ptCount val="20"/>
                <c:pt idx="0">
                  <c:v>39.47</c:v>
                </c:pt>
                <c:pt idx="1">
                  <c:v>36.200000000000003</c:v>
                </c:pt>
                <c:pt idx="2">
                  <c:v>33.67</c:v>
                </c:pt>
                <c:pt idx="3">
                  <c:v>28.84</c:v>
                </c:pt>
                <c:pt idx="4">
                  <c:v>24.68</c:v>
                </c:pt>
                <c:pt idx="5">
                  <c:v>21.79</c:v>
                </c:pt>
                <c:pt idx="6">
                  <c:v>18.95</c:v>
                </c:pt>
                <c:pt idx="7">
                  <c:v>14.34</c:v>
                </c:pt>
                <c:pt idx="8">
                  <c:v>10.24</c:v>
                </c:pt>
                <c:pt idx="9">
                  <c:v>8</c:v>
                </c:pt>
                <c:pt idx="10">
                  <c:v>4.2699999999999996</c:v>
                </c:pt>
                <c:pt idx="11">
                  <c:v>1.5640000000000001</c:v>
                </c:pt>
                <c:pt idx="12">
                  <c:v>-2.1779999999999999</c:v>
                </c:pt>
                <c:pt idx="13">
                  <c:v>-5.28</c:v>
                </c:pt>
                <c:pt idx="14">
                  <c:v>-13.67</c:v>
                </c:pt>
                <c:pt idx="15">
                  <c:v>-18.559999999999999</c:v>
                </c:pt>
                <c:pt idx="16">
                  <c:v>-23.65</c:v>
                </c:pt>
                <c:pt idx="17">
                  <c:v>-30.86</c:v>
                </c:pt>
                <c:pt idx="18">
                  <c:v>-36.42</c:v>
                </c:pt>
                <c:pt idx="19">
                  <c:v>-39.19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7-B449-A5D8-479C4175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53120"/>
        <c:axId val="967731744"/>
      </c:scatterChart>
      <c:valAx>
        <c:axId val="9949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31744"/>
        <c:crosses val="autoZero"/>
        <c:crossBetween val="midCat"/>
      </c:valAx>
      <c:valAx>
        <c:axId val="9677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'Scope DC Cal'!$N$1</c:f>
              <c:strCache>
                <c:ptCount val="1"/>
                <c:pt idx="0">
                  <c:v>DMM DC Vrms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'Scope DC Cal'!$M$2:$M$21</c:f>
              <c:numCache>
                <c:formatCode>General</c:formatCode>
                <c:ptCount val="20"/>
                <c:pt idx="0">
                  <c:v>-37.200000000000003</c:v>
                </c:pt>
                <c:pt idx="1">
                  <c:v>-32.799999999999997</c:v>
                </c:pt>
                <c:pt idx="2">
                  <c:v>-26</c:v>
                </c:pt>
                <c:pt idx="3">
                  <c:v>-20.8</c:v>
                </c:pt>
                <c:pt idx="4">
                  <c:v>-16.8</c:v>
                </c:pt>
                <c:pt idx="5">
                  <c:v>-11.6</c:v>
                </c:pt>
                <c:pt idx="6">
                  <c:v>-6</c:v>
                </c:pt>
                <c:pt idx="7">
                  <c:v>-0.8</c:v>
                </c:pt>
                <c:pt idx="8">
                  <c:v>0.4</c:v>
                </c:pt>
                <c:pt idx="9">
                  <c:v>2.4</c:v>
                </c:pt>
                <c:pt idx="10">
                  <c:v>5.6</c:v>
                </c:pt>
                <c:pt idx="11">
                  <c:v>10.4</c:v>
                </c:pt>
                <c:pt idx="12">
                  <c:v>15.2</c:v>
                </c:pt>
                <c:pt idx="13">
                  <c:v>19.600000000000001</c:v>
                </c:pt>
                <c:pt idx="14">
                  <c:v>26.4</c:v>
                </c:pt>
                <c:pt idx="15">
                  <c:v>32</c:v>
                </c:pt>
                <c:pt idx="16">
                  <c:v>36.799999999999997</c:v>
                </c:pt>
                <c:pt idx="17">
                  <c:v>39.200000000000003</c:v>
                </c:pt>
              </c:numCache>
            </c:numRef>
          </c:xVal>
          <c:yVal>
            <c:numRef>
              <c:f>'Scope DC Cal'!$N$2:$N$21</c:f>
              <c:numCache>
                <c:formatCode>General</c:formatCode>
                <c:ptCount val="20"/>
                <c:pt idx="0">
                  <c:v>-39.17</c:v>
                </c:pt>
                <c:pt idx="1">
                  <c:v>-34.79</c:v>
                </c:pt>
                <c:pt idx="2">
                  <c:v>-27.86</c:v>
                </c:pt>
                <c:pt idx="3">
                  <c:v>-22.68</c:v>
                </c:pt>
                <c:pt idx="4">
                  <c:v>-18.34</c:v>
                </c:pt>
                <c:pt idx="5">
                  <c:v>-13.25</c:v>
                </c:pt>
                <c:pt idx="6">
                  <c:v>-7.49</c:v>
                </c:pt>
                <c:pt idx="7">
                  <c:v>-2.3370000000000002</c:v>
                </c:pt>
                <c:pt idx="8">
                  <c:v>-0.94399999999999995</c:v>
                </c:pt>
                <c:pt idx="9">
                  <c:v>0.94399999999999995</c:v>
                </c:pt>
                <c:pt idx="10">
                  <c:v>4.29</c:v>
                </c:pt>
                <c:pt idx="11">
                  <c:v>8.91</c:v>
                </c:pt>
                <c:pt idx="12">
                  <c:v>14.22</c:v>
                </c:pt>
                <c:pt idx="13">
                  <c:v>18.239999999999998</c:v>
                </c:pt>
                <c:pt idx="14">
                  <c:v>25.34</c:v>
                </c:pt>
                <c:pt idx="15">
                  <c:v>30.98</c:v>
                </c:pt>
                <c:pt idx="16">
                  <c:v>35.729999999999997</c:v>
                </c:pt>
                <c:pt idx="17">
                  <c:v>38.549999999999997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6-5B4B-A28F-CD1687F2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93088"/>
        <c:axId val="1035429696"/>
      </c:scatterChart>
      <c:valAx>
        <c:axId val="9709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29696"/>
        <c:crosses val="autoZero"/>
        <c:crossBetween val="midCat"/>
      </c:valAx>
      <c:valAx>
        <c:axId val="10354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'f=7MHz 40m'!$G$1</c:f>
              <c:strCache>
                <c:ptCount val="1"/>
                <c:pt idx="0">
                  <c:v>µDummy Vpk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20734908136483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'f=7MHz 40m'!$F$2:$F$16</c:f>
              <c:numCache>
                <c:formatCode>General</c:formatCode>
                <c:ptCount val="15"/>
                <c:pt idx="0">
                  <c:v>10.4</c:v>
                </c:pt>
                <c:pt idx="1">
                  <c:v>14</c:v>
                </c:pt>
                <c:pt idx="2">
                  <c:v>17</c:v>
                </c:pt>
                <c:pt idx="3">
                  <c:v>19.2</c:v>
                </c:pt>
                <c:pt idx="4">
                  <c:v>21.2</c:v>
                </c:pt>
                <c:pt idx="5">
                  <c:v>23.2</c:v>
                </c:pt>
                <c:pt idx="6">
                  <c:v>24.2</c:v>
                </c:pt>
                <c:pt idx="7">
                  <c:v>25.6</c:v>
                </c:pt>
                <c:pt idx="8">
                  <c:v>27.2</c:v>
                </c:pt>
                <c:pt idx="9">
                  <c:v>28.4</c:v>
                </c:pt>
                <c:pt idx="10">
                  <c:v>30.4</c:v>
                </c:pt>
                <c:pt idx="11">
                  <c:v>31.2</c:v>
                </c:pt>
                <c:pt idx="12">
                  <c:v>32</c:v>
                </c:pt>
                <c:pt idx="13">
                  <c:v>32.799999999999997</c:v>
                </c:pt>
                <c:pt idx="14">
                  <c:v>33.6</c:v>
                </c:pt>
              </c:numCache>
            </c:numRef>
          </c:xVal>
          <c:yVal>
            <c:numRef>
              <c:f>'f=7MHz 40m'!$G$2:$G$16</c:f>
              <c:numCache>
                <c:formatCode>General</c:formatCode>
                <c:ptCount val="15"/>
                <c:pt idx="0">
                  <c:v>10.29</c:v>
                </c:pt>
                <c:pt idx="1">
                  <c:v>14.17</c:v>
                </c:pt>
                <c:pt idx="2">
                  <c:v>17.350000000000001</c:v>
                </c:pt>
                <c:pt idx="3">
                  <c:v>19.690000000000001</c:v>
                </c:pt>
                <c:pt idx="4">
                  <c:v>21.98</c:v>
                </c:pt>
                <c:pt idx="5">
                  <c:v>24.22</c:v>
                </c:pt>
                <c:pt idx="6">
                  <c:v>25.55</c:v>
                </c:pt>
                <c:pt idx="7">
                  <c:v>26.78</c:v>
                </c:pt>
                <c:pt idx="8">
                  <c:v>28.63</c:v>
                </c:pt>
                <c:pt idx="9">
                  <c:v>30.04</c:v>
                </c:pt>
                <c:pt idx="10">
                  <c:v>31.67</c:v>
                </c:pt>
                <c:pt idx="11">
                  <c:v>32.64</c:v>
                </c:pt>
                <c:pt idx="12">
                  <c:v>33.61</c:v>
                </c:pt>
                <c:pt idx="13">
                  <c:v>34.619999999999997</c:v>
                </c:pt>
                <c:pt idx="14">
                  <c:v>35.64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5-B24D-894B-8CF08652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92512"/>
        <c:axId val="995518880"/>
      </c:scatterChart>
      <c:valAx>
        <c:axId val="9956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8880"/>
        <c:crosses val="autoZero"/>
        <c:crossBetween val="midCat"/>
      </c:valAx>
      <c:valAx>
        <c:axId val="9955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403679</xdr:colOff>
      <xdr:row>18</xdr:row>
      <xdr:rowOff>99784</xdr:rowOff>
    </xdr:from>
    <xdr:to>
      <xdr:col>16</xdr:col>
      <xdr:colOff>22679</xdr:colOff>
      <xdr:row>38</xdr:row>
      <xdr:rowOff>60777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1593C-CA56-ED42-847C-60F955505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911677</xdr:colOff>
      <xdr:row>15</xdr:row>
      <xdr:rowOff>190500</xdr:rowOff>
    </xdr:from>
    <xdr:to>
      <xdr:col>8</xdr:col>
      <xdr:colOff>993320</xdr:colOff>
      <xdr:row>34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92F17-96B7-9148-BEF9-263D857AE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87923</xdr:colOff>
      <xdr:row>2</xdr:row>
      <xdr:rowOff>107461</xdr:rowOff>
    </xdr:from>
    <xdr:to>
      <xdr:col>11</xdr:col>
      <xdr:colOff>312616</xdr:colOff>
      <xdr:row>28</xdr:row>
      <xdr:rowOff>29307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E8A73-CCAA-5D41-87DC-4E212E034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366346</xdr:colOff>
      <xdr:row>0</xdr:row>
      <xdr:rowOff>132859</xdr:rowOff>
    </xdr:from>
    <xdr:to>
      <xdr:col>22</xdr:col>
      <xdr:colOff>195385</xdr:colOff>
      <xdr:row>24</xdr:row>
      <xdr:rowOff>87922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B3CCF-708C-2648-9A91-3D882A54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73268</xdr:colOff>
      <xdr:row>17</xdr:row>
      <xdr:rowOff>98669</xdr:rowOff>
    </xdr:from>
    <xdr:to>
      <xdr:col>7</xdr:col>
      <xdr:colOff>718037</xdr:colOff>
      <xdr:row>30</xdr:row>
      <xdr:rowOff>174869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783A7-3189-DE45-92D8-B78636EDC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102C-8425-3D41-8831-D925292B3B1E}">
  <dimension ref="A1:M33"/>
  <sheetViews>
    <sheetView zoomScale="140" zoomScaleNormal="140" workbookViewId="0">
      <selection activeCell="B26" sqref="B26"/>
    </sheetView>
  </sheetViews>
  <sheetFormatPr baseColWidth="10" defaultRowHeight="16" x14ac:dyDescent="0.2"/>
  <cols>
    <col min="1" max="1" width="18" customWidth="1"/>
    <col min="4" max="4" width="16.33203125" customWidth="1"/>
    <col min="6" max="6" width="10.1640625" customWidth="1"/>
    <col min="9" max="9" width="15.6640625" customWidth="1"/>
  </cols>
  <sheetData>
    <row r="1" spans="1:13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H1" t="s">
        <v>0</v>
      </c>
      <c r="I1" t="s">
        <v>4</v>
      </c>
    </row>
    <row r="2" spans="1:13" x14ac:dyDescent="0.2">
      <c r="A2">
        <v>0.5</v>
      </c>
      <c r="B2">
        <v>14</v>
      </c>
      <c r="C2">
        <v>0.5</v>
      </c>
      <c r="D2">
        <f t="shared" ref="D2:D14" si="0">POWER(B2,2)/8/49.5</f>
        <v>0.49494949494949497</v>
      </c>
      <c r="E2">
        <f>C2-D2</f>
        <v>5.0505050505050275E-3</v>
      </c>
      <c r="F2" s="1">
        <f>E2/D2</f>
        <v>1.0204081632653014E-2</v>
      </c>
      <c r="K2">
        <f>POWER((B2/2)+0.1,2)/99</f>
        <v>0.5091919191919192</v>
      </c>
      <c r="L2">
        <f>C2-K2</f>
        <v>-9.1919191919191956E-3</v>
      </c>
      <c r="M2" s="1">
        <f>L2/K2</f>
        <v>-1.8051973814719308E-2</v>
      </c>
    </row>
    <row r="3" spans="1:13" x14ac:dyDescent="0.2">
      <c r="A3">
        <v>1</v>
      </c>
      <c r="B3">
        <v>19.600000000000001</v>
      </c>
      <c r="C3">
        <v>1</v>
      </c>
      <c r="D3">
        <f t="shared" si="0"/>
        <v>0.97010101010101035</v>
      </c>
      <c r="E3">
        <f>C3-D3</f>
        <v>2.9898989898989647E-2</v>
      </c>
      <c r="F3" s="1">
        <f t="shared" ref="F3:F13" si="1">E3/D3</f>
        <v>3.0820491461890611E-2</v>
      </c>
      <c r="H3">
        <v>6.82</v>
      </c>
      <c r="I3">
        <f t="shared" ref="I3:I14" si="2">POWER(H3+0.4,2)/49.5</f>
        <v>1.05309898989899</v>
      </c>
      <c r="K3">
        <f t="shared" ref="K3:K8" si="3">POWER((B3/2)+0.2,2)/99</f>
        <v>1.0101010101010102</v>
      </c>
      <c r="L3">
        <f t="shared" ref="L3:L14" si="4">C3-K3</f>
        <v>-1.0101010101010166E-2</v>
      </c>
      <c r="M3" s="1">
        <f t="shared" ref="M3:M14" si="5">L3/K3</f>
        <v>-1.0000000000000064E-2</v>
      </c>
    </row>
    <row r="4" spans="1:13" x14ac:dyDescent="0.2">
      <c r="A4">
        <v>2</v>
      </c>
      <c r="B4">
        <v>28</v>
      </c>
      <c r="C4">
        <v>2</v>
      </c>
      <c r="D4">
        <f t="shared" si="0"/>
        <v>1.9797979797979799</v>
      </c>
      <c r="E4">
        <f t="shared" ref="E4:E14" si="6">C4-D4</f>
        <v>2.020202020202011E-2</v>
      </c>
      <c r="F4" s="1">
        <f t="shared" si="1"/>
        <v>1.0204081632653014E-2</v>
      </c>
      <c r="H4">
        <v>9.27</v>
      </c>
      <c r="I4">
        <f t="shared" si="2"/>
        <v>1.8890686868686868</v>
      </c>
      <c r="K4">
        <f t="shared" si="3"/>
        <v>2.0367676767676768</v>
      </c>
      <c r="L4">
        <f t="shared" si="4"/>
        <v>-3.6767676767676782E-2</v>
      </c>
      <c r="M4" s="1">
        <f t="shared" si="5"/>
        <v>-1.8051973814719308E-2</v>
      </c>
    </row>
    <row r="5" spans="1:13" x14ac:dyDescent="0.2">
      <c r="A5">
        <v>3</v>
      </c>
      <c r="B5">
        <v>34.799999999999997</v>
      </c>
      <c r="C5">
        <v>3.1</v>
      </c>
      <c r="D5">
        <f t="shared" si="0"/>
        <v>3.0581818181818177</v>
      </c>
      <c r="E5">
        <f t="shared" si="6"/>
        <v>4.1818181818182421E-2</v>
      </c>
      <c r="F5" s="1">
        <f t="shared" si="1"/>
        <v>1.3674197384066786E-2</v>
      </c>
      <c r="H5">
        <v>11.42</v>
      </c>
      <c r="I5">
        <f t="shared" si="2"/>
        <v>2.8224727272727272</v>
      </c>
      <c r="K5">
        <f t="shared" si="3"/>
        <v>3.1288888888888882</v>
      </c>
      <c r="L5">
        <f t="shared" si="4"/>
        <v>-2.8888888888888076E-2</v>
      </c>
      <c r="M5" s="1">
        <f t="shared" si="5"/>
        <v>-9.2329545454542875E-3</v>
      </c>
    </row>
    <row r="6" spans="1:13" x14ac:dyDescent="0.2">
      <c r="A6">
        <v>4</v>
      </c>
      <c r="B6">
        <v>39.200000000000003</v>
      </c>
      <c r="C6">
        <v>4</v>
      </c>
      <c r="D6">
        <f t="shared" si="0"/>
        <v>3.8804040404040414</v>
      </c>
      <c r="E6">
        <f t="shared" si="6"/>
        <v>0.11959595959595859</v>
      </c>
      <c r="F6" s="1">
        <f t="shared" si="1"/>
        <v>3.0820491461890611E-2</v>
      </c>
      <c r="H6">
        <v>13.06</v>
      </c>
      <c r="I6">
        <f t="shared" si="2"/>
        <v>3.6600323232323233</v>
      </c>
      <c r="K6">
        <f t="shared" si="3"/>
        <v>3.9600000000000004</v>
      </c>
      <c r="L6">
        <f t="shared" si="4"/>
        <v>3.9999999999999591E-2</v>
      </c>
      <c r="M6" s="1">
        <f t="shared" si="5"/>
        <v>1.0101010101009996E-2</v>
      </c>
    </row>
    <row r="7" spans="1:13" x14ac:dyDescent="0.2">
      <c r="A7">
        <v>5</v>
      </c>
      <c r="B7">
        <v>44</v>
      </c>
      <c r="C7">
        <v>5</v>
      </c>
      <c r="D7">
        <f t="shared" si="0"/>
        <v>4.8888888888888893</v>
      </c>
      <c r="E7">
        <f t="shared" si="6"/>
        <v>0.11111111111111072</v>
      </c>
      <c r="F7" s="1">
        <f t="shared" si="1"/>
        <v>2.2727272727272645E-2</v>
      </c>
      <c r="H7">
        <v>14.2</v>
      </c>
      <c r="I7">
        <f t="shared" si="2"/>
        <v>4.306262626262626</v>
      </c>
      <c r="K7">
        <f t="shared" si="3"/>
        <v>4.9781818181818176</v>
      </c>
      <c r="L7">
        <f t="shared" si="4"/>
        <v>2.1818181818182403E-2</v>
      </c>
      <c r="M7" s="1">
        <f t="shared" si="5"/>
        <v>4.3827611395180141E-3</v>
      </c>
    </row>
    <row r="8" spans="1:13" x14ac:dyDescent="0.2">
      <c r="A8">
        <v>6</v>
      </c>
      <c r="B8">
        <v>48</v>
      </c>
      <c r="C8">
        <v>6</v>
      </c>
      <c r="D8">
        <f t="shared" si="0"/>
        <v>5.8181818181818183</v>
      </c>
      <c r="E8">
        <f t="shared" si="6"/>
        <v>0.18181818181818166</v>
      </c>
      <c r="F8" s="1">
        <f t="shared" si="1"/>
        <v>3.1249999999999972E-2</v>
      </c>
      <c r="H8">
        <v>15.74</v>
      </c>
      <c r="I8">
        <f t="shared" si="2"/>
        <v>5.2626181818181825</v>
      </c>
      <c r="K8">
        <f t="shared" si="3"/>
        <v>5.9155555555555557</v>
      </c>
      <c r="L8">
        <f t="shared" si="4"/>
        <v>8.4444444444444322E-2</v>
      </c>
      <c r="M8" s="1">
        <f t="shared" si="5"/>
        <v>1.4274981217129957E-2</v>
      </c>
    </row>
    <row r="9" spans="1:13" x14ac:dyDescent="0.2">
      <c r="A9">
        <v>7</v>
      </c>
      <c r="B9">
        <v>50.4</v>
      </c>
      <c r="C9">
        <v>6.7</v>
      </c>
      <c r="D9">
        <f t="shared" si="0"/>
        <v>6.4145454545454541</v>
      </c>
      <c r="E9">
        <f t="shared" si="6"/>
        <v>0.28545454545454607</v>
      </c>
      <c r="F9" s="1">
        <f t="shared" si="1"/>
        <v>4.4501133786848175E-2</v>
      </c>
      <c r="H9">
        <v>16.7</v>
      </c>
      <c r="I9">
        <f t="shared" si="2"/>
        <v>5.9072727272727255</v>
      </c>
      <c r="K9">
        <f>POWER((B9/2)+0.3,2)/99</f>
        <v>6.5681818181818183</v>
      </c>
      <c r="L9">
        <f t="shared" si="4"/>
        <v>0.13181818181818183</v>
      </c>
      <c r="M9" s="1">
        <f t="shared" si="5"/>
        <v>2.0069204152249137E-2</v>
      </c>
    </row>
    <row r="10" spans="1:13" x14ac:dyDescent="0.2">
      <c r="A10">
        <v>8</v>
      </c>
      <c r="B10">
        <v>53.6</v>
      </c>
      <c r="C10">
        <v>7.3</v>
      </c>
      <c r="D10">
        <f t="shared" si="0"/>
        <v>7.2549494949494955</v>
      </c>
      <c r="E10">
        <f t="shared" si="6"/>
        <v>4.5050505050504341E-2</v>
      </c>
      <c r="F10" s="1">
        <f t="shared" si="1"/>
        <v>6.2096235241700954E-3</v>
      </c>
      <c r="H10">
        <v>17.399999999999999</v>
      </c>
      <c r="I10">
        <f t="shared" si="2"/>
        <v>6.4008080808080789</v>
      </c>
      <c r="K10">
        <f t="shared" ref="K10:K14" si="7">POWER((B10/2)+0.3,2)/99</f>
        <v>7.4182828282828295</v>
      </c>
      <c r="L10">
        <f t="shared" si="4"/>
        <v>-0.11828282828282966</v>
      </c>
      <c r="M10" s="1">
        <f t="shared" si="5"/>
        <v>-1.5944771993845582E-2</v>
      </c>
    </row>
    <row r="11" spans="1:13" x14ac:dyDescent="0.2">
      <c r="A11">
        <v>9</v>
      </c>
      <c r="B11">
        <v>56.8</v>
      </c>
      <c r="C11">
        <v>8.4</v>
      </c>
      <c r="D11">
        <f t="shared" si="0"/>
        <v>8.1470707070707071</v>
      </c>
      <c r="E11">
        <f t="shared" si="6"/>
        <v>0.25292929292929323</v>
      </c>
      <c r="F11" s="1">
        <f t="shared" si="1"/>
        <v>3.104542749454477E-2</v>
      </c>
      <c r="H11">
        <v>18.440000000000001</v>
      </c>
      <c r="I11">
        <f t="shared" si="2"/>
        <v>7.170618181818182</v>
      </c>
      <c r="K11">
        <f t="shared" si="7"/>
        <v>8.3201010101010091</v>
      </c>
      <c r="L11">
        <f t="shared" si="4"/>
        <v>7.9898989898991246E-2</v>
      </c>
      <c r="M11" s="1">
        <f t="shared" si="5"/>
        <v>9.6031273901590816E-3</v>
      </c>
    </row>
    <row r="12" spans="1:13" x14ac:dyDescent="0.2">
      <c r="A12">
        <v>10</v>
      </c>
      <c r="B12">
        <v>58.4</v>
      </c>
      <c r="C12">
        <v>9.1</v>
      </c>
      <c r="D12">
        <f t="shared" si="0"/>
        <v>8.612525252525252</v>
      </c>
      <c r="E12">
        <f t="shared" si="6"/>
        <v>0.48747474747474762</v>
      </c>
      <c r="F12" s="1">
        <f t="shared" si="1"/>
        <v>5.660067554888349E-2</v>
      </c>
      <c r="H12">
        <v>19.489999999999998</v>
      </c>
      <c r="I12">
        <f t="shared" si="2"/>
        <v>7.9921636363636344</v>
      </c>
      <c r="K12">
        <f t="shared" si="7"/>
        <v>8.7904040404040398</v>
      </c>
      <c r="L12">
        <f t="shared" si="4"/>
        <v>0.30959595959595987</v>
      </c>
      <c r="M12" s="1">
        <f t="shared" si="5"/>
        <v>3.5219764435507069E-2</v>
      </c>
    </row>
    <row r="13" spans="1:13" x14ac:dyDescent="0.2">
      <c r="A13">
        <v>11</v>
      </c>
      <c r="B13">
        <v>62.4</v>
      </c>
      <c r="C13">
        <v>10.199999999999999</v>
      </c>
      <c r="D13">
        <f t="shared" si="0"/>
        <v>9.8327272727272721</v>
      </c>
      <c r="E13">
        <f t="shared" si="6"/>
        <v>0.3672727272727272</v>
      </c>
      <c r="F13" s="1">
        <f t="shared" si="1"/>
        <v>3.7352071005917156E-2</v>
      </c>
      <c r="H13">
        <v>20.53</v>
      </c>
      <c r="I13">
        <f t="shared" si="2"/>
        <v>8.8497959595959585</v>
      </c>
      <c r="K13">
        <f t="shared" si="7"/>
        <v>10.022727272727273</v>
      </c>
      <c r="L13">
        <f t="shared" si="4"/>
        <v>0.17727272727272592</v>
      </c>
      <c r="M13" s="1">
        <f t="shared" si="5"/>
        <v>1.7687074829931836E-2</v>
      </c>
    </row>
    <row r="14" spans="1:13" x14ac:dyDescent="0.2">
      <c r="A14">
        <v>12</v>
      </c>
      <c r="B14">
        <v>64.400000000000006</v>
      </c>
      <c r="C14">
        <v>10.9</v>
      </c>
      <c r="D14">
        <f t="shared" si="0"/>
        <v>10.473131313131315</v>
      </c>
      <c r="E14">
        <f t="shared" si="6"/>
        <v>0.42686868686868529</v>
      </c>
      <c r="F14" s="1">
        <f>E14/D14</f>
        <v>4.0758458392808762E-2</v>
      </c>
      <c r="H14">
        <v>22.4</v>
      </c>
      <c r="I14">
        <f t="shared" si="2"/>
        <v>10.50181818181818</v>
      </c>
      <c r="K14">
        <f t="shared" si="7"/>
        <v>10.669191919191919</v>
      </c>
      <c r="L14">
        <f t="shared" si="4"/>
        <v>0.23080808080808168</v>
      </c>
      <c r="M14" s="1">
        <f t="shared" si="5"/>
        <v>2.163313609467464E-2</v>
      </c>
    </row>
    <row r="21" spans="2:3" x14ac:dyDescent="0.2">
      <c r="B21">
        <f>B2/2</f>
        <v>7</v>
      </c>
      <c r="C21">
        <f>SQRT(C2*100)</f>
        <v>7.0710678118654755</v>
      </c>
    </row>
    <row r="22" spans="2:3" x14ac:dyDescent="0.2">
      <c r="B22">
        <f t="shared" ref="B22:B33" si="8">B3/2</f>
        <v>9.8000000000000007</v>
      </c>
      <c r="C22">
        <f>SQRT(C3*100)</f>
        <v>10</v>
      </c>
    </row>
    <row r="23" spans="2:3" x14ac:dyDescent="0.2">
      <c r="B23">
        <f t="shared" si="8"/>
        <v>14</v>
      </c>
      <c r="C23">
        <f>SQRT(C4*100)</f>
        <v>14.142135623730951</v>
      </c>
    </row>
    <row r="24" spans="2:3" x14ac:dyDescent="0.2">
      <c r="B24">
        <f t="shared" si="8"/>
        <v>17.399999999999999</v>
      </c>
      <c r="C24">
        <f>SQRT(C5*100)</f>
        <v>17.606816861659009</v>
      </c>
    </row>
    <row r="25" spans="2:3" x14ac:dyDescent="0.2">
      <c r="B25">
        <f t="shared" si="8"/>
        <v>19.600000000000001</v>
      </c>
      <c r="C25">
        <f>SQRT(C6*100)</f>
        <v>20</v>
      </c>
    </row>
    <row r="26" spans="2:3" x14ac:dyDescent="0.2">
      <c r="B26">
        <f t="shared" si="8"/>
        <v>22</v>
      </c>
      <c r="C26">
        <f>SQRT(C7*100)</f>
        <v>22.360679774997898</v>
      </c>
    </row>
    <row r="27" spans="2:3" x14ac:dyDescent="0.2">
      <c r="B27">
        <f t="shared" si="8"/>
        <v>24</v>
      </c>
      <c r="C27">
        <f>SQRT(C8*100)</f>
        <v>24.494897427831781</v>
      </c>
    </row>
    <row r="28" spans="2:3" x14ac:dyDescent="0.2">
      <c r="B28">
        <f t="shared" si="8"/>
        <v>25.2</v>
      </c>
      <c r="C28">
        <f>SQRT(C9*100)</f>
        <v>25.88435821108957</v>
      </c>
    </row>
    <row r="29" spans="2:3" x14ac:dyDescent="0.2">
      <c r="B29">
        <f t="shared" si="8"/>
        <v>26.8</v>
      </c>
      <c r="C29">
        <f>SQRT(C10*100)</f>
        <v>27.018512172212592</v>
      </c>
    </row>
    <row r="30" spans="2:3" x14ac:dyDescent="0.2">
      <c r="B30">
        <f t="shared" si="8"/>
        <v>28.4</v>
      </c>
      <c r="C30">
        <f>SQRT(C11*100)</f>
        <v>28.982753492378876</v>
      </c>
    </row>
    <row r="31" spans="2:3" x14ac:dyDescent="0.2">
      <c r="B31">
        <f t="shared" si="8"/>
        <v>29.2</v>
      </c>
      <c r="C31">
        <f>SQRT(C12*100)</f>
        <v>30.166206257996713</v>
      </c>
    </row>
    <row r="32" spans="2:3" x14ac:dyDescent="0.2">
      <c r="B32">
        <f t="shared" si="8"/>
        <v>31.2</v>
      </c>
      <c r="C32">
        <f>SQRT(C13*100)</f>
        <v>31.937438845342623</v>
      </c>
    </row>
    <row r="33" spans="2:3" x14ac:dyDescent="0.2">
      <c r="B33">
        <f t="shared" si="8"/>
        <v>32.200000000000003</v>
      </c>
      <c r="C33">
        <f>SQRT(C14*100)</f>
        <v>33.015148038438355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0124-BD50-F745-8687-9E3E454BFE06}">
  <dimension ref="A1:N21"/>
  <sheetViews>
    <sheetView topLeftCell="K1" zoomScale="130" zoomScaleNormal="130" workbookViewId="0">
      <selection activeCell="X5" sqref="X5"/>
    </sheetView>
  </sheetViews>
  <sheetFormatPr baseColWidth="10" defaultRowHeight="16" x14ac:dyDescent="0.2"/>
  <cols>
    <col min="1" max="1" width="19.33203125" customWidth="1"/>
    <col min="2" max="2" width="17.1640625" customWidth="1"/>
    <col min="13" max="13" width="19.33203125" customWidth="1"/>
    <col min="14" max="14" width="18.83203125" customWidth="1"/>
  </cols>
  <sheetData>
    <row r="1" spans="1:14" x14ac:dyDescent="0.2">
      <c r="A1" t="s">
        <v>10</v>
      </c>
      <c r="B1" t="s">
        <v>11</v>
      </c>
      <c r="M1" t="s">
        <v>12</v>
      </c>
      <c r="N1" t="s">
        <v>11</v>
      </c>
    </row>
    <row r="2" spans="1:14" x14ac:dyDescent="0.2">
      <c r="A2">
        <v>39.6</v>
      </c>
      <c r="B2">
        <v>39.47</v>
      </c>
      <c r="M2">
        <v>-37.200000000000003</v>
      </c>
      <c r="N2">
        <v>-39.17</v>
      </c>
    </row>
    <row r="3" spans="1:14" x14ac:dyDescent="0.2">
      <c r="A3">
        <v>36.4</v>
      </c>
      <c r="B3">
        <v>36.200000000000003</v>
      </c>
      <c r="M3">
        <v>-32.799999999999997</v>
      </c>
      <c r="N3">
        <v>-34.79</v>
      </c>
    </row>
    <row r="4" spans="1:14" x14ac:dyDescent="0.2">
      <c r="A4">
        <v>34</v>
      </c>
      <c r="B4">
        <v>33.67</v>
      </c>
      <c r="M4">
        <v>-26</v>
      </c>
      <c r="N4">
        <v>-27.86</v>
      </c>
    </row>
    <row r="5" spans="1:14" x14ac:dyDescent="0.2">
      <c r="A5">
        <v>29.2</v>
      </c>
      <c r="B5">
        <v>28.84</v>
      </c>
      <c r="M5">
        <v>-20.8</v>
      </c>
      <c r="N5">
        <v>-22.68</v>
      </c>
    </row>
    <row r="6" spans="1:14" x14ac:dyDescent="0.2">
      <c r="A6">
        <v>25.2</v>
      </c>
      <c r="B6">
        <v>24.68</v>
      </c>
      <c r="M6">
        <v>-16.8</v>
      </c>
      <c r="N6">
        <v>-18.34</v>
      </c>
    </row>
    <row r="7" spans="1:14" x14ac:dyDescent="0.2">
      <c r="A7">
        <v>22.4</v>
      </c>
      <c r="B7">
        <v>21.79</v>
      </c>
      <c r="M7">
        <v>-11.6</v>
      </c>
      <c r="N7">
        <v>-13.25</v>
      </c>
    </row>
    <row r="8" spans="1:14" x14ac:dyDescent="0.2">
      <c r="A8">
        <v>19.600000000000001</v>
      </c>
      <c r="B8">
        <v>18.95</v>
      </c>
      <c r="M8">
        <v>-6</v>
      </c>
      <c r="N8">
        <v>-7.49</v>
      </c>
    </row>
    <row r="9" spans="1:14" x14ac:dyDescent="0.2">
      <c r="A9">
        <v>14.8</v>
      </c>
      <c r="B9">
        <v>14.34</v>
      </c>
      <c r="M9">
        <v>-0.8</v>
      </c>
      <c r="N9">
        <v>-2.3370000000000002</v>
      </c>
    </row>
    <row r="10" spans="1:14" x14ac:dyDescent="0.2">
      <c r="A10">
        <v>10.8</v>
      </c>
      <c r="B10">
        <v>10.24</v>
      </c>
      <c r="M10">
        <v>0.4</v>
      </c>
      <c r="N10">
        <v>-0.94399999999999995</v>
      </c>
    </row>
    <row r="11" spans="1:14" x14ac:dyDescent="0.2">
      <c r="A11">
        <v>8.4</v>
      </c>
      <c r="B11">
        <v>8</v>
      </c>
      <c r="M11">
        <v>2.4</v>
      </c>
      <c r="N11">
        <v>0.94399999999999995</v>
      </c>
    </row>
    <row r="12" spans="1:14" x14ac:dyDescent="0.2">
      <c r="A12">
        <v>5</v>
      </c>
      <c r="B12">
        <v>4.2699999999999996</v>
      </c>
      <c r="M12">
        <v>5.6</v>
      </c>
      <c r="N12">
        <v>4.29</v>
      </c>
    </row>
    <row r="13" spans="1:14" x14ac:dyDescent="0.2">
      <c r="A13">
        <v>2.4</v>
      </c>
      <c r="B13">
        <v>1.5640000000000001</v>
      </c>
      <c r="M13">
        <v>10.4</v>
      </c>
      <c r="N13">
        <v>8.91</v>
      </c>
    </row>
    <row r="14" spans="1:14" x14ac:dyDescent="0.2">
      <c r="A14">
        <v>-0.8</v>
      </c>
      <c r="B14">
        <v>-2.1779999999999999</v>
      </c>
      <c r="M14">
        <v>15.2</v>
      </c>
      <c r="N14">
        <v>14.22</v>
      </c>
    </row>
    <row r="15" spans="1:14" x14ac:dyDescent="0.2">
      <c r="A15">
        <v>-4</v>
      </c>
      <c r="B15">
        <v>-5.28</v>
      </c>
      <c r="M15">
        <v>19.600000000000001</v>
      </c>
      <c r="N15">
        <v>18.239999999999998</v>
      </c>
    </row>
    <row r="16" spans="1:14" x14ac:dyDescent="0.2">
      <c r="A16">
        <v>-12.4</v>
      </c>
      <c r="B16">
        <v>-13.67</v>
      </c>
      <c r="M16">
        <v>26.4</v>
      </c>
      <c r="N16">
        <v>25.34</v>
      </c>
    </row>
    <row r="17" spans="1:14" x14ac:dyDescent="0.2">
      <c r="A17">
        <v>-17.2</v>
      </c>
      <c r="B17">
        <v>-18.559999999999999</v>
      </c>
      <c r="M17">
        <v>32</v>
      </c>
      <c r="N17">
        <v>30.98</v>
      </c>
    </row>
    <row r="18" spans="1:14" x14ac:dyDescent="0.2">
      <c r="A18">
        <v>-22</v>
      </c>
      <c r="B18">
        <v>-23.65</v>
      </c>
      <c r="M18">
        <v>36.799999999999997</v>
      </c>
      <c r="N18">
        <v>35.729999999999997</v>
      </c>
    </row>
    <row r="19" spans="1:14" x14ac:dyDescent="0.2">
      <c r="A19">
        <v>-29.2</v>
      </c>
      <c r="B19">
        <v>-30.86</v>
      </c>
      <c r="M19">
        <v>39.200000000000003</v>
      </c>
      <c r="N19">
        <v>38.549999999999997</v>
      </c>
    </row>
    <row r="20" spans="1:14" x14ac:dyDescent="0.2">
      <c r="A20">
        <v>-34.799999999999997</v>
      </c>
      <c r="B20">
        <v>-36.42</v>
      </c>
    </row>
    <row r="21" spans="1:14" x14ac:dyDescent="0.2">
      <c r="A21">
        <v>-37.6</v>
      </c>
      <c r="B21">
        <v>-39.19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2983-503C-4540-A520-F6E33DA94E81}">
  <dimension ref="A1:G16"/>
  <sheetViews>
    <sheetView tabSelected="1" zoomScale="130" zoomScaleNormal="130" workbookViewId="0">
      <selection activeCell="D24" sqref="D24"/>
    </sheetView>
  </sheetViews>
  <sheetFormatPr baseColWidth="10" defaultRowHeight="16" x14ac:dyDescent="0.2"/>
  <cols>
    <col min="1" max="2" width="16.83203125" customWidth="1"/>
    <col min="3" max="3" width="16.5" customWidth="1"/>
    <col min="4" max="4" width="18.6640625" customWidth="1"/>
    <col min="5" max="5" width="18.1640625" customWidth="1"/>
    <col min="6" max="6" width="16.5" customWidth="1"/>
    <col min="7" max="7" width="16.83203125" customWidth="1"/>
  </cols>
  <sheetData>
    <row r="1" spans="1:7" x14ac:dyDescent="0.2">
      <c r="A1" t="s">
        <v>9</v>
      </c>
      <c r="B1" t="s">
        <v>8</v>
      </c>
      <c r="C1" t="s">
        <v>13</v>
      </c>
      <c r="D1" t="s">
        <v>14</v>
      </c>
      <c r="F1" t="s">
        <v>13</v>
      </c>
      <c r="G1" t="s">
        <v>8</v>
      </c>
    </row>
    <row r="2" spans="1:7" x14ac:dyDescent="0.2">
      <c r="A2">
        <v>1</v>
      </c>
      <c r="B2">
        <v>10.29</v>
      </c>
      <c r="C2">
        <v>10.4</v>
      </c>
      <c r="D2">
        <f>1.0149*C2 - 1.4551</f>
        <v>9.0998599999999996</v>
      </c>
      <c r="F2">
        <v>10.4</v>
      </c>
      <c r="G2">
        <v>10.29</v>
      </c>
    </row>
    <row r="3" spans="1:7" x14ac:dyDescent="0.2">
      <c r="A3">
        <v>2</v>
      </c>
      <c r="B3">
        <v>14.17</v>
      </c>
      <c r="C3">
        <v>14</v>
      </c>
      <c r="D3">
        <f t="shared" ref="D3:D17" si="0">1.0149*C3 - 1.4551</f>
        <v>12.753499999999999</v>
      </c>
      <c r="F3">
        <v>14</v>
      </c>
      <c r="G3">
        <v>14.17</v>
      </c>
    </row>
    <row r="4" spans="1:7" x14ac:dyDescent="0.2">
      <c r="A4">
        <v>3</v>
      </c>
      <c r="B4">
        <v>17.350000000000001</v>
      </c>
      <c r="C4">
        <v>17</v>
      </c>
      <c r="D4">
        <f t="shared" si="0"/>
        <v>15.7982</v>
      </c>
      <c r="F4">
        <v>17</v>
      </c>
      <c r="G4">
        <v>17.350000000000001</v>
      </c>
    </row>
    <row r="5" spans="1:7" x14ac:dyDescent="0.2">
      <c r="A5">
        <v>4</v>
      </c>
      <c r="B5">
        <v>19.690000000000001</v>
      </c>
      <c r="C5">
        <v>19.2</v>
      </c>
      <c r="D5">
        <f t="shared" si="0"/>
        <v>18.030979999999996</v>
      </c>
      <c r="F5">
        <v>19.2</v>
      </c>
      <c r="G5">
        <v>19.690000000000001</v>
      </c>
    </row>
    <row r="6" spans="1:7" x14ac:dyDescent="0.2">
      <c r="A6">
        <v>5</v>
      </c>
      <c r="B6">
        <v>21.98</v>
      </c>
      <c r="C6">
        <v>21.2</v>
      </c>
      <c r="D6">
        <f t="shared" si="0"/>
        <v>20.060779999999994</v>
      </c>
      <c r="F6">
        <v>21.2</v>
      </c>
      <c r="G6">
        <v>21.98</v>
      </c>
    </row>
    <row r="7" spans="1:7" x14ac:dyDescent="0.2">
      <c r="A7">
        <v>6</v>
      </c>
      <c r="B7">
        <v>24.22</v>
      </c>
      <c r="C7">
        <v>23.2</v>
      </c>
      <c r="D7">
        <f t="shared" si="0"/>
        <v>22.090579999999996</v>
      </c>
      <c r="F7">
        <v>23.2</v>
      </c>
      <c r="G7">
        <v>24.22</v>
      </c>
    </row>
    <row r="8" spans="1:7" x14ac:dyDescent="0.2">
      <c r="A8">
        <v>7</v>
      </c>
      <c r="B8">
        <v>25.55</v>
      </c>
      <c r="C8">
        <v>24.2</v>
      </c>
      <c r="D8">
        <f t="shared" si="0"/>
        <v>23.105479999999996</v>
      </c>
      <c r="F8">
        <v>24.2</v>
      </c>
      <c r="G8">
        <v>25.55</v>
      </c>
    </row>
    <row r="9" spans="1:7" x14ac:dyDescent="0.2">
      <c r="A9">
        <v>8</v>
      </c>
      <c r="B9">
        <v>26.78</v>
      </c>
      <c r="C9">
        <v>25.6</v>
      </c>
      <c r="D9">
        <f t="shared" si="0"/>
        <v>24.526339999999998</v>
      </c>
      <c r="F9">
        <v>25.6</v>
      </c>
      <c r="G9">
        <v>26.78</v>
      </c>
    </row>
    <row r="10" spans="1:7" x14ac:dyDescent="0.2">
      <c r="A10">
        <v>9</v>
      </c>
      <c r="B10">
        <v>28.63</v>
      </c>
      <c r="C10">
        <v>27.2</v>
      </c>
      <c r="D10">
        <f t="shared" si="0"/>
        <v>26.150179999999995</v>
      </c>
      <c r="F10">
        <v>27.2</v>
      </c>
      <c r="G10">
        <v>28.63</v>
      </c>
    </row>
    <row r="11" spans="1:7" x14ac:dyDescent="0.2">
      <c r="A11">
        <v>10</v>
      </c>
      <c r="B11">
        <v>30.04</v>
      </c>
      <c r="C11">
        <v>28.4</v>
      </c>
      <c r="D11">
        <f t="shared" si="0"/>
        <v>27.368059999999993</v>
      </c>
      <c r="F11">
        <v>28.4</v>
      </c>
      <c r="G11">
        <v>30.04</v>
      </c>
    </row>
    <row r="12" spans="1:7" x14ac:dyDescent="0.2">
      <c r="A12">
        <v>11</v>
      </c>
      <c r="B12">
        <v>31.67</v>
      </c>
      <c r="C12">
        <v>30.4</v>
      </c>
      <c r="D12">
        <f t="shared" si="0"/>
        <v>29.397859999999994</v>
      </c>
      <c r="F12">
        <v>30.4</v>
      </c>
      <c r="G12">
        <v>31.67</v>
      </c>
    </row>
    <row r="13" spans="1:7" x14ac:dyDescent="0.2">
      <c r="A13">
        <v>12</v>
      </c>
      <c r="B13">
        <v>32.64</v>
      </c>
      <c r="C13">
        <v>31.2</v>
      </c>
      <c r="D13">
        <f t="shared" si="0"/>
        <v>30.209779999999995</v>
      </c>
      <c r="F13">
        <v>31.2</v>
      </c>
      <c r="G13">
        <v>32.64</v>
      </c>
    </row>
    <row r="14" spans="1:7" x14ac:dyDescent="0.2">
      <c r="A14">
        <v>13</v>
      </c>
      <c r="B14">
        <v>33.61</v>
      </c>
      <c r="C14">
        <v>32</v>
      </c>
      <c r="D14">
        <f t="shared" si="0"/>
        <v>31.021699999999996</v>
      </c>
      <c r="F14">
        <v>32</v>
      </c>
      <c r="G14">
        <v>33.61</v>
      </c>
    </row>
    <row r="15" spans="1:7" x14ac:dyDescent="0.2">
      <c r="A15">
        <v>14</v>
      </c>
      <c r="B15">
        <v>34.619999999999997</v>
      </c>
      <c r="C15">
        <v>32.799999999999997</v>
      </c>
      <c r="D15">
        <f t="shared" si="0"/>
        <v>31.833619999999989</v>
      </c>
      <c r="F15">
        <v>32.799999999999997</v>
      </c>
      <c r="G15">
        <v>34.619999999999997</v>
      </c>
    </row>
    <row r="16" spans="1:7" x14ac:dyDescent="0.2">
      <c r="A16">
        <v>15</v>
      </c>
      <c r="B16">
        <v>35.64</v>
      </c>
      <c r="C16">
        <v>33.6</v>
      </c>
      <c r="D16">
        <f t="shared" si="0"/>
        <v>32.645539999999997</v>
      </c>
      <c r="F16">
        <v>33.6</v>
      </c>
      <c r="G16">
        <v>35.64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 f=1.8MHz 160m</vt:lpstr>
      <vt:lpstr>Scope DC Cal</vt:lpstr>
      <vt:lpstr>f=7MHz 40m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Hileman</dc:creator>
  <cp:lastModifiedBy>Wes Hileman</cp:lastModifiedBy>
  <dcterms:created xsi:type="dcterms:W3CDTF">2021-01-02T03:05:45Z</dcterms:created>
  <dcterms:modified xsi:type="dcterms:W3CDTF">2021-01-09T07:38:11Z</dcterms:modified>
</cp:coreProperties>
</file>