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7b80a4569290bb7/デスクトップ/Lloyd/Benefit evaluation app/"/>
    </mc:Choice>
  </mc:AlternateContent>
  <xr:revisionPtr revIDLastSave="6" documentId="13_ncr:1_{B8ED6CD9-C6CB-4CCF-BE2F-C903A789D0FD}" xr6:coauthVersionLast="47" xr6:coauthVersionMax="47" xr10:uidLastSave="{9C13EE7B-DC2F-4ADC-8313-3C1DB2C786CF}"/>
  <bookViews>
    <workbookView xWindow="-120" yWindow="-120" windowWidth="29040" windowHeight="15720" xr2:uid="{E8A16D31-C6B1-43A3-8B2A-31E2AA1B409B}"/>
  </bookViews>
  <sheets>
    <sheet name="重要度" sheetId="2" r:id="rId1"/>
    <sheet name="効果推定値s" sheetId="1" r:id="rId2"/>
    <sheet name="効果推定値r" sheetId="3" r:id="rId3"/>
  </sheets>
  <definedNames>
    <definedName name="_xlnm._FilterDatabase" localSheetId="2" hidden="1">効果推定値r!$B$4:$D$4</definedName>
    <definedName name="_xlnm._FilterDatabase" localSheetId="1" hidden="1">効果推定値s!$B$4:$D$4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3" i="2" l="1"/>
  <c r="Z13" i="2"/>
  <c r="Y13" i="2"/>
  <c r="I14" i="3"/>
  <c r="C91" i="3" s="1"/>
  <c r="E91" i="3" s="1"/>
  <c r="I13" i="3"/>
  <c r="K13" i="3" s="1"/>
  <c r="I12" i="3"/>
  <c r="I11" i="3"/>
  <c r="I10" i="3"/>
  <c r="I9" i="3"/>
  <c r="I8" i="3"/>
  <c r="I7" i="3"/>
  <c r="I6" i="3"/>
  <c r="C83" i="3" s="1"/>
  <c r="I5" i="3"/>
  <c r="C82" i="3" s="1"/>
  <c r="I5" i="1"/>
  <c r="B91" i="3"/>
  <c r="B90" i="3"/>
  <c r="C89" i="3"/>
  <c r="E89" i="3" s="1"/>
  <c r="B89" i="3"/>
  <c r="C88" i="3"/>
  <c r="E88" i="3" s="1"/>
  <c r="B88" i="3"/>
  <c r="C87" i="3"/>
  <c r="E87" i="3" s="1"/>
  <c r="B87" i="3"/>
  <c r="C86" i="3"/>
  <c r="B86" i="3"/>
  <c r="C85" i="3"/>
  <c r="B85" i="3"/>
  <c r="C84" i="3"/>
  <c r="B84" i="3"/>
  <c r="B83" i="3"/>
  <c r="B82" i="3"/>
  <c r="C76" i="3"/>
  <c r="E76" i="3" s="1"/>
  <c r="B76" i="3"/>
  <c r="E75" i="3"/>
  <c r="D75" i="3"/>
  <c r="C75" i="3"/>
  <c r="B75" i="3"/>
  <c r="C74" i="3"/>
  <c r="E74" i="3" s="1"/>
  <c r="B74" i="3"/>
  <c r="C73" i="3"/>
  <c r="E73" i="3" s="1"/>
  <c r="B73" i="3"/>
  <c r="E72" i="3"/>
  <c r="D72" i="3"/>
  <c r="C72" i="3"/>
  <c r="B72" i="3"/>
  <c r="C71" i="3"/>
  <c r="B71" i="3"/>
  <c r="C70" i="3"/>
  <c r="B70" i="3"/>
  <c r="C69" i="3"/>
  <c r="B69" i="3"/>
  <c r="C68" i="3"/>
  <c r="B68" i="3"/>
  <c r="C67" i="3"/>
  <c r="B67" i="3"/>
  <c r="C60" i="3"/>
  <c r="B60" i="3"/>
  <c r="B59" i="3"/>
  <c r="D58" i="3"/>
  <c r="C58" i="3"/>
  <c r="B58" i="3"/>
  <c r="D57" i="3"/>
  <c r="C57" i="3"/>
  <c r="B57" i="3"/>
  <c r="B56" i="3"/>
  <c r="B55" i="3"/>
  <c r="B54" i="3"/>
  <c r="B53" i="3"/>
  <c r="B52" i="3"/>
  <c r="B51" i="3"/>
  <c r="E44" i="3"/>
  <c r="D44" i="3"/>
  <c r="D60" i="3" s="1"/>
  <c r="C44" i="3"/>
  <c r="E43" i="3"/>
  <c r="D43" i="3"/>
  <c r="D59" i="3" s="1"/>
  <c r="C43" i="3"/>
  <c r="C59" i="3" s="1"/>
  <c r="E42" i="3"/>
  <c r="D42" i="3"/>
  <c r="C42" i="3"/>
  <c r="E41" i="3"/>
  <c r="D41" i="3"/>
  <c r="C41" i="3"/>
  <c r="E40" i="3"/>
  <c r="D40" i="3"/>
  <c r="D56" i="3" s="1"/>
  <c r="C40" i="3"/>
  <c r="C56" i="3" s="1"/>
  <c r="D39" i="3"/>
  <c r="B39" i="3"/>
  <c r="D38" i="3"/>
  <c r="B38" i="3"/>
  <c r="D37" i="3"/>
  <c r="B37" i="3"/>
  <c r="D36" i="3"/>
  <c r="C36" i="3"/>
  <c r="B36" i="3"/>
  <c r="D35" i="3"/>
  <c r="B35" i="3"/>
  <c r="V27" i="3"/>
  <c r="L27" i="3"/>
  <c r="U26" i="3"/>
  <c r="L26" i="3"/>
  <c r="T25" i="3"/>
  <c r="L25" i="3"/>
  <c r="S24" i="3"/>
  <c r="R23" i="3"/>
  <c r="L23" i="3"/>
  <c r="Q22" i="3"/>
  <c r="L22" i="3"/>
  <c r="P21" i="3"/>
  <c r="L21" i="3"/>
  <c r="O20" i="3"/>
  <c r="L20" i="3"/>
  <c r="N19" i="3"/>
  <c r="L19" i="3"/>
  <c r="M18" i="3"/>
  <c r="L18" i="3"/>
  <c r="V17" i="3"/>
  <c r="U17" i="3"/>
  <c r="T17" i="3"/>
  <c r="S17" i="3"/>
  <c r="R17" i="3"/>
  <c r="Q17" i="3"/>
  <c r="P17" i="3"/>
  <c r="O17" i="3"/>
  <c r="N17" i="3"/>
  <c r="M17" i="3"/>
  <c r="AO14" i="3"/>
  <c r="V14" i="3"/>
  <c r="U14" i="3"/>
  <c r="P14" i="3"/>
  <c r="M14" i="3"/>
  <c r="L14" i="3"/>
  <c r="E14" i="3"/>
  <c r="AO13" i="3"/>
  <c r="V13" i="3"/>
  <c r="U13" i="3"/>
  <c r="P13" i="3"/>
  <c r="O13" i="3"/>
  <c r="L13" i="3"/>
  <c r="J13" i="3"/>
  <c r="X13" i="3" s="1"/>
  <c r="AG13" i="3" s="1"/>
  <c r="E13" i="3"/>
  <c r="AU12" i="3"/>
  <c r="AO12" i="3"/>
  <c r="AL12" i="3"/>
  <c r="AM12" i="3" s="1"/>
  <c r="AP12" i="3" s="1"/>
  <c r="F74" i="3" s="1"/>
  <c r="V12" i="3"/>
  <c r="T14" i="3" s="1"/>
  <c r="U12" i="3"/>
  <c r="T13" i="3" s="1"/>
  <c r="T12" i="3"/>
  <c r="R12" i="3"/>
  <c r="Q12" i="3"/>
  <c r="L12" i="3"/>
  <c r="K12" i="3"/>
  <c r="AR12" i="3" s="1"/>
  <c r="J12" i="3"/>
  <c r="X12" i="3" s="1"/>
  <c r="AH12" i="3" s="1"/>
  <c r="E12" i="3"/>
  <c r="AU11" i="3"/>
  <c r="AO11" i="3"/>
  <c r="V11" i="3"/>
  <c r="S14" i="3" s="1"/>
  <c r="U11" i="3"/>
  <c r="T11" i="3"/>
  <c r="S11" i="3"/>
  <c r="N11" i="3"/>
  <c r="L11" i="3"/>
  <c r="K11" i="3"/>
  <c r="AR11" i="3" s="1"/>
  <c r="J11" i="3"/>
  <c r="X11" i="3" s="1"/>
  <c r="E11" i="3"/>
  <c r="AU10" i="3"/>
  <c r="AO10" i="3"/>
  <c r="V10" i="3"/>
  <c r="R14" i="3" s="1"/>
  <c r="U10" i="3"/>
  <c r="T10" i="3"/>
  <c r="S10" i="3"/>
  <c r="R11" i="3" s="1"/>
  <c r="R10" i="3"/>
  <c r="N10" i="3"/>
  <c r="M10" i="3"/>
  <c r="L10" i="3"/>
  <c r="K10" i="3"/>
  <c r="AL10" i="3" s="1"/>
  <c r="J10" i="3"/>
  <c r="X10" i="3" s="1"/>
  <c r="E10" i="3"/>
  <c r="AU9" i="3"/>
  <c r="AO9" i="3"/>
  <c r="V9" i="3"/>
  <c r="Q14" i="3" s="1"/>
  <c r="U9" i="3"/>
  <c r="Q13" i="3" s="1"/>
  <c r="T9" i="3"/>
  <c r="S9" i="3"/>
  <c r="Q11" i="3" s="1"/>
  <c r="R9" i="3"/>
  <c r="Q9" i="3"/>
  <c r="O9" i="3"/>
  <c r="L9" i="3"/>
  <c r="E9" i="3"/>
  <c r="C39" i="3" s="1"/>
  <c r="AU8" i="3"/>
  <c r="AO8" i="3"/>
  <c r="V8" i="3"/>
  <c r="U8" i="3"/>
  <c r="T8" i="3"/>
  <c r="S8" i="3"/>
  <c r="P11" i="3" s="1"/>
  <c r="R8" i="3"/>
  <c r="P10" i="3" s="1"/>
  <c r="AB10" i="3" s="1"/>
  <c r="Q8" i="3"/>
  <c r="P8" i="3"/>
  <c r="L8" i="3"/>
  <c r="E8" i="3"/>
  <c r="AU7" i="3"/>
  <c r="AO7" i="3"/>
  <c r="V7" i="3"/>
  <c r="U7" i="3"/>
  <c r="T7" i="3"/>
  <c r="O12" i="3" s="1"/>
  <c r="S7" i="3"/>
  <c r="R7" i="3"/>
  <c r="O10" i="3" s="1"/>
  <c r="AA10" i="3" s="1"/>
  <c r="Q7" i="3"/>
  <c r="P7" i="3"/>
  <c r="O8" i="3" s="1"/>
  <c r="O7" i="3"/>
  <c r="N7" i="3"/>
  <c r="M7" i="3"/>
  <c r="L7" i="3"/>
  <c r="E7" i="3"/>
  <c r="C37" i="3" s="1"/>
  <c r="AO6" i="3"/>
  <c r="V6" i="3"/>
  <c r="U6" i="3"/>
  <c r="T6" i="3"/>
  <c r="N12" i="3" s="1"/>
  <c r="S6" i="3"/>
  <c r="R6" i="3"/>
  <c r="Q6" i="3"/>
  <c r="N9" i="3" s="1"/>
  <c r="P6" i="3"/>
  <c r="O6" i="3"/>
  <c r="N6" i="3"/>
  <c r="M6" i="3"/>
  <c r="L6" i="3"/>
  <c r="E6" i="3"/>
  <c r="AU5" i="3"/>
  <c r="AO5" i="3"/>
  <c r="V5" i="3"/>
  <c r="U5" i="3"/>
  <c r="M13" i="3" s="1"/>
  <c r="T5" i="3"/>
  <c r="S5" i="3"/>
  <c r="R5" i="3"/>
  <c r="Q5" i="3"/>
  <c r="M9" i="3" s="1"/>
  <c r="P5" i="3"/>
  <c r="M8" i="3" s="1"/>
  <c r="O5" i="3"/>
  <c r="N5" i="3"/>
  <c r="M5" i="3"/>
  <c r="L5" i="3"/>
  <c r="E5" i="3"/>
  <c r="C35" i="3" s="1"/>
  <c r="V4" i="3"/>
  <c r="U4" i="3"/>
  <c r="T4" i="3"/>
  <c r="S4" i="3"/>
  <c r="R4" i="3"/>
  <c r="Q4" i="3"/>
  <c r="P4" i="3"/>
  <c r="O4" i="3"/>
  <c r="N4" i="3"/>
  <c r="M4" i="3"/>
  <c r="J9" i="3" l="1"/>
  <c r="D55" i="3" s="1"/>
  <c r="J14" i="3"/>
  <c r="X14" i="3" s="1"/>
  <c r="AH14" i="3" s="1"/>
  <c r="J7" i="3"/>
  <c r="X7" i="3" s="1"/>
  <c r="J8" i="3"/>
  <c r="X8" i="3" s="1"/>
  <c r="AF8" i="3" s="1"/>
  <c r="AR13" i="3"/>
  <c r="AT13" i="3" s="1"/>
  <c r="AL13" i="3"/>
  <c r="AN13" i="3" s="1"/>
  <c r="AB11" i="3"/>
  <c r="AU13" i="3"/>
  <c r="AU6" i="3"/>
  <c r="AF10" i="3"/>
  <c r="AA13" i="3"/>
  <c r="C90" i="3"/>
  <c r="E90" i="3" s="1"/>
  <c r="K14" i="3"/>
  <c r="AL14" i="3" s="1"/>
  <c r="AM14" i="3" s="1"/>
  <c r="AP14" i="3" s="1"/>
  <c r="F76" i="3" s="1"/>
  <c r="AU14" i="3"/>
  <c r="AF11" i="3"/>
  <c r="Y7" i="3"/>
  <c r="AG7" i="3"/>
  <c r="AC8" i="3"/>
  <c r="C55" i="3"/>
  <c r="AC13" i="3"/>
  <c r="Y10" i="3"/>
  <c r="AG11" i="3"/>
  <c r="AC14" i="3"/>
  <c r="Z7" i="3"/>
  <c r="Z10" i="3"/>
  <c r="AD12" i="3"/>
  <c r="J6" i="3"/>
  <c r="AA8" i="3"/>
  <c r="AF12" i="3"/>
  <c r="AB14" i="3"/>
  <c r="I15" i="3"/>
  <c r="Y8" i="3"/>
  <c r="AH7" i="3"/>
  <c r="AC12" i="3"/>
  <c r="X9" i="3"/>
  <c r="AG9" i="3" s="1"/>
  <c r="J5" i="3"/>
  <c r="X5" i="3" s="1"/>
  <c r="AA5" i="3" s="1"/>
  <c r="Z12" i="3"/>
  <c r="C53" i="3"/>
  <c r="K8" i="3"/>
  <c r="AF13" i="3"/>
  <c r="AG14" i="3"/>
  <c r="AD9" i="3"/>
  <c r="Y13" i="3"/>
  <c r="K7" i="3"/>
  <c r="AB13" i="3"/>
  <c r="AA12" i="3"/>
  <c r="AD14" i="3"/>
  <c r="D53" i="3"/>
  <c r="D54" i="3"/>
  <c r="AD11" i="3"/>
  <c r="AT11" i="3"/>
  <c r="AS11" i="3"/>
  <c r="AH8" i="3"/>
  <c r="AB8" i="3"/>
  <c r="AG8" i="3"/>
  <c r="AE7" i="3"/>
  <c r="AC11" i="3"/>
  <c r="AE10" i="3"/>
  <c r="AD10" i="3"/>
  <c r="AG10" i="3"/>
  <c r="Z11" i="3"/>
  <c r="AC7" i="3"/>
  <c r="AB7" i="3"/>
  <c r="AD7" i="3"/>
  <c r="AA7" i="3"/>
  <c r="AM10" i="3"/>
  <c r="AP10" i="3" s="1"/>
  <c r="F72" i="3" s="1"/>
  <c r="AN10" i="3"/>
  <c r="AE11" i="3"/>
  <c r="AT12" i="3"/>
  <c r="AS12" i="3"/>
  <c r="P9" i="3"/>
  <c r="N14" i="3"/>
  <c r="Z14" i="3" s="1"/>
  <c r="AN12" i="3"/>
  <c r="AL11" i="3"/>
  <c r="P12" i="3"/>
  <c r="AB12" i="3" s="1"/>
  <c r="AG12" i="3"/>
  <c r="N13" i="3"/>
  <c r="Z13" i="3" s="1"/>
  <c r="C38" i="3"/>
  <c r="C54" i="3" s="1"/>
  <c r="D88" i="3"/>
  <c r="D90" i="3"/>
  <c r="AR10" i="3"/>
  <c r="M11" i="3"/>
  <c r="Y11" i="3" s="1"/>
  <c r="S12" i="3"/>
  <c r="AE12" i="3" s="1"/>
  <c r="AH13" i="3"/>
  <c r="O14" i="3"/>
  <c r="AA14" i="3" s="1"/>
  <c r="D74" i="3"/>
  <c r="AF7" i="3"/>
  <c r="AD8" i="3"/>
  <c r="K9" i="3"/>
  <c r="Q10" i="3"/>
  <c r="AC10" i="3" s="1"/>
  <c r="AH10" i="3"/>
  <c r="O11" i="3"/>
  <c r="AA11" i="3" s="1"/>
  <c r="M12" i="3"/>
  <c r="Y12" i="3" s="1"/>
  <c r="S13" i="3"/>
  <c r="AE13" i="3" s="1"/>
  <c r="AM13" i="3"/>
  <c r="AP13" i="3" s="1"/>
  <c r="F75" i="3" s="1"/>
  <c r="D76" i="3"/>
  <c r="R13" i="3"/>
  <c r="AD13" i="3" s="1"/>
  <c r="N8" i="3"/>
  <c r="Z8" i="3" s="1"/>
  <c r="AE8" i="3"/>
  <c r="D73" i="3"/>
  <c r="D87" i="3"/>
  <c r="D89" i="3"/>
  <c r="D91" i="3"/>
  <c r="AH11" i="3"/>
  <c r="AN14" i="3" l="1"/>
  <c r="AF14" i="3"/>
  <c r="AR14" i="3"/>
  <c r="Y14" i="3"/>
  <c r="AE14" i="3"/>
  <c r="AS13" i="3"/>
  <c r="Z9" i="3"/>
  <c r="AE5" i="3"/>
  <c r="D52" i="3"/>
  <c r="X6" i="3"/>
  <c r="C52" i="3"/>
  <c r="AT14" i="3"/>
  <c r="AS14" i="3"/>
  <c r="AE9" i="3"/>
  <c r="Y5" i="3"/>
  <c r="AB5" i="3"/>
  <c r="AF5" i="3"/>
  <c r="AD5" i="3"/>
  <c r="Z5" i="3"/>
  <c r="C51" i="3"/>
  <c r="AF9" i="3"/>
  <c r="AC5" i="3"/>
  <c r="K6" i="3"/>
  <c r="AA9" i="3"/>
  <c r="AG5" i="3"/>
  <c r="J15" i="3"/>
  <c r="AH9" i="3"/>
  <c r="AC9" i="3"/>
  <c r="Y9" i="3"/>
  <c r="AH5" i="3"/>
  <c r="D51" i="3"/>
  <c r="K5" i="3"/>
  <c r="AB9" i="3"/>
  <c r="AN11" i="3"/>
  <c r="AM11" i="3"/>
  <c r="AP11" i="3" s="1"/>
  <c r="F73" i="3" s="1"/>
  <c r="AS10" i="3"/>
  <c r="AT10" i="3"/>
  <c r="K15" i="3" l="1"/>
  <c r="AR7" i="3" s="1"/>
  <c r="AF6" i="3"/>
  <c r="AD6" i="3"/>
  <c r="AE6" i="3"/>
  <c r="AC6" i="3"/>
  <c r="Z6" i="3"/>
  <c r="AB6" i="3"/>
  <c r="AH6" i="3"/>
  <c r="Y6" i="3"/>
  <c r="AG6" i="3"/>
  <c r="AA6" i="3"/>
  <c r="AR6" i="3"/>
  <c r="AL8" i="3" l="1"/>
  <c r="AL6" i="3"/>
  <c r="AN6" i="3" s="1"/>
  <c r="E68" i="3" s="1"/>
  <c r="AL7" i="3"/>
  <c r="K17" i="3"/>
  <c r="AL5" i="3"/>
  <c r="AM5" i="3" s="1"/>
  <c r="AP5" i="3" s="1"/>
  <c r="F67" i="3" s="1"/>
  <c r="AR8" i="3"/>
  <c r="AT8" i="3" s="1"/>
  <c r="E85" i="3" s="1"/>
  <c r="AJ5" i="3" a="1"/>
  <c r="AJ5" i="3" s="1"/>
  <c r="AJ15" i="3" s="1"/>
  <c r="AJ16" i="3" s="1"/>
  <c r="K22" i="3" s="1"/>
  <c r="AN5" i="3"/>
  <c r="E67" i="3" s="1"/>
  <c r="AR9" i="3"/>
  <c r="AL9" i="3"/>
  <c r="AR5" i="3"/>
  <c r="AT7" i="3"/>
  <c r="E84" i="3" s="1"/>
  <c r="AS7" i="3"/>
  <c r="D84" i="3" s="1"/>
  <c r="AS6" i="3"/>
  <c r="D83" i="3" s="1"/>
  <c r="AT6" i="3"/>
  <c r="E83" i="3" s="1"/>
  <c r="D67" i="3"/>
  <c r="AM6" i="3"/>
  <c r="AM7" i="3"/>
  <c r="AN7" i="3"/>
  <c r="E69" i="3" s="1"/>
  <c r="AM8" i="3"/>
  <c r="AN8" i="3"/>
  <c r="E70" i="3" s="1"/>
  <c r="K24" i="3"/>
  <c r="C61" i="3"/>
  <c r="AS8" i="3" l="1"/>
  <c r="D85" i="3" s="1"/>
  <c r="Y6" i="2"/>
  <c r="K19" i="3"/>
  <c r="K26" i="3" s="1"/>
  <c r="AA6" i="2" s="1"/>
  <c r="K18" i="3"/>
  <c r="AT5" i="3"/>
  <c r="E82" i="3" s="1"/>
  <c r="AS5" i="3"/>
  <c r="D82" i="3" s="1"/>
  <c r="AM9" i="3"/>
  <c r="AN9" i="3"/>
  <c r="E71" i="3" s="1"/>
  <c r="AT9" i="3"/>
  <c r="E86" i="3" s="1"/>
  <c r="AS9" i="3"/>
  <c r="D86" i="3" s="1"/>
  <c r="AP6" i="3"/>
  <c r="F68" i="3" s="1"/>
  <c r="D68" i="3"/>
  <c r="AP8" i="3"/>
  <c r="F70" i="3" s="1"/>
  <c r="D70" i="3"/>
  <c r="AP7" i="3"/>
  <c r="F69" i="3" s="1"/>
  <c r="D69" i="3"/>
  <c r="K25" i="3" l="1"/>
  <c r="Z6" i="2" s="1"/>
  <c r="D61" i="3"/>
  <c r="AP9" i="3"/>
  <c r="F71" i="3" s="1"/>
  <c r="D71" i="3"/>
  <c r="I14" i="1" l="1"/>
  <c r="C93" i="1" s="1"/>
  <c r="E93" i="1" s="1"/>
  <c r="I13" i="1"/>
  <c r="K13" i="1" s="1"/>
  <c r="AL13" i="1" s="1"/>
  <c r="I12" i="1"/>
  <c r="C91" i="1" s="1"/>
  <c r="D91" i="1" s="1"/>
  <c r="I11" i="1"/>
  <c r="K11" i="1" s="1"/>
  <c r="AR11" i="1" s="1"/>
  <c r="I10" i="1"/>
  <c r="C89" i="1" s="1"/>
  <c r="I9" i="1"/>
  <c r="I8" i="1"/>
  <c r="C87" i="1" s="1"/>
  <c r="I7" i="1"/>
  <c r="I6" i="1"/>
  <c r="C85" i="1" s="1"/>
  <c r="AU5" i="1"/>
  <c r="C84" i="1"/>
  <c r="A15" i="2"/>
  <c r="A14" i="2"/>
  <c r="A13" i="2"/>
  <c r="A12" i="2"/>
  <c r="A11" i="2"/>
  <c r="A10" i="2"/>
  <c r="A9" i="2"/>
  <c r="A8" i="2"/>
  <c r="A7" i="2"/>
  <c r="A6" i="2"/>
  <c r="B93" i="1"/>
  <c r="B92" i="1"/>
  <c r="B91" i="1"/>
  <c r="B90" i="1"/>
  <c r="B89" i="1"/>
  <c r="C88" i="1"/>
  <c r="B88" i="1"/>
  <c r="B87" i="1"/>
  <c r="C86" i="1"/>
  <c r="B86" i="1"/>
  <c r="B85" i="1"/>
  <c r="B84" i="1"/>
  <c r="E76" i="1"/>
  <c r="D76" i="1"/>
  <c r="C76" i="1"/>
  <c r="B76" i="1"/>
  <c r="E75" i="1"/>
  <c r="C75" i="1"/>
  <c r="D75" i="1" s="1"/>
  <c r="B75" i="1"/>
  <c r="D74" i="1"/>
  <c r="C74" i="1"/>
  <c r="E74" i="1" s="1"/>
  <c r="B74" i="1"/>
  <c r="D73" i="1"/>
  <c r="C73" i="1"/>
  <c r="E73" i="1" s="1"/>
  <c r="B73" i="1"/>
  <c r="E72" i="1"/>
  <c r="D72" i="1"/>
  <c r="C72" i="1"/>
  <c r="B72" i="1"/>
  <c r="C71" i="1"/>
  <c r="B71" i="1"/>
  <c r="C70" i="1"/>
  <c r="B70" i="1"/>
  <c r="C69" i="1"/>
  <c r="B69" i="1"/>
  <c r="C68" i="1"/>
  <c r="B68" i="1"/>
  <c r="C67" i="1"/>
  <c r="B67" i="1"/>
  <c r="D60" i="1"/>
  <c r="C60" i="1"/>
  <c r="B60" i="1"/>
  <c r="B59" i="1"/>
  <c r="D58" i="1"/>
  <c r="B58" i="1"/>
  <c r="D57" i="1"/>
  <c r="B57" i="1"/>
  <c r="C56" i="1"/>
  <c r="B56" i="1"/>
  <c r="B55" i="1"/>
  <c r="B54" i="1"/>
  <c r="B53" i="1"/>
  <c r="B52" i="1"/>
  <c r="B51" i="1"/>
  <c r="D44" i="1"/>
  <c r="C44" i="1"/>
  <c r="B44" i="1"/>
  <c r="D43" i="1"/>
  <c r="D59" i="1" s="1"/>
  <c r="C43" i="1"/>
  <c r="C59" i="1" s="1"/>
  <c r="B43" i="1"/>
  <c r="D42" i="1"/>
  <c r="C42" i="1"/>
  <c r="C58" i="1" s="1"/>
  <c r="B42" i="1"/>
  <c r="D41" i="1"/>
  <c r="C41" i="1"/>
  <c r="C57" i="1" s="1"/>
  <c r="B41" i="1"/>
  <c r="D40" i="1"/>
  <c r="D56" i="1" s="1"/>
  <c r="C40" i="1"/>
  <c r="B40" i="1"/>
  <c r="D39" i="1"/>
  <c r="B39" i="1"/>
  <c r="D38" i="1"/>
  <c r="B38" i="1"/>
  <c r="D37" i="1"/>
  <c r="B37" i="1"/>
  <c r="D36" i="1"/>
  <c r="B36" i="1"/>
  <c r="D35" i="1"/>
  <c r="B35" i="1"/>
  <c r="V27" i="1"/>
  <c r="L27" i="1"/>
  <c r="U26" i="1"/>
  <c r="L26" i="1"/>
  <c r="T25" i="1"/>
  <c r="L25" i="1"/>
  <c r="S24" i="1"/>
  <c r="R23" i="1"/>
  <c r="L23" i="1"/>
  <c r="Q22" i="1"/>
  <c r="L22" i="1"/>
  <c r="P21" i="1"/>
  <c r="L21" i="1"/>
  <c r="O20" i="1"/>
  <c r="L20" i="1"/>
  <c r="N19" i="1"/>
  <c r="L19" i="1"/>
  <c r="M18" i="1"/>
  <c r="L18" i="1"/>
  <c r="V17" i="1"/>
  <c r="U17" i="1"/>
  <c r="T17" i="1"/>
  <c r="S17" i="1"/>
  <c r="R17" i="1"/>
  <c r="Q17" i="1"/>
  <c r="P17" i="1"/>
  <c r="O17" i="1"/>
  <c r="N17" i="1"/>
  <c r="M17" i="1"/>
  <c r="AU14" i="1"/>
  <c r="AO14" i="1"/>
  <c r="V14" i="1"/>
  <c r="T14" i="1"/>
  <c r="O14" i="1"/>
  <c r="L14" i="1"/>
  <c r="K14" i="1"/>
  <c r="AL14" i="1" s="1"/>
  <c r="E14" i="1"/>
  <c r="AO13" i="1"/>
  <c r="V13" i="1"/>
  <c r="U13" i="1"/>
  <c r="T13" i="1"/>
  <c r="Q13" i="1"/>
  <c r="L13" i="1"/>
  <c r="E13" i="1"/>
  <c r="AU12" i="1"/>
  <c r="AO12" i="1"/>
  <c r="V12" i="1"/>
  <c r="U12" i="1"/>
  <c r="T12" i="1"/>
  <c r="S12" i="1"/>
  <c r="P12" i="1"/>
  <c r="L12" i="1"/>
  <c r="K12" i="1"/>
  <c r="AL12" i="1" s="1"/>
  <c r="J12" i="1"/>
  <c r="X12" i="1" s="1"/>
  <c r="E12" i="1"/>
  <c r="AU11" i="1"/>
  <c r="AO11" i="1"/>
  <c r="V11" i="1"/>
  <c r="S14" i="1" s="1"/>
  <c r="U11" i="1"/>
  <c r="T11" i="1"/>
  <c r="S11" i="1"/>
  <c r="R11" i="1"/>
  <c r="Q11" i="1"/>
  <c r="L11" i="1"/>
  <c r="J11" i="1"/>
  <c r="X11" i="1" s="1"/>
  <c r="AH11" i="1" s="1"/>
  <c r="E11" i="1"/>
  <c r="AO10" i="1"/>
  <c r="V10" i="1"/>
  <c r="R14" i="1" s="1"/>
  <c r="U10" i="1"/>
  <c r="R13" i="1" s="1"/>
  <c r="T10" i="1"/>
  <c r="S10" i="1"/>
  <c r="R10" i="1"/>
  <c r="L10" i="1"/>
  <c r="J10" i="1"/>
  <c r="X10" i="1" s="1"/>
  <c r="E10" i="1"/>
  <c r="AU9" i="1"/>
  <c r="AO9" i="1"/>
  <c r="V9" i="1"/>
  <c r="Q14" i="1" s="1"/>
  <c r="U9" i="1"/>
  <c r="T9" i="1"/>
  <c r="Q12" i="1" s="1"/>
  <c r="S9" i="1"/>
  <c r="R9" i="1"/>
  <c r="Q10" i="1" s="1"/>
  <c r="Q9" i="1"/>
  <c r="P9" i="1"/>
  <c r="N9" i="1"/>
  <c r="L9" i="1"/>
  <c r="E9" i="1"/>
  <c r="C39" i="1" s="1"/>
  <c r="AO8" i="1"/>
  <c r="V8" i="1"/>
  <c r="P14" i="1" s="1"/>
  <c r="U8" i="1"/>
  <c r="P13" i="1" s="1"/>
  <c r="T8" i="1"/>
  <c r="S8" i="1"/>
  <c r="P11" i="1" s="1"/>
  <c r="R8" i="1"/>
  <c r="Q8" i="1"/>
  <c r="P8" i="1"/>
  <c r="N8" i="1"/>
  <c r="L8" i="1"/>
  <c r="E8" i="1"/>
  <c r="C38" i="1" s="1"/>
  <c r="AU7" i="1"/>
  <c r="AO7" i="1"/>
  <c r="V7" i="1"/>
  <c r="U7" i="1"/>
  <c r="T7" i="1"/>
  <c r="S7" i="1"/>
  <c r="O11" i="1" s="1"/>
  <c r="R7" i="1"/>
  <c r="O10" i="1" s="1"/>
  <c r="Q7" i="1"/>
  <c r="P7" i="1"/>
  <c r="O8" i="1" s="1"/>
  <c r="O7" i="1"/>
  <c r="M7" i="1"/>
  <c r="L7" i="1"/>
  <c r="E7" i="1"/>
  <c r="AO6" i="1"/>
  <c r="V6" i="1"/>
  <c r="N14" i="1" s="1"/>
  <c r="U6" i="1"/>
  <c r="T6" i="1"/>
  <c r="N12" i="1" s="1"/>
  <c r="S6" i="1"/>
  <c r="N11" i="1" s="1"/>
  <c r="R6" i="1"/>
  <c r="N10" i="1" s="1"/>
  <c r="Q6" i="1"/>
  <c r="P6" i="1"/>
  <c r="O6" i="1"/>
  <c r="N6" i="1"/>
  <c r="M6" i="1"/>
  <c r="L6" i="1"/>
  <c r="E6" i="1"/>
  <c r="C36" i="1" s="1"/>
  <c r="AO5" i="1"/>
  <c r="V5" i="1"/>
  <c r="M14" i="1" s="1"/>
  <c r="U5" i="1"/>
  <c r="M13" i="1" s="1"/>
  <c r="T5" i="1"/>
  <c r="M12" i="1" s="1"/>
  <c r="S5" i="1"/>
  <c r="R5" i="1"/>
  <c r="Q5" i="1"/>
  <c r="P5" i="1"/>
  <c r="M8" i="1" s="1"/>
  <c r="O5" i="1"/>
  <c r="N5" i="1"/>
  <c r="M5" i="1"/>
  <c r="L5" i="1"/>
  <c r="E5" i="1"/>
  <c r="C35" i="1" s="1"/>
  <c r="V4" i="1"/>
  <c r="U4" i="1"/>
  <c r="T4" i="1"/>
  <c r="S4" i="1"/>
  <c r="R4" i="1"/>
  <c r="Q4" i="1"/>
  <c r="P4" i="1"/>
  <c r="O4" i="1"/>
  <c r="N4" i="1"/>
  <c r="M4" i="1"/>
  <c r="D89" i="1" l="1"/>
  <c r="E89" i="1"/>
  <c r="E91" i="1"/>
  <c r="AU6" i="1"/>
  <c r="AA11" i="1"/>
  <c r="K10" i="1"/>
  <c r="AL10" i="1" s="1"/>
  <c r="AN10" i="1" s="1"/>
  <c r="AU10" i="1"/>
  <c r="AU8" i="1"/>
  <c r="J13" i="1"/>
  <c r="X13" i="1" s="1"/>
  <c r="AD13" i="1" s="1"/>
  <c r="AU13" i="1"/>
  <c r="C90" i="1"/>
  <c r="C92" i="1"/>
  <c r="E92" i="1" s="1"/>
  <c r="J14" i="1"/>
  <c r="X14" i="1" s="1"/>
  <c r="Z14" i="1" s="1"/>
  <c r="AC11" i="1"/>
  <c r="AM14" i="1"/>
  <c r="AP14" i="1" s="1"/>
  <c r="F76" i="1" s="1"/>
  <c r="AN14" i="1"/>
  <c r="AF12" i="1"/>
  <c r="AG12" i="1"/>
  <c r="AD10" i="1"/>
  <c r="AE10" i="1"/>
  <c r="AR14" i="1"/>
  <c r="AT14" i="1" s="1"/>
  <c r="AB12" i="1"/>
  <c r="Y14" i="1"/>
  <c r="AL11" i="1"/>
  <c r="AN11" i="1" s="1"/>
  <c r="AE12" i="1"/>
  <c r="I15" i="1"/>
  <c r="Y12" i="1"/>
  <c r="Y13" i="1"/>
  <c r="AC10" i="1"/>
  <c r="AF10" i="1"/>
  <c r="AE14" i="1"/>
  <c r="AC12" i="1"/>
  <c r="Z12" i="1"/>
  <c r="AA10" i="1"/>
  <c r="Z10" i="1"/>
  <c r="AH12" i="1"/>
  <c r="AD11" i="1"/>
  <c r="Z11" i="1"/>
  <c r="AE11" i="1"/>
  <c r="AF11" i="1"/>
  <c r="AN12" i="1"/>
  <c r="AM12" i="1"/>
  <c r="AP12" i="1" s="1"/>
  <c r="F74" i="1" s="1"/>
  <c r="AN13" i="1"/>
  <c r="AM13" i="1"/>
  <c r="AP13" i="1" s="1"/>
  <c r="F75" i="1" s="1"/>
  <c r="AG11" i="1"/>
  <c r="AS11" i="1"/>
  <c r="AT11" i="1"/>
  <c r="AB11" i="1"/>
  <c r="M9" i="1"/>
  <c r="O12" i="1"/>
  <c r="AA12" i="1" s="1"/>
  <c r="AR12" i="1"/>
  <c r="C37" i="1"/>
  <c r="N13" i="1"/>
  <c r="O9" i="1"/>
  <c r="M10" i="1"/>
  <c r="Y10" i="1" s="1"/>
  <c r="O13" i="1"/>
  <c r="AR13" i="1"/>
  <c r="U14" i="1"/>
  <c r="D92" i="1"/>
  <c r="R12" i="1"/>
  <c r="AD12" i="1" s="1"/>
  <c r="M11" i="1"/>
  <c r="Y11" i="1" s="1"/>
  <c r="N7" i="1"/>
  <c r="P10" i="1"/>
  <c r="AB10" i="1" s="1"/>
  <c r="AG10" i="1"/>
  <c r="AH10" i="1"/>
  <c r="S13" i="1"/>
  <c r="D93" i="1"/>
  <c r="AC14" i="1" l="1"/>
  <c r="AH14" i="1"/>
  <c r="AR10" i="1"/>
  <c r="AT10" i="1" s="1"/>
  <c r="AD14" i="1"/>
  <c r="AB14" i="1"/>
  <c r="AF14" i="1"/>
  <c r="AG14" i="1"/>
  <c r="AA14" i="1"/>
  <c r="AA13" i="1"/>
  <c r="AH13" i="1"/>
  <c r="Z13" i="1"/>
  <c r="AB13" i="1"/>
  <c r="AG13" i="1"/>
  <c r="AF13" i="1"/>
  <c r="AM10" i="1"/>
  <c r="AP10" i="1" s="1"/>
  <c r="F72" i="1" s="1"/>
  <c r="AE13" i="1"/>
  <c r="E90" i="1"/>
  <c r="D90" i="1"/>
  <c r="AC13" i="1"/>
  <c r="AS14" i="1"/>
  <c r="AM11" i="1"/>
  <c r="AP11" i="1" s="1"/>
  <c r="F73" i="1" s="1"/>
  <c r="J7" i="1"/>
  <c r="C53" i="1" s="1"/>
  <c r="J6" i="1"/>
  <c r="J9" i="1"/>
  <c r="J8" i="1"/>
  <c r="J5" i="1"/>
  <c r="AT13" i="1"/>
  <c r="AS13" i="1"/>
  <c r="AT12" i="1"/>
  <c r="AS12" i="1"/>
  <c r="AS10" i="1" l="1"/>
  <c r="K5" i="1"/>
  <c r="X5" i="1"/>
  <c r="D51" i="1"/>
  <c r="J15" i="1"/>
  <c r="C51" i="1"/>
  <c r="X9" i="1"/>
  <c r="K9" i="1"/>
  <c r="C55" i="1"/>
  <c r="D55" i="1"/>
  <c r="D52" i="1"/>
  <c r="X6" i="1"/>
  <c r="K6" i="1"/>
  <c r="C52" i="1"/>
  <c r="K8" i="1"/>
  <c r="X8" i="1"/>
  <c r="C54" i="1"/>
  <c r="D54" i="1"/>
  <c r="D53" i="1"/>
  <c r="X7" i="1"/>
  <c r="K7" i="1"/>
  <c r="K15" i="1" l="1"/>
  <c r="AR6" i="1" s="1"/>
  <c r="AL8" i="1"/>
  <c r="AM8" i="1" s="1"/>
  <c r="AR5" i="1"/>
  <c r="AT5" i="1" s="1"/>
  <c r="E84" i="1" s="1"/>
  <c r="AD9" i="1"/>
  <c r="AE9" i="1"/>
  <c r="AH9" i="1"/>
  <c r="AG9" i="1"/>
  <c r="AF9" i="1"/>
  <c r="AC9" i="1"/>
  <c r="AB9" i="1"/>
  <c r="Z9" i="1"/>
  <c r="Y9" i="1"/>
  <c r="AA9" i="1"/>
  <c r="K17" i="1"/>
  <c r="K24" i="1" s="1"/>
  <c r="AA7" i="1"/>
  <c r="Z7" i="1"/>
  <c r="AH7" i="1"/>
  <c r="AE7" i="1"/>
  <c r="AG7" i="1"/>
  <c r="AB7" i="1"/>
  <c r="AC7" i="1"/>
  <c r="Y7" i="1"/>
  <c r="AD7" i="1"/>
  <c r="AF7" i="1"/>
  <c r="AH6" i="1"/>
  <c r="AG6" i="1"/>
  <c r="Z6" i="1"/>
  <c r="AD6" i="1"/>
  <c r="AC6" i="1"/>
  <c r="AB6" i="1"/>
  <c r="AF6" i="1"/>
  <c r="AA6" i="1"/>
  <c r="AE6" i="1"/>
  <c r="Y6" i="1"/>
  <c r="AR8" i="1"/>
  <c r="AS8" i="1" s="1"/>
  <c r="D87" i="1" s="1"/>
  <c r="AL9" i="1"/>
  <c r="AN9" i="1" s="1"/>
  <c r="E71" i="1" s="1"/>
  <c r="AF8" i="1"/>
  <c r="AG8" i="1"/>
  <c r="AC8" i="1"/>
  <c r="AB8" i="1"/>
  <c r="Y8" i="1"/>
  <c r="AH8" i="1"/>
  <c r="AD8" i="1"/>
  <c r="Z8" i="1"/>
  <c r="AE8" i="1"/>
  <c r="AA8" i="1"/>
  <c r="AL5" i="1"/>
  <c r="AN5" i="1" s="1"/>
  <c r="E67" i="1" s="1"/>
  <c r="AE5" i="1"/>
  <c r="AB5" i="1"/>
  <c r="Y5" i="1"/>
  <c r="AG5" i="1"/>
  <c r="Z5" i="1"/>
  <c r="AF5" i="1"/>
  <c r="AC5" i="1"/>
  <c r="AA5" i="1"/>
  <c r="AH5" i="1"/>
  <c r="AD5" i="1"/>
  <c r="AT6" i="1"/>
  <c r="E85" i="1" s="1"/>
  <c r="AS6" i="1"/>
  <c r="D85" i="1" s="1"/>
  <c r="C61" i="1" l="1"/>
  <c r="AL7" i="1"/>
  <c r="AN7" i="1" s="1"/>
  <c r="E69" i="1" s="1"/>
  <c r="AR9" i="1"/>
  <c r="AT9" i="1" s="1"/>
  <c r="AL6" i="1"/>
  <c r="AN6" i="1" s="1"/>
  <c r="E68" i="1" s="1"/>
  <c r="AR7" i="1"/>
  <c r="AT8" i="1"/>
  <c r="E87" i="1" s="1"/>
  <c r="AS5" i="1"/>
  <c r="D84" i="1" s="1"/>
  <c r="AN8" i="1"/>
  <c r="E70" i="1" s="1"/>
  <c r="AM5" i="1"/>
  <c r="AP5" i="1" s="1"/>
  <c r="F67" i="1" s="1"/>
  <c r="AM9" i="1"/>
  <c r="AP9" i="1" s="1"/>
  <c r="F71" i="1" s="1"/>
  <c r="AJ5" i="1" a="1"/>
  <c r="AJ5" i="1" s="1"/>
  <c r="AJ15" i="1" s="1"/>
  <c r="AJ16" i="1" s="1"/>
  <c r="K19" i="1" s="1"/>
  <c r="K26" i="1" s="1"/>
  <c r="D70" i="1"/>
  <c r="AM6" i="1" l="1"/>
  <c r="AP6" i="1" s="1"/>
  <c r="F68" i="1" s="1"/>
  <c r="AS9" i="1"/>
  <c r="D88" i="1" s="1"/>
  <c r="AS7" i="1"/>
  <c r="D86" i="1" s="1"/>
  <c r="AT7" i="1"/>
  <c r="E86" i="1" s="1"/>
  <c r="AM7" i="1"/>
  <c r="AP7" i="1" s="1"/>
  <c r="F69" i="1" s="1"/>
  <c r="D71" i="1"/>
  <c r="D68" i="1"/>
  <c r="D67" i="1"/>
  <c r="AP8" i="1"/>
  <c r="F70" i="1" s="1"/>
  <c r="K22" i="1"/>
  <c r="K18" i="1"/>
  <c r="D69" i="1" l="1"/>
  <c r="K25" i="1"/>
  <c r="D6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Toshio Morizane</author>
  </authors>
  <commentList>
    <comment ref="B5" authorId="0" shapeId="0" xr:uid="{5FD01BB4-DCA9-4B48-98B1-C8886CB1B1AF}">
      <text>
        <r>
          <rPr>
            <b/>
            <sz val="9"/>
            <color indexed="81"/>
            <rFont val="MS P ゴシック"/>
            <family val="3"/>
            <charset val="128"/>
          </rPr>
          <t>VAS (Visual Analog Scale)を見ながら0～100までの値を設定する。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Toshio Morizane</author>
  </authors>
  <commentList>
    <comment ref="B3" authorId="0" shapeId="0" xr:uid="{743D689B-1ED5-400D-937D-B26136B5164A}">
      <text>
        <r>
          <rPr>
            <b/>
            <sz val="9"/>
            <color indexed="81"/>
            <rFont val="MS P ゴシック"/>
            <family val="3"/>
            <charset val="128"/>
          </rPr>
          <t>データを入力するセルは肌色のセル、薄緑のセルはポップアップメニューから選択。それ以外のセルは計算式または計算結果を含むのでデータを入力しないこと。</t>
        </r>
      </text>
    </comment>
    <comment ref="B30" authorId="0" shapeId="0" xr:uid="{BA189983-81A5-4F4E-B27E-DFBE1D74E951}">
      <text>
        <r>
          <rPr>
            <b/>
            <sz val="9"/>
            <color indexed="81"/>
            <rFont val="MS P ゴシック"/>
            <family val="3"/>
            <charset val="128"/>
          </rPr>
          <t>グラフ画面を左クリックし、漏斗のアイコン（グラフフィルター）をクリックして、表示する系列にチェックを入れる。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B31" authorId="0" shapeId="0" xr:uid="{B65F055C-F1D6-4F05-9B2D-F3CF37CB73D5}">
      <text>
        <r>
          <rPr>
            <b/>
            <sz val="9"/>
            <color indexed="81"/>
            <rFont val="MS P ゴシック"/>
            <family val="3"/>
            <charset val="128"/>
          </rPr>
          <t>横軸目盛りの範囲の設定は、軸の部分を左クリックして、＋のアイコンをクリックし、軸の右の三角をクリックし、その他のオプションをクリックして、最小値、最大値などを設定する。</t>
        </r>
        <r>
          <rPr>
            <sz val="9"/>
            <color indexed="81"/>
            <rFont val="MS P ゴシック"/>
            <family val="3"/>
            <charset val="128"/>
          </rPr>
          <t xml:space="preserve">
横軸のラベル位置も適宜移動させること。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Toshio Morizane</author>
  </authors>
  <commentList>
    <comment ref="B3" authorId="0" shapeId="0" xr:uid="{BD1EF3F6-DF85-4A97-8C1C-240EF029D8B2}">
      <text>
        <r>
          <rPr>
            <b/>
            <sz val="9"/>
            <color indexed="81"/>
            <rFont val="MS P ゴシック"/>
            <family val="3"/>
            <charset val="128"/>
          </rPr>
          <t>データを入力するセルは肌色のセル、薄緑のセルはポップアップメニューから選択。それ以外のセルは計算式または計算結果を含むのでデータを入力しないこと。</t>
        </r>
      </text>
    </comment>
    <comment ref="B5" authorId="0" shapeId="0" xr:uid="{F76EE732-86BF-4B31-9932-B382D96C9FAB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アウトカム名を入力
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C5" authorId="0" shapeId="0" xr:uid="{CA3D3530-FB0B-4BBF-AE19-85AD0D2B46FE}">
      <text>
        <r>
          <rPr>
            <b/>
            <sz val="9"/>
            <color indexed="81"/>
            <rFont val="MS P ゴシック"/>
            <family val="3"/>
            <charset val="128"/>
          </rPr>
          <t>ポップアップメニューから選択</t>
        </r>
      </text>
    </comment>
    <comment ref="E5" authorId="0" shapeId="0" xr:uid="{11144860-BED3-4E06-9A7D-14F8E30437A8}">
      <text>
        <r>
          <rPr>
            <b/>
            <sz val="9"/>
            <color indexed="81"/>
            <rFont val="MS P ゴシック"/>
            <family val="3"/>
            <charset val="128"/>
          </rPr>
          <t>演算結果。変更不可。</t>
        </r>
      </text>
    </comment>
    <comment ref="F5" authorId="0" shapeId="0" xr:uid="{A4C40FB1-0F2E-430A-8618-D6CEA9A9C606}">
      <text>
        <r>
          <rPr>
            <b/>
            <sz val="9"/>
            <color indexed="81"/>
            <rFont val="MS P ゴシック"/>
            <family val="3"/>
            <charset val="128"/>
          </rPr>
          <t>値を入力</t>
        </r>
      </text>
    </comment>
    <comment ref="J5" authorId="0" shapeId="0" xr:uid="{5C778870-9869-48B5-8479-BCAE14A7B2ED}">
      <text>
        <r>
          <rPr>
            <b/>
            <sz val="9"/>
            <color indexed="81"/>
            <rFont val="MS P ゴシック"/>
            <family val="3"/>
            <charset val="128"/>
          </rPr>
          <t>演算結果。変更不可。</t>
        </r>
      </text>
    </comment>
    <comment ref="I24" authorId="0" shapeId="0" xr:uid="{C505F686-2E1A-4390-8025-08E5AAB5D1C4}">
      <text>
        <r>
          <rPr>
            <b/>
            <sz val="9"/>
            <color indexed="81"/>
            <rFont val="MS P ゴシック"/>
            <family val="3"/>
            <charset val="128"/>
          </rPr>
          <t>最重要のアウトカムが生起した人数に相当する。</t>
        </r>
      </text>
    </comment>
    <comment ref="B30" authorId="0" shapeId="0" xr:uid="{D10B3921-A345-416B-984E-392A4B8C6B91}">
      <text>
        <r>
          <rPr>
            <b/>
            <sz val="9"/>
            <color indexed="81"/>
            <rFont val="MS P ゴシック"/>
            <family val="3"/>
            <charset val="128"/>
          </rPr>
          <t>グラフ画面を左クリックし、漏斗のアイコン（グラフフィルター）をクリックして、表示する系列にチェックを入れる。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B31" authorId="0" shapeId="0" xr:uid="{A5784E38-DF77-4180-BF8E-C90D4EA29D81}">
      <text>
        <r>
          <rPr>
            <b/>
            <sz val="9"/>
            <color indexed="81"/>
            <rFont val="MS P ゴシック"/>
            <family val="3"/>
            <charset val="128"/>
          </rPr>
          <t>横軸目盛りの範囲の設定は、軸の部分を左クリックして、＋のアイコンをクリックし、軸の右の三角をクリックし、その他のオプションをクリックして、最小値、最大値などを設定する。</t>
        </r>
        <r>
          <rPr>
            <sz val="9"/>
            <color indexed="81"/>
            <rFont val="MS P ゴシック"/>
            <family val="3"/>
            <charset val="128"/>
          </rPr>
          <t xml:space="preserve">
横軸のラベル位置も適宜移動させること。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<sst xmlns="http://schemas.openxmlformats.org/spreadsheetml/2006/main" count="177" uniqueCount="75">
  <si>
    <t>ペア比較に基づくリスク差Risk Difference (RD)からの正味の益の計算</t>
    <rPh sb="2" eb="4">
      <t>ヒカク</t>
    </rPh>
    <rPh sb="5" eb="6">
      <t>モト</t>
    </rPh>
    <rPh sb="11" eb="12">
      <t>サ</t>
    </rPh>
    <rPh sb="35" eb="37">
      <t>ショウミ</t>
    </rPh>
    <rPh sb="38" eb="39">
      <t>エキ</t>
    </rPh>
    <rPh sb="40" eb="42">
      <t>ケイサン</t>
    </rPh>
    <phoneticPr fontId="2"/>
  </si>
  <si>
    <t>Gail/NCIの方法に準ずる</t>
    <rPh sb="9" eb="11">
      <t>ホウホウ</t>
    </rPh>
    <rPh sb="12" eb="13">
      <t>ジュン</t>
    </rPh>
    <phoneticPr fontId="2"/>
  </si>
  <si>
    <t>:アウトカムの重要度を標準化</t>
    <rPh sb="11" eb="14">
      <t>ヒョウジュンカ</t>
    </rPh>
    <phoneticPr fontId="2"/>
  </si>
  <si>
    <t>分散共分散行列</t>
    <rPh sb="0" eb="2">
      <t>ブンサン</t>
    </rPh>
    <rPh sb="2" eb="7">
      <t>キョウブンサンギョウレツ</t>
    </rPh>
    <phoneticPr fontId="2"/>
  </si>
  <si>
    <r>
      <t>分散共分散行列×w</t>
    </r>
    <r>
      <rPr>
        <vertAlign val="superscript"/>
        <sz val="11"/>
        <color theme="1"/>
        <rFont val="游ゴシック"/>
        <family val="3"/>
        <charset val="128"/>
        <scheme val="minor"/>
      </rPr>
      <t>s</t>
    </r>
    <r>
      <rPr>
        <vertAlign val="subscript"/>
        <sz val="11"/>
        <color theme="1"/>
        <rFont val="游ゴシック"/>
        <family val="3"/>
        <charset val="128"/>
        <scheme val="minor"/>
      </rPr>
      <t>k</t>
    </r>
    <rPh sb="0" eb="7">
      <t>ブンサンキョウブンサンギョウレツ</t>
    </rPh>
    <phoneticPr fontId="2"/>
  </si>
  <si>
    <t>データ入力について</t>
    <rPh sb="3" eb="5">
      <t>ニュウリョク</t>
    </rPh>
    <phoneticPr fontId="2"/>
  </si>
  <si>
    <t>Threshold analysis of effect estimate</t>
    <phoneticPr fontId="2"/>
  </si>
  <si>
    <t>Threshold analysis of outcome importance</t>
    <phoneticPr fontId="2"/>
  </si>
  <si>
    <t>k</t>
    <phoneticPr fontId="2"/>
  </si>
  <si>
    <r>
      <t>アウトカム</t>
    </r>
    <r>
      <rPr>
        <vertAlign val="subscript"/>
        <sz val="11"/>
        <color theme="1"/>
        <rFont val="游ゴシック"/>
        <family val="3"/>
        <charset val="128"/>
        <scheme val="minor"/>
      </rPr>
      <t>k</t>
    </r>
    <phoneticPr fontId="2"/>
  </si>
  <si>
    <t>益/害(オプショナル）</t>
    <phoneticPr fontId="2"/>
  </si>
  <si>
    <t>有益事象/有害事象</t>
    <rPh sb="0" eb="4">
      <t>ユウエキジショウ</t>
    </rPh>
    <rPh sb="5" eb="9">
      <t>ユウガイジショウ</t>
    </rPh>
    <phoneticPr fontId="2"/>
  </si>
  <si>
    <r>
      <t>F</t>
    </r>
    <r>
      <rPr>
        <vertAlign val="subscript"/>
        <sz val="11"/>
        <color theme="1"/>
        <rFont val="游ゴシック"/>
        <family val="3"/>
        <charset val="128"/>
        <scheme val="minor"/>
      </rPr>
      <t>k</t>
    </r>
    <phoneticPr fontId="2"/>
  </si>
  <si>
    <r>
      <t>E</t>
    </r>
    <r>
      <rPr>
        <vertAlign val="superscript"/>
        <sz val="11"/>
        <color theme="1"/>
        <rFont val="游ゴシック"/>
        <family val="3"/>
        <charset val="128"/>
        <scheme val="minor"/>
      </rPr>
      <t>ij</t>
    </r>
    <r>
      <rPr>
        <vertAlign val="subscript"/>
        <sz val="11"/>
        <color theme="1"/>
        <rFont val="游ゴシック"/>
        <family val="3"/>
        <charset val="128"/>
        <scheme val="minor"/>
      </rPr>
      <t>k</t>
    </r>
    <r>
      <rPr>
        <sz val="11"/>
        <color theme="1"/>
        <rFont val="游ゴシック"/>
        <family val="2"/>
        <charset val="128"/>
        <scheme val="minor"/>
      </rPr>
      <t>: 介入群の絶対リスク-対照群の絶対リスク</t>
    </r>
    <rPh sb="6" eb="8">
      <t>カイニュウ</t>
    </rPh>
    <rPh sb="8" eb="9">
      <t>グン</t>
    </rPh>
    <rPh sb="10" eb="12">
      <t>ゼッタイ</t>
    </rPh>
    <rPh sb="16" eb="18">
      <t>タイショウ</t>
    </rPh>
    <rPh sb="18" eb="19">
      <t>グン</t>
    </rPh>
    <rPh sb="20" eb="22">
      <t>ゼッタイ</t>
    </rPh>
    <phoneticPr fontId="2"/>
  </si>
  <si>
    <t>95%信頼区間下限値</t>
    <rPh sb="3" eb="7">
      <t>シンライクカン</t>
    </rPh>
    <rPh sb="7" eb="10">
      <t>カゲンチ</t>
    </rPh>
    <phoneticPr fontId="2"/>
  </si>
  <si>
    <t>95%信頼区間上限値</t>
    <rPh sb="3" eb="7">
      <t>シンライクカン</t>
    </rPh>
    <rPh sb="7" eb="10">
      <t>ジョウゲンチ</t>
    </rPh>
    <phoneticPr fontId="2"/>
  </si>
  <si>
    <r>
      <t>アウトカムの相対的重要度w</t>
    </r>
    <r>
      <rPr>
        <vertAlign val="subscript"/>
        <sz val="11"/>
        <color theme="1"/>
        <rFont val="游ゴシック"/>
        <family val="3"/>
        <charset val="128"/>
        <scheme val="minor"/>
      </rPr>
      <t>k</t>
    </r>
    <rPh sb="6" eb="9">
      <t>ソウタイテキ</t>
    </rPh>
    <phoneticPr fontId="2"/>
  </si>
  <si>
    <r>
      <t>標準化した重要度w</t>
    </r>
    <r>
      <rPr>
        <vertAlign val="superscript"/>
        <sz val="11"/>
        <color theme="1"/>
        <rFont val="游ゴシック"/>
        <family val="3"/>
        <charset val="128"/>
        <scheme val="minor"/>
      </rPr>
      <t>s</t>
    </r>
    <r>
      <rPr>
        <vertAlign val="subscript"/>
        <sz val="11"/>
        <color theme="1"/>
        <rFont val="游ゴシック"/>
        <family val="3"/>
        <charset val="128"/>
        <scheme val="minor"/>
      </rPr>
      <t>k</t>
    </r>
    <rPh sb="0" eb="3">
      <t>ヒョウジュンカ</t>
    </rPh>
    <phoneticPr fontId="2"/>
  </si>
  <si>
    <r>
      <t>F</t>
    </r>
    <r>
      <rPr>
        <vertAlign val="subscript"/>
        <sz val="11"/>
        <color theme="1"/>
        <rFont val="游ゴシック"/>
        <family val="3"/>
        <charset val="128"/>
        <scheme val="minor"/>
      </rPr>
      <t>k</t>
    </r>
    <r>
      <rPr>
        <sz val="11"/>
        <color theme="1"/>
        <rFont val="游ゴシック"/>
        <family val="2"/>
        <charset val="128"/>
        <scheme val="minor"/>
      </rPr>
      <t>＊E</t>
    </r>
    <r>
      <rPr>
        <vertAlign val="subscript"/>
        <sz val="11"/>
        <color theme="1"/>
        <rFont val="游ゴシック"/>
        <family val="3"/>
        <charset val="128"/>
        <scheme val="minor"/>
      </rPr>
      <t>ijk</t>
    </r>
    <r>
      <rPr>
        <sz val="11"/>
        <color theme="1"/>
        <rFont val="游ゴシック"/>
        <family val="2"/>
        <charset val="128"/>
        <scheme val="minor"/>
      </rPr>
      <t>*w</t>
    </r>
    <r>
      <rPr>
        <vertAlign val="superscript"/>
        <sz val="11"/>
        <color theme="1"/>
        <rFont val="游ゴシック"/>
        <family val="3"/>
        <charset val="128"/>
        <scheme val="minor"/>
      </rPr>
      <t>s</t>
    </r>
    <r>
      <rPr>
        <vertAlign val="subscript"/>
        <sz val="11"/>
        <color theme="1"/>
        <rFont val="游ゴシック"/>
        <family val="3"/>
        <charset val="128"/>
        <scheme val="minor"/>
      </rPr>
      <t>k</t>
    </r>
    <phoneticPr fontId="2"/>
  </si>
  <si>
    <t>アウトカム</t>
    <phoneticPr fontId="2"/>
  </si>
  <si>
    <r>
      <t>Gradient (A) w</t>
    </r>
    <r>
      <rPr>
        <vertAlign val="superscript"/>
        <sz val="11"/>
        <color theme="1"/>
        <rFont val="游ゴシック"/>
        <family val="3"/>
        <charset val="128"/>
        <scheme val="minor"/>
      </rPr>
      <t>s</t>
    </r>
    <r>
      <rPr>
        <vertAlign val="subscript"/>
        <sz val="11"/>
        <color theme="1"/>
        <rFont val="游ゴシック"/>
        <family val="3"/>
        <charset val="128"/>
        <scheme val="minor"/>
      </rPr>
      <t>k</t>
    </r>
    <phoneticPr fontId="2"/>
  </si>
  <si>
    <t>Threshold</t>
    <phoneticPr fontId="2"/>
  </si>
  <si>
    <t>Indifferent lower range</t>
    <phoneticPr fontId="2"/>
  </si>
  <si>
    <t>Indifferent upper range</t>
    <phoneticPr fontId="2"/>
  </si>
  <si>
    <t>Estimate</t>
    <phoneticPr fontId="2"/>
  </si>
  <si>
    <t>Net benefit/harm</t>
    <phoneticPr fontId="2"/>
  </si>
  <si>
    <t>Importance</t>
    <phoneticPr fontId="2"/>
  </si>
  <si>
    <t>脳卒中予防</t>
    <rPh sb="0" eb="3">
      <t>ノウソッチュウ</t>
    </rPh>
    <rPh sb="3" eb="5">
      <t>ヨボウ</t>
    </rPh>
    <phoneticPr fontId="2"/>
  </si>
  <si>
    <t>益</t>
  </si>
  <si>
    <t>有益事象</t>
  </si>
  <si>
    <t>心不全予防</t>
    <rPh sb="0" eb="5">
      <t>シンフゼンヨボウ</t>
    </rPh>
    <phoneticPr fontId="2"/>
  </si>
  <si>
    <t>めまい</t>
    <phoneticPr fontId="2"/>
  </si>
  <si>
    <t>害</t>
  </si>
  <si>
    <t>有害事象</t>
  </si>
  <si>
    <t>頻尿</t>
    <rPh sb="0" eb="2">
      <t>ヒンニョウ</t>
    </rPh>
    <phoneticPr fontId="2"/>
  </si>
  <si>
    <t>転倒</t>
    <rPh sb="0" eb="2">
      <t>テントウ</t>
    </rPh>
    <phoneticPr fontId="2"/>
  </si>
  <si>
    <t>*相関係数と各変数のSDから共分散を計算。</t>
    <rPh sb="1" eb="3">
      <t>ソウカン</t>
    </rPh>
    <rPh sb="3" eb="5">
      <t>ケイスウ</t>
    </rPh>
    <rPh sb="6" eb="9">
      <t>カクヘンスウ</t>
    </rPh>
    <rPh sb="14" eb="17">
      <t>キョウブンサン</t>
    </rPh>
    <rPh sb="18" eb="20">
      <t>ケイサン</t>
    </rPh>
    <phoneticPr fontId="2"/>
  </si>
  <si>
    <t>総バリュースコアの分散</t>
    <rPh sb="9" eb="11">
      <t>ブンサン</t>
    </rPh>
    <phoneticPr fontId="2"/>
  </si>
  <si>
    <t>相関行列（相関係数）</t>
    <rPh sb="0" eb="4">
      <t>ソウカンギョウレツ</t>
    </rPh>
    <rPh sb="5" eb="9">
      <t>ソウカンケイスウ</t>
    </rPh>
    <phoneticPr fontId="2"/>
  </si>
  <si>
    <t>標準誤差</t>
    <rPh sb="0" eb="4">
      <t>ヒョウジュンゴサ</t>
    </rPh>
    <phoneticPr fontId="2"/>
  </si>
  <si>
    <t>正味の益</t>
    <rPh sb="0" eb="2">
      <t>ショウミ</t>
    </rPh>
    <rPh sb="3" eb="4">
      <t>エキ</t>
    </rPh>
    <phoneticPr fontId="2"/>
  </si>
  <si>
    <t>総バリュースコア</t>
    <phoneticPr fontId="2"/>
  </si>
  <si>
    <t>単位人数</t>
    <rPh sb="0" eb="4">
      <t>タンイニンズウ</t>
    </rPh>
    <phoneticPr fontId="2"/>
  </si>
  <si>
    <t>閾値</t>
    <rPh sb="0" eb="2">
      <t>イキチ</t>
    </rPh>
    <phoneticPr fontId="2"/>
  </si>
  <si>
    <t>P(正味の益&gt;閾値）</t>
    <rPh sb="2" eb="4">
      <t>ショウミ</t>
    </rPh>
    <rPh sb="5" eb="6">
      <t>エキ</t>
    </rPh>
    <rPh sb="7" eb="9">
      <t>イキチ</t>
    </rPh>
    <phoneticPr fontId="2"/>
  </si>
  <si>
    <t>正味の益/単位人数</t>
    <rPh sb="0" eb="2">
      <t>ショウミ</t>
    </rPh>
    <rPh sb="3" eb="4">
      <t>エキ</t>
    </rPh>
    <rPh sb="5" eb="7">
      <t>タンイ</t>
    </rPh>
    <rPh sb="7" eb="9">
      <t>ニンズウ</t>
    </rPh>
    <phoneticPr fontId="2"/>
  </si>
  <si>
    <t>*</t>
    <phoneticPr fontId="2"/>
  </si>
  <si>
    <t>*四捨五入</t>
    <rPh sb="1" eb="5">
      <t>シシャゴニュウ</t>
    </rPh>
    <phoneticPr fontId="2"/>
  </si>
  <si>
    <t>・グラフの表示項目の設定</t>
    <rPh sb="5" eb="7">
      <t>ヒョウジ</t>
    </rPh>
    <rPh sb="7" eb="9">
      <t>コウモク</t>
    </rPh>
    <rPh sb="10" eb="12">
      <t>セッテイ</t>
    </rPh>
    <phoneticPr fontId="2"/>
  </si>
  <si>
    <t>・その他のグラフの設定</t>
    <rPh sb="3" eb="4">
      <t>ホカ</t>
    </rPh>
    <rPh sb="9" eb="11">
      <t>セッテイ</t>
    </rPh>
    <phoneticPr fontId="2"/>
  </si>
  <si>
    <t>アウトカムの重要度で未調整 効果推定値</t>
    <rPh sb="6" eb="9">
      <t>ジュウヨウド</t>
    </rPh>
    <rPh sb="10" eb="13">
      <t>ミチョウセイ</t>
    </rPh>
    <rPh sb="14" eb="19">
      <t>コウカスイテイチ</t>
    </rPh>
    <phoneticPr fontId="2"/>
  </si>
  <si>
    <t>効果推定値</t>
    <rPh sb="0" eb="5">
      <t>コウカスイテイチ</t>
    </rPh>
    <phoneticPr fontId="2"/>
  </si>
  <si>
    <t>信頼区間/2</t>
    <rPh sb="0" eb="4">
      <t>シンライクカン</t>
    </rPh>
    <phoneticPr fontId="2"/>
  </si>
  <si>
    <t>アウトカムの重要度で調整後 効果推定値</t>
    <rPh sb="6" eb="9">
      <t>ジュウヨウド</t>
    </rPh>
    <rPh sb="10" eb="13">
      <t>チョウセイゴ</t>
    </rPh>
    <rPh sb="14" eb="19">
      <t>コウカスイテイチ</t>
    </rPh>
    <phoneticPr fontId="2"/>
  </si>
  <si>
    <t>重みづけ効果推定値</t>
    <rPh sb="0" eb="1">
      <t>オモ</t>
    </rPh>
    <rPh sb="4" eb="9">
      <t>コウカスイテイチ</t>
    </rPh>
    <phoneticPr fontId="2"/>
  </si>
  <si>
    <t>正味の益の正負が反転しない効果推定値の範囲</t>
    <rPh sb="0" eb="2">
      <t>ショウミ</t>
    </rPh>
    <rPh sb="3" eb="4">
      <t>エキ</t>
    </rPh>
    <rPh sb="5" eb="7">
      <t>セイフ</t>
    </rPh>
    <rPh sb="8" eb="10">
      <t>ハンテン</t>
    </rPh>
    <rPh sb="13" eb="18">
      <t>コウカスイテイチ</t>
    </rPh>
    <rPh sb="19" eb="21">
      <t>ハンイ</t>
    </rPh>
    <phoneticPr fontId="2"/>
  </si>
  <si>
    <r>
      <t>効果推定値RD</t>
    </r>
    <r>
      <rPr>
        <vertAlign val="subscript"/>
        <sz val="11"/>
        <color theme="1"/>
        <rFont val="游ゴシック"/>
        <family val="3"/>
        <charset val="128"/>
        <scheme val="minor"/>
      </rPr>
      <t>ijk</t>
    </r>
    <rPh sb="0" eb="5">
      <t>コウカスイテイチ</t>
    </rPh>
    <phoneticPr fontId="2"/>
  </si>
  <si>
    <t>min-width</t>
    <phoneticPr fontId="2"/>
  </si>
  <si>
    <t>max-width</t>
    <phoneticPr fontId="2"/>
  </si>
  <si>
    <t>Net benefit or Net harm</t>
    <phoneticPr fontId="2"/>
  </si>
  <si>
    <t>正味の益の正負が反転しないアウトカムの重要度の範囲</t>
    <rPh sb="0" eb="2">
      <t>ショウミ</t>
    </rPh>
    <rPh sb="3" eb="4">
      <t>エキ</t>
    </rPh>
    <rPh sb="5" eb="7">
      <t>セイフ</t>
    </rPh>
    <rPh sb="8" eb="10">
      <t>ハンテン</t>
    </rPh>
    <rPh sb="19" eb="22">
      <t>ジュウヨウド</t>
    </rPh>
    <rPh sb="23" eb="25">
      <t>ハンイ</t>
    </rPh>
    <phoneticPr fontId="2"/>
  </si>
  <si>
    <t>重要度</t>
    <rPh sb="0" eb="3">
      <t>ジュウヨウド</t>
    </rPh>
    <phoneticPr fontId="2"/>
  </si>
  <si>
    <t>アウトカムの入力
（最大10）
      ↓</t>
    <rPh sb="6" eb="8">
      <t>ニュウリョク</t>
    </rPh>
    <rPh sb="10" eb="12">
      <t>サイダイ</t>
    </rPh>
    <phoneticPr fontId="2"/>
  </si>
  <si>
    <t>最も重要なアウトカムに100</t>
    <rPh sb="0" eb="1">
      <t>モット</t>
    </rPh>
    <rPh sb="2" eb="4">
      <t>ジュウヨウ</t>
    </rPh>
    <phoneticPr fontId="2"/>
  </si>
  <si>
    <t>*連続変数アウトカムは二値変数に変換した値を入力。</t>
    <rPh sb="1" eb="3">
      <t>レンゾク</t>
    </rPh>
    <rPh sb="3" eb="5">
      <t>ヘンスウ</t>
    </rPh>
    <rPh sb="11" eb="13">
      <t>ニチ</t>
    </rPh>
    <rPh sb="13" eb="15">
      <t>ヘンスウ</t>
    </rPh>
    <rPh sb="16" eb="18">
      <t>ヘンカン</t>
    </rPh>
    <rPh sb="20" eb="21">
      <t>アタイ</t>
    </rPh>
    <rPh sb="22" eb="24">
      <t>ニュウリョク</t>
    </rPh>
    <phoneticPr fontId="2"/>
  </si>
  <si>
    <t>:アウトカムの重要度を最大値に対する比</t>
    <rPh sb="11" eb="14">
      <t>サイダイチ</t>
    </rPh>
    <rPh sb="15" eb="16">
      <t>タイ</t>
    </rPh>
    <rPh sb="18" eb="19">
      <t>ヒ</t>
    </rPh>
    <phoneticPr fontId="2"/>
  </si>
  <si>
    <r>
      <t>最重要との比 重要度w</t>
    </r>
    <r>
      <rPr>
        <vertAlign val="superscript"/>
        <sz val="11"/>
        <color theme="1"/>
        <rFont val="游ゴシック"/>
        <family val="3"/>
        <charset val="128"/>
        <scheme val="minor"/>
      </rPr>
      <t>r</t>
    </r>
    <r>
      <rPr>
        <vertAlign val="subscript"/>
        <sz val="11"/>
        <color theme="1"/>
        <rFont val="游ゴシック"/>
        <family val="3"/>
        <charset val="128"/>
        <scheme val="minor"/>
      </rPr>
      <t>k</t>
    </r>
    <rPh sb="0" eb="3">
      <t>サイジュウヨウ</t>
    </rPh>
    <rPh sb="5" eb="6">
      <t>ヒ</t>
    </rPh>
    <phoneticPr fontId="2"/>
  </si>
  <si>
    <r>
      <t>F</t>
    </r>
    <r>
      <rPr>
        <vertAlign val="subscript"/>
        <sz val="11"/>
        <color theme="1"/>
        <rFont val="游ゴシック"/>
        <family val="3"/>
        <charset val="128"/>
        <scheme val="minor"/>
      </rPr>
      <t>k</t>
    </r>
    <r>
      <rPr>
        <sz val="11"/>
        <color theme="1"/>
        <rFont val="游ゴシック"/>
        <family val="2"/>
        <charset val="128"/>
        <scheme val="minor"/>
      </rPr>
      <t>＊E</t>
    </r>
    <r>
      <rPr>
        <vertAlign val="superscript"/>
        <sz val="11"/>
        <color theme="1"/>
        <rFont val="游ゴシック"/>
        <family val="3"/>
        <charset val="128"/>
        <scheme val="minor"/>
      </rPr>
      <t>ij</t>
    </r>
    <r>
      <rPr>
        <vertAlign val="subscript"/>
        <sz val="11"/>
        <color theme="1"/>
        <rFont val="游ゴシック"/>
        <family val="3"/>
        <charset val="128"/>
        <scheme val="minor"/>
      </rPr>
      <t>k</t>
    </r>
    <r>
      <rPr>
        <sz val="11"/>
        <color theme="1"/>
        <rFont val="游ゴシック"/>
        <family val="2"/>
        <charset val="128"/>
        <scheme val="minor"/>
      </rPr>
      <t>*w</t>
    </r>
    <r>
      <rPr>
        <vertAlign val="superscript"/>
        <sz val="11"/>
        <color theme="1"/>
        <rFont val="游ゴシック"/>
        <family val="3"/>
        <charset val="128"/>
        <scheme val="minor"/>
      </rPr>
      <t>r</t>
    </r>
    <r>
      <rPr>
        <vertAlign val="subscript"/>
        <sz val="11"/>
        <color theme="1"/>
        <rFont val="游ゴシック"/>
        <family val="3"/>
        <charset val="128"/>
        <scheme val="minor"/>
      </rPr>
      <t>k</t>
    </r>
    <phoneticPr fontId="2"/>
  </si>
  <si>
    <t>*四捨五入</t>
    <phoneticPr fontId="2"/>
  </si>
  <si>
    <t>最重要に対する比</t>
    <rPh sb="0" eb="3">
      <t>サイジュウヨウ</t>
    </rPh>
    <rPh sb="4" eb="5">
      <t>タイ</t>
    </rPh>
    <rPh sb="7" eb="8">
      <t>ヒ</t>
    </rPh>
    <phoneticPr fontId="2"/>
  </si>
  <si>
    <t>標準化</t>
    <rPh sb="0" eb="3">
      <t>ヒョウジュンカ</t>
    </rPh>
    <phoneticPr fontId="2"/>
  </si>
  <si>
    <t>low_width</t>
    <phoneticPr fontId="2"/>
  </si>
  <si>
    <t>upper_width</t>
    <phoneticPr fontId="2"/>
  </si>
  <si>
    <t>1000人あたりの人数</t>
    <rPh sb="4" eb="5">
      <t>ニン</t>
    </rPh>
    <rPh sb="9" eb="11">
      <t>ニンズウ</t>
    </rPh>
    <phoneticPr fontId="2"/>
  </si>
  <si>
    <t>直接重みづけによる正味の益</t>
    <rPh sb="0" eb="2">
      <t>チョクセツ</t>
    </rPh>
    <rPh sb="2" eb="3">
      <t>オモ</t>
    </rPh>
    <rPh sb="9" eb="11">
      <t>ショウミ</t>
    </rPh>
    <rPh sb="12" eb="13">
      <t>エキ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</si>
</sst>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sz val="10"/>
      <color rgb="FFFF0000"/>
      <name val="游ゴシック"/>
      <family val="2"/>
      <charset val="128"/>
      <scheme val="minor"/>
    </font>
    <font>
      <sz val="11"/>
      <color theme="2" tint="-0.249977111117893"/>
      <name val="游ゴシック"/>
      <family val="2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2" tint="-0.249977111117893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6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3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0" xfId="0" applyFill="1">
      <alignment vertical="center"/>
    </xf>
    <xf numFmtId="0" fontId="0" fillId="3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4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5" borderId="4" xfId="0" applyFill="1" applyBorder="1">
      <alignment vertical="center"/>
    </xf>
    <xf numFmtId="0" fontId="7" fillId="0" borderId="0" xfId="0" applyFont="1">
      <alignment vertical="center"/>
    </xf>
    <xf numFmtId="49" fontId="8" fillId="0" borderId="0" xfId="0" applyNumberFormat="1" applyFont="1">
      <alignment vertical="center"/>
    </xf>
    <xf numFmtId="0" fontId="9" fillId="0" borderId="6" xfId="0" applyFont="1" applyBorder="1">
      <alignment vertical="center"/>
    </xf>
    <xf numFmtId="0" fontId="7" fillId="0" borderId="7" xfId="0" applyFont="1" applyBorder="1">
      <alignment vertical="center"/>
    </xf>
    <xf numFmtId="0" fontId="8" fillId="5" borderId="8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10" fillId="0" borderId="9" xfId="0" applyFont="1" applyBorder="1">
      <alignment vertical="center"/>
    </xf>
    <xf numFmtId="49" fontId="0" fillId="0" borderId="10" xfId="0" applyNumberFormat="1" applyBorder="1">
      <alignment vertical="center"/>
    </xf>
    <xf numFmtId="0" fontId="0" fillId="5" borderId="11" xfId="0" applyFill="1" applyBorder="1">
      <alignment vertical="center"/>
    </xf>
    <xf numFmtId="0" fontId="10" fillId="0" borderId="12" xfId="0" applyFont="1" applyBorder="1">
      <alignment vertical="center"/>
    </xf>
    <xf numFmtId="49" fontId="8" fillId="0" borderId="13" xfId="0" applyNumberFormat="1" applyFont="1" applyBorder="1">
      <alignment vertical="center"/>
    </xf>
    <xf numFmtId="0" fontId="0" fillId="5" borderId="14" xfId="0" applyFill="1" applyBorder="1">
      <alignment vertical="center"/>
    </xf>
    <xf numFmtId="0" fontId="11" fillId="0" borderId="0" xfId="0" applyFont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>
      <alignment vertical="center"/>
    </xf>
    <xf numFmtId="49" fontId="8" fillId="0" borderId="1" xfId="0" applyNumberFormat="1" applyFont="1" applyBorder="1">
      <alignment vertical="center"/>
    </xf>
    <xf numFmtId="0" fontId="0" fillId="0" borderId="15" xfId="0" applyBorder="1">
      <alignment vertical="center"/>
    </xf>
    <xf numFmtId="49" fontId="1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18" xfId="0" applyFill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7" borderId="1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4678063310755675E-2"/>
          <c:y val="0.29240928646805747"/>
          <c:w val="0.90911715434712292"/>
          <c:h val="0.3469981329653380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重要度!$Y$5</c:f>
              <c:strCache>
                <c:ptCount val="1"/>
                <c:pt idx="0">
                  <c:v>1000人あたりの人数</c:v>
                </c:pt>
              </c:strCache>
            </c:strRef>
          </c:tx>
          <c:spPr>
            <a:solidFill>
              <a:schemeClr val="tx2">
                <a:lumMod val="10000"/>
                <a:lumOff val="9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重要度!$AA$6</c:f>
                <c:numCache>
                  <c:formatCode>General</c:formatCode>
                  <c:ptCount val="1"/>
                  <c:pt idx="0">
                    <c:v>62</c:v>
                  </c:pt>
                </c:numCache>
              </c:numRef>
            </c:plus>
            <c:minus>
              <c:numRef>
                <c:f>重要度!$Z$6</c:f>
                <c:numCache>
                  <c:formatCode>General</c:formatCode>
                  <c:ptCount val="1"/>
                  <c:pt idx="0">
                    <c:v>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重要度!$Y$6</c:f>
              <c:numCache>
                <c:formatCode>General</c:formatCode>
                <c:ptCount val="1"/>
                <c:pt idx="0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E-4340-ABA8-3C27EB376F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95513072"/>
        <c:axId val="1495516912"/>
      </c:barChart>
      <c:catAx>
        <c:axId val="1495513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95516912"/>
        <c:crosses val="autoZero"/>
        <c:auto val="1"/>
        <c:lblAlgn val="ctr"/>
        <c:lblOffset val="100"/>
        <c:noMultiLvlLbl val="0"/>
      </c:catAx>
      <c:valAx>
        <c:axId val="1495516912"/>
        <c:scaling>
          <c:orientation val="minMax"/>
          <c:max val="1000"/>
          <c:min val="-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&lt;&lt; </a:t>
                </a:r>
                <a:r>
                  <a:rPr lang="ja-JP" altLang="en-US"/>
                  <a:t>対照が望ましい    介入が望ましい</a:t>
                </a:r>
                <a:r>
                  <a:rPr lang="en-US" altLang="ja-JP"/>
                  <a:t>&gt;&gt;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9551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7101667438628994E-2"/>
          <c:y val="0.26696969696969697"/>
          <c:w val="0.90917284236529261"/>
          <c:h val="0.3406235584188340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重要度!$Y$12</c:f>
              <c:strCache>
                <c:ptCount val="1"/>
                <c:pt idx="0">
                  <c:v>1000人あたりの人数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重要度!$AA$13</c:f>
                <c:numCache>
                  <c:formatCode>General</c:formatCode>
                  <c:ptCount val="1"/>
                  <c:pt idx="0">
                    <c:v>42</c:v>
                  </c:pt>
                </c:numCache>
              </c:numRef>
            </c:plus>
            <c:minus>
              <c:numRef>
                <c:f>重要度!$Z$13</c:f>
                <c:numCache>
                  <c:formatCode>General</c:formatCode>
                  <c:ptCount val="1"/>
                  <c:pt idx="0">
                    <c:v>41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重要度!$Y$13</c:f>
              <c:numCache>
                <c:formatCode>General</c:formatCode>
                <c:ptCount val="1"/>
                <c:pt idx="0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4-4934-81E1-F8B5CC17C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95559152"/>
        <c:axId val="1495559632"/>
      </c:barChart>
      <c:catAx>
        <c:axId val="1495559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95559632"/>
        <c:crosses val="autoZero"/>
        <c:auto val="1"/>
        <c:lblAlgn val="ctr"/>
        <c:lblOffset val="100"/>
        <c:noMultiLvlLbl val="0"/>
      </c:catAx>
      <c:valAx>
        <c:axId val="1495559632"/>
        <c:scaling>
          <c:orientation val="minMax"/>
          <c:max val="1000"/>
          <c:min val="-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&lt;&lt; </a:t>
                </a:r>
                <a:r>
                  <a:rPr lang="ja-JP" altLang="en-US"/>
                  <a:t>対照が望ましい   介入が望ましい</a:t>
                </a:r>
                <a:r>
                  <a:rPr lang="en-US" altLang="ja-JP"/>
                  <a:t>&gt;&gt;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9555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アウトカムの重要</a:t>
            </a:r>
            <a:r>
              <a:rPr lang="ja-JP" altLang="en-US"/>
              <a:t>度</a:t>
            </a:r>
            <a:r>
              <a:rPr lang="ja-JP"/>
              <a:t>で未調整 効果推定値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効果推定値s!$B$35</c:f>
              <c:strCache>
                <c:ptCount val="1"/>
                <c:pt idx="0">
                  <c:v>脳卒中予防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効果推定値s!$D$35</c:f>
                <c:numCache>
                  <c:formatCode>General</c:formatCode>
                  <c:ptCount val="1"/>
                  <c:pt idx="0">
                    <c:v>0.05</c:v>
                  </c:pt>
                </c:numCache>
              </c:numRef>
            </c:plus>
            <c:minus>
              <c:numRef>
                <c:f>効果推定値s!$D$35</c:f>
                <c:numCache>
                  <c:formatCode>General</c:formatCode>
                  <c:ptCount val="1"/>
                  <c:pt idx="0">
                    <c:v>0.05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効果推定値s!$C$35</c:f>
              <c:numCache>
                <c:formatCode>General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C-41C9-A13B-3DB2A6F2BEFD}"/>
            </c:ext>
          </c:extLst>
        </c:ser>
        <c:ser>
          <c:idx val="1"/>
          <c:order val="1"/>
          <c:tx>
            <c:strRef>
              <c:f>効果推定値s!$B$36</c:f>
              <c:strCache>
                <c:ptCount val="1"/>
                <c:pt idx="0">
                  <c:v>心不全予防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効果推定値s!$D$36</c:f>
                <c:numCache>
                  <c:formatCode>General</c:formatCode>
                  <c:ptCount val="1"/>
                  <c:pt idx="0">
                    <c:v>0.06</c:v>
                  </c:pt>
                </c:numCache>
              </c:numRef>
            </c:plus>
            <c:minus>
              <c:numRef>
                <c:f>効果推定値s!$D$36</c:f>
                <c:numCache>
                  <c:formatCode>General</c:formatCode>
                  <c:ptCount val="1"/>
                  <c:pt idx="0">
                    <c:v>0.06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効果推定値s!$C$36</c:f>
              <c:numCache>
                <c:formatCode>General</c:formatCode>
                <c:ptCount val="1"/>
                <c:pt idx="0">
                  <c:v>-0.1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0C-41C9-A13B-3DB2A6F2BEFD}"/>
            </c:ext>
          </c:extLst>
        </c:ser>
        <c:ser>
          <c:idx val="2"/>
          <c:order val="2"/>
          <c:tx>
            <c:strRef>
              <c:f>効果推定値s!$B$37</c:f>
              <c:strCache>
                <c:ptCount val="1"/>
                <c:pt idx="0">
                  <c:v>めまい</c:v>
                </c:pt>
              </c:strCache>
            </c:strRef>
          </c:tx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効果推定値s!$D$37</c:f>
                <c:numCache>
                  <c:formatCode>General</c:formatCode>
                  <c:ptCount val="1"/>
                  <c:pt idx="0">
                    <c:v>9.0000000000000011E-3</c:v>
                  </c:pt>
                </c:numCache>
              </c:numRef>
            </c:plus>
            <c:minus>
              <c:numRef>
                <c:f>効果推定値s!$D$37</c:f>
                <c:numCache>
                  <c:formatCode>General</c:formatCode>
                  <c:ptCount val="1"/>
                  <c:pt idx="0">
                    <c:v>9.0000000000000011E-3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効果推定値s!$C$37</c:f>
              <c:numCache>
                <c:formatCode>General</c:formatCode>
                <c:ptCount val="1"/>
                <c:pt idx="0">
                  <c:v>-0.02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0C-41C9-A13B-3DB2A6F2BEFD}"/>
            </c:ext>
          </c:extLst>
        </c:ser>
        <c:ser>
          <c:idx val="3"/>
          <c:order val="3"/>
          <c:tx>
            <c:strRef>
              <c:f>効果推定値s!$B$38</c:f>
              <c:strCache>
                <c:ptCount val="1"/>
                <c:pt idx="0">
                  <c:v>頻尿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効果推定値s!$D$38</c:f>
                <c:numCache>
                  <c:formatCode>General</c:formatCode>
                  <c:ptCount val="1"/>
                  <c:pt idx="0">
                    <c:v>1.9999999999999997E-2</c:v>
                  </c:pt>
                </c:numCache>
              </c:numRef>
            </c:plus>
            <c:minus>
              <c:numRef>
                <c:f>効果推定値s!$D$38</c:f>
                <c:numCache>
                  <c:formatCode>General</c:formatCode>
                  <c:ptCount val="1"/>
                  <c:pt idx="0">
                    <c:v>1.9999999999999997E-2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効果推定値s!$C$38</c:f>
              <c:numCache>
                <c:formatCode>General</c:formatCode>
                <c:ptCount val="1"/>
                <c:pt idx="0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0C-41C9-A13B-3DB2A6F2BEFD}"/>
            </c:ext>
          </c:extLst>
        </c:ser>
        <c:ser>
          <c:idx val="4"/>
          <c:order val="4"/>
          <c:tx>
            <c:strRef>
              <c:f>効果推定値s!$B$39</c:f>
              <c:strCache>
                <c:ptCount val="1"/>
                <c:pt idx="0">
                  <c:v>転倒</c:v>
                </c:pt>
              </c:strCache>
            </c:strRef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効果推定値s!$D$39</c:f>
                <c:numCache>
                  <c:formatCode>General</c:formatCode>
                  <c:ptCount val="1"/>
                  <c:pt idx="0">
                    <c:v>3.9999999999999994E-2</c:v>
                  </c:pt>
                </c:numCache>
              </c:numRef>
            </c:plus>
            <c:minus>
              <c:numRef>
                <c:f>効果推定値s!$D$39</c:f>
                <c:numCache>
                  <c:formatCode>General</c:formatCode>
                  <c:ptCount val="1"/>
                  <c:pt idx="0">
                    <c:v>3.9999999999999994E-2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効果推定値s!$C$39</c:f>
              <c:numCache>
                <c:formatCode>General</c:formatCode>
                <c:ptCount val="1"/>
                <c:pt idx="0">
                  <c:v>0.02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70C-41C9-A13B-3DB2A6F2B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529009743"/>
        <c:axId val="529011823"/>
        <c:extLst/>
      </c:barChart>
      <c:catAx>
        <c:axId val="529009743"/>
        <c:scaling>
          <c:orientation val="maxMin"/>
        </c:scaling>
        <c:delete val="0"/>
        <c:axPos val="l"/>
        <c:numFmt formatCode="General" sourceLinked="1"/>
        <c:majorTickMark val="out"/>
        <c:minorTickMark val="cross"/>
        <c:tickLblPos val="none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9011823"/>
        <c:crossesAt val="0"/>
        <c:auto val="1"/>
        <c:lblAlgn val="ctr"/>
        <c:lblOffset val="100"/>
        <c:tickLblSkip val="1"/>
        <c:noMultiLvlLbl val="0"/>
      </c:catAx>
      <c:valAx>
        <c:axId val="529011823"/>
        <c:scaling>
          <c:orientation val="minMax"/>
          <c:max val="0.2"/>
          <c:min val="-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←対照が望ましい    介入が望ましい→</a:t>
                </a:r>
              </a:p>
            </c:rich>
          </c:tx>
          <c:layout>
            <c:manualLayout>
              <c:xMode val="edge"/>
              <c:yMode val="edge"/>
              <c:x val="0.42021177895749456"/>
              <c:y val="0.888587780694079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in"/>
        <c:tickLblPos val="nextTo"/>
        <c:spPr>
          <a:solidFill>
            <a:schemeClr val="bg1"/>
          </a:solidFill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9009743"/>
        <c:crosses val="max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1.085972850678733E-2"/>
          <c:y val="0.29541557305336835"/>
          <c:w val="0.11020187408700609"/>
          <c:h val="0.42824292796733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アウトカムの重要</a:t>
            </a:r>
            <a:r>
              <a:rPr lang="ja-JP" altLang="en-US"/>
              <a:t>度</a:t>
            </a:r>
            <a:r>
              <a:rPr lang="ja-JP"/>
              <a:t>で調整</a:t>
            </a:r>
            <a:r>
              <a:rPr lang="ja-JP" altLang="en-US"/>
              <a:t>後</a:t>
            </a:r>
            <a:r>
              <a:rPr lang="ja-JP"/>
              <a:t> 効果推定値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効果推定値s!$B$51</c:f>
              <c:strCache>
                <c:ptCount val="1"/>
                <c:pt idx="0">
                  <c:v>脳卒中予防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効果推定値s!$D$51</c:f>
                <c:numCache>
                  <c:formatCode>General</c:formatCode>
                  <c:ptCount val="1"/>
                  <c:pt idx="0">
                    <c:v>3.3112582781456956E-2</c:v>
                  </c:pt>
                </c:numCache>
              </c:numRef>
            </c:plus>
            <c:minus>
              <c:numRef>
                <c:f>効果推定値s!$D$51</c:f>
                <c:numCache>
                  <c:formatCode>General</c:formatCode>
                  <c:ptCount val="1"/>
                  <c:pt idx="0">
                    <c:v>3.3112582781456956E-2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効果推定値s!$C$51</c:f>
              <c:numCache>
                <c:formatCode>General</c:formatCode>
                <c:ptCount val="1"/>
                <c:pt idx="0">
                  <c:v>6.6225165562913912E-2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8-4C09-B6B0-F72BF2B119C9}"/>
            </c:ext>
          </c:extLst>
        </c:ser>
        <c:ser>
          <c:idx val="1"/>
          <c:order val="1"/>
          <c:tx>
            <c:strRef>
              <c:f>効果推定値s!$B$52</c:f>
              <c:strCache>
                <c:ptCount val="1"/>
                <c:pt idx="0">
                  <c:v>心不全予防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効果推定値s!$D$52</c:f>
                <c:numCache>
                  <c:formatCode>General</c:formatCode>
                  <c:ptCount val="1"/>
                  <c:pt idx="0">
                    <c:v>1.152317880794702E-2</c:v>
                  </c:pt>
                </c:numCache>
              </c:numRef>
            </c:plus>
            <c:minus>
              <c:numRef>
                <c:f>効果推定値s!$D$52</c:f>
                <c:numCache>
                  <c:formatCode>General</c:formatCode>
                  <c:ptCount val="1"/>
                  <c:pt idx="0">
                    <c:v>1.152317880794702E-2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効果推定値s!$C$52</c:f>
              <c:numCache>
                <c:formatCode>General</c:formatCode>
                <c:ptCount val="1"/>
                <c:pt idx="0">
                  <c:v>-1.9205298013245036E-2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F8-4C09-B6B0-F72BF2B119C9}"/>
            </c:ext>
          </c:extLst>
        </c:ser>
        <c:ser>
          <c:idx val="2"/>
          <c:order val="2"/>
          <c:tx>
            <c:strRef>
              <c:f>効果推定値s!$B$53</c:f>
              <c:strCache>
                <c:ptCount val="1"/>
                <c:pt idx="0">
                  <c:v>めまい</c:v>
                </c:pt>
              </c:strCache>
            </c:strRef>
          </c:tx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効果推定値s!$D$53</c:f>
                <c:numCache>
                  <c:formatCode>General</c:formatCode>
                  <c:ptCount val="1"/>
                  <c:pt idx="0">
                    <c:v>2.9801324503311264E-4</c:v>
                  </c:pt>
                </c:numCache>
              </c:numRef>
            </c:plus>
            <c:minus>
              <c:numRef>
                <c:f>効果推定値s!$D$53</c:f>
                <c:numCache>
                  <c:formatCode>General</c:formatCode>
                  <c:ptCount val="1"/>
                  <c:pt idx="0">
                    <c:v>2.9801324503311264E-4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効果推定値s!$C$53</c:f>
              <c:numCache>
                <c:formatCode>General</c:formatCode>
                <c:ptCount val="1"/>
                <c:pt idx="0">
                  <c:v>-6.6225165562913918E-4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F8-4C09-B6B0-F72BF2B119C9}"/>
            </c:ext>
          </c:extLst>
        </c:ser>
        <c:ser>
          <c:idx val="3"/>
          <c:order val="3"/>
          <c:tx>
            <c:strRef>
              <c:f>効果推定値s!$B$54</c:f>
              <c:strCache>
                <c:ptCount val="1"/>
                <c:pt idx="0">
                  <c:v>頻尿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効果推定値s!$D$54</c:f>
                <c:numCache>
                  <c:formatCode>General</c:formatCode>
                  <c:ptCount val="1"/>
                  <c:pt idx="0">
                    <c:v>5.2980132450331115E-4</c:v>
                  </c:pt>
                </c:numCache>
              </c:numRef>
            </c:plus>
            <c:minus>
              <c:numRef>
                <c:f>効果推定値s!$D$54</c:f>
                <c:numCache>
                  <c:formatCode>General</c:formatCode>
                  <c:ptCount val="1"/>
                  <c:pt idx="0">
                    <c:v>5.2980132450331115E-4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効果推定値s!$C$54</c:f>
              <c:numCache>
                <c:formatCode>General</c:formatCode>
                <c:ptCount val="1"/>
                <c:pt idx="0">
                  <c:v>2.6490066225165563E-4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F8-4C09-B6B0-F72BF2B119C9}"/>
            </c:ext>
          </c:extLst>
        </c:ser>
        <c:ser>
          <c:idx val="4"/>
          <c:order val="4"/>
          <c:tx>
            <c:strRef>
              <c:f>効果推定値s!$B$55</c:f>
              <c:strCache>
                <c:ptCount val="1"/>
                <c:pt idx="0">
                  <c:v>転倒</c:v>
                </c:pt>
              </c:strCache>
            </c:strRef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効果推定値s!$D$55</c:f>
                <c:numCache>
                  <c:formatCode>General</c:formatCode>
                  <c:ptCount val="1"/>
                  <c:pt idx="0">
                    <c:v>3.4437086092715223E-3</c:v>
                  </c:pt>
                </c:numCache>
              </c:numRef>
            </c:plus>
            <c:minus>
              <c:numRef>
                <c:f>効果推定値s!$D$55</c:f>
                <c:numCache>
                  <c:formatCode>General</c:formatCode>
                  <c:ptCount val="1"/>
                  <c:pt idx="0">
                    <c:v>3.4437086092715223E-3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効果推定値s!$C$55</c:f>
              <c:numCache>
                <c:formatCode>General</c:formatCode>
                <c:ptCount val="1"/>
                <c:pt idx="0">
                  <c:v>1.7218543046357616E-3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9F8-4C09-B6B0-F72BF2B119C9}"/>
            </c:ext>
          </c:extLst>
        </c:ser>
        <c:ser>
          <c:idx val="5"/>
          <c:order val="5"/>
          <c:tx>
            <c:strRef>
              <c:f>効果推定値s!$B$61</c:f>
              <c:strCache>
                <c:ptCount val="1"/>
                <c:pt idx="0">
                  <c:v>正味の益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 w="25400" cap="flat" cmpd="sng" algn="ctr">
              <a:solidFill>
                <a:schemeClr val="accent6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効果推定値s!$D$61</c:f>
                <c:numCache>
                  <c:formatCode>General</c:formatCode>
                  <c:ptCount val="1"/>
                  <c:pt idx="0">
                    <c:v>4.1232888449203746E-2</c:v>
                  </c:pt>
                </c:numCache>
              </c:numRef>
            </c:plus>
            <c:minus>
              <c:numRef>
                <c:f>効果推定値s!$D$61</c:f>
                <c:numCache>
                  <c:formatCode>General</c:formatCode>
                  <c:ptCount val="1"/>
                  <c:pt idx="0">
                    <c:v>4.1232888449203746E-2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効果推定値s!$C$61</c:f>
              <c:numCache>
                <c:formatCode>General</c:formatCode>
                <c:ptCount val="1"/>
                <c:pt idx="0">
                  <c:v>4.8344370860927154E-2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F8-4C09-B6B0-F72BF2B11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529009743"/>
        <c:axId val="529011823"/>
        <c:extLst/>
      </c:barChart>
      <c:catAx>
        <c:axId val="529009743"/>
        <c:scaling>
          <c:orientation val="maxMin"/>
        </c:scaling>
        <c:delete val="0"/>
        <c:axPos val="l"/>
        <c:numFmt formatCode="General" sourceLinked="1"/>
        <c:majorTickMark val="out"/>
        <c:minorTickMark val="cross"/>
        <c:tickLblPos val="none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9011823"/>
        <c:crossesAt val="0"/>
        <c:auto val="1"/>
        <c:lblAlgn val="ctr"/>
        <c:lblOffset val="100"/>
        <c:tickLblSkip val="1"/>
        <c:noMultiLvlLbl val="0"/>
      </c:catAx>
      <c:valAx>
        <c:axId val="529011823"/>
        <c:scaling>
          <c:orientation val="minMax"/>
          <c:max val="0.2"/>
          <c:min val="-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←対照が望ましい    介入が望ましい→</a:t>
                </a:r>
              </a:p>
            </c:rich>
          </c:tx>
          <c:layout>
            <c:manualLayout>
              <c:xMode val="edge"/>
              <c:yMode val="edge"/>
              <c:x val="0.42021177895749456"/>
              <c:y val="0.888587780694079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in"/>
        <c:tickLblPos val="nextTo"/>
        <c:spPr>
          <a:solidFill>
            <a:schemeClr val="bg1"/>
          </a:solidFill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9009743"/>
        <c:crosses val="max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1.085972850678733E-2"/>
          <c:y val="0.29541557305336835"/>
          <c:w val="0.10997939963680553"/>
          <c:h val="0.41458704243806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正味の益が反転しない効果推定値の範囲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効果推定値s!$B$67</c:f>
              <c:strCache>
                <c:ptCount val="1"/>
                <c:pt idx="0">
                  <c:v>脳卒中予防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効果推定値s!$E$67</c:f>
                <c:numCache>
                  <c:formatCode>General</c:formatCode>
                  <c:ptCount val="1"/>
                  <c:pt idx="0">
                    <c:v>0.9</c:v>
                  </c:pt>
                </c:numCache>
              </c:numRef>
            </c:plus>
            <c:minus>
              <c:numRef>
                <c:f>効果推定値s!$D$67</c:f>
                <c:numCache>
                  <c:formatCode>General</c:formatCode>
                  <c:ptCount val="1"/>
                  <c:pt idx="0">
                    <c:v>7.3000000000000009E-2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効果推定値s!$C$67</c:f>
              <c:numCache>
                <c:formatCode>General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A-4B15-AEF4-5F9D3808C9D7}"/>
            </c:ext>
          </c:extLst>
        </c:ser>
        <c:ser>
          <c:idx val="1"/>
          <c:order val="1"/>
          <c:tx>
            <c:strRef>
              <c:f>効果推定値s!$B$68</c:f>
              <c:strCache>
                <c:ptCount val="1"/>
                <c:pt idx="0">
                  <c:v>心不全予防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効果推定値s!$E$68</c:f>
                <c:numCache>
                  <c:formatCode>General</c:formatCode>
                  <c:ptCount val="1"/>
                  <c:pt idx="0">
                    <c:v>1.1000000000000001</c:v>
                  </c:pt>
                </c:numCache>
              </c:numRef>
            </c:plus>
            <c:minus>
              <c:numRef>
                <c:f>効果推定値s!$D$68</c:f>
                <c:numCache>
                  <c:formatCode>General</c:formatCode>
                  <c:ptCount val="1"/>
                  <c:pt idx="0">
                    <c:v>0.25172413793103443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効果推定値s!$C$68</c:f>
              <c:numCache>
                <c:formatCode>General</c:formatCode>
                <c:ptCount val="1"/>
                <c:pt idx="0">
                  <c:v>-0.1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0A-4B15-AEF4-5F9D3808C9D7}"/>
            </c:ext>
          </c:extLst>
        </c:ser>
        <c:ser>
          <c:idx val="2"/>
          <c:order val="2"/>
          <c:tx>
            <c:strRef>
              <c:f>効果推定値s!$B$69</c:f>
              <c:strCache>
                <c:ptCount val="1"/>
                <c:pt idx="0">
                  <c:v>めまい</c:v>
                </c:pt>
              </c:strCache>
            </c:strRef>
          </c:tx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効果推定値s!$E$69</c:f>
                <c:numCache>
                  <c:formatCode>General</c:formatCode>
                  <c:ptCount val="1"/>
                  <c:pt idx="0">
                    <c:v>1.4599999999999997</c:v>
                  </c:pt>
                </c:numCache>
              </c:numRef>
            </c:plus>
            <c:minus>
              <c:numRef>
                <c:f>効果推定値s!$D$69</c:f>
                <c:numCache>
                  <c:formatCode>General</c:formatCode>
                  <c:ptCount val="1"/>
                  <c:pt idx="0">
                    <c:v>1.02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効果推定値s!$C$69</c:f>
              <c:numCache>
                <c:formatCode>General</c:formatCode>
                <c:ptCount val="1"/>
                <c:pt idx="0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0A-4B15-AEF4-5F9D3808C9D7}"/>
            </c:ext>
          </c:extLst>
        </c:ser>
        <c:ser>
          <c:idx val="3"/>
          <c:order val="3"/>
          <c:tx>
            <c:strRef>
              <c:f>効果推定値s!$B$70</c:f>
              <c:strCache>
                <c:ptCount val="1"/>
                <c:pt idx="0">
                  <c:v>頻尿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効果推定値s!$E$70</c:f>
                <c:numCache>
                  <c:formatCode>General</c:formatCode>
                  <c:ptCount val="1"/>
                  <c:pt idx="0">
                    <c:v>1.8250000000000002</c:v>
                  </c:pt>
                </c:numCache>
              </c:numRef>
            </c:plus>
            <c:minus>
              <c:numRef>
                <c:f>効果推定値s!$D$70</c:f>
                <c:numCache>
                  <c:formatCode>General</c:formatCode>
                  <c:ptCount val="1"/>
                  <c:pt idx="0">
                    <c:v>0.99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効果推定値s!$C$70</c:f>
              <c:numCache>
                <c:formatCode>General</c:formatCode>
                <c:ptCount val="1"/>
                <c:pt idx="0">
                  <c:v>-0.01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0A-4B15-AEF4-5F9D3808C9D7}"/>
            </c:ext>
          </c:extLst>
        </c:ser>
        <c:ser>
          <c:idx val="4"/>
          <c:order val="4"/>
          <c:tx>
            <c:strRef>
              <c:f>効果推定値s!$B$71</c:f>
              <c:strCache>
                <c:ptCount val="1"/>
                <c:pt idx="0">
                  <c:v>転倒</c:v>
                </c:pt>
              </c:strCache>
            </c:strRef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効果推定値s!$E$71</c:f>
                <c:numCache>
                  <c:formatCode>General</c:formatCode>
                  <c:ptCount val="1"/>
                  <c:pt idx="0">
                    <c:v>0.56153846153846154</c:v>
                  </c:pt>
                </c:numCache>
              </c:numRef>
            </c:plus>
            <c:minus>
              <c:numRef>
                <c:f>効果推定値s!$D$71</c:f>
                <c:numCache>
                  <c:formatCode>General</c:formatCode>
                  <c:ptCount val="1"/>
                  <c:pt idx="0">
                    <c:v>0.98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効果推定値s!$C$71</c:f>
              <c:numCache>
                <c:formatCode>General</c:formatCode>
                <c:ptCount val="1"/>
                <c:pt idx="0">
                  <c:v>-0.02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E20A-4B15-AEF4-5F9D3808C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529009743"/>
        <c:axId val="529011823"/>
        <c:extLst/>
      </c:barChart>
      <c:catAx>
        <c:axId val="529009743"/>
        <c:scaling>
          <c:orientation val="maxMin"/>
        </c:scaling>
        <c:delete val="0"/>
        <c:axPos val="l"/>
        <c:numFmt formatCode="General" sourceLinked="1"/>
        <c:majorTickMark val="out"/>
        <c:minorTickMark val="cross"/>
        <c:tickLblPos val="none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9011823"/>
        <c:crossesAt val="0"/>
        <c:auto val="1"/>
        <c:lblAlgn val="ctr"/>
        <c:lblOffset val="100"/>
        <c:tickLblSkip val="1"/>
        <c:noMultiLvlLbl val="0"/>
      </c:catAx>
      <c:valAx>
        <c:axId val="529011823"/>
        <c:scaling>
          <c:orientation val="minMax"/>
          <c:max val="1"/>
          <c:min val="-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←対照が望ましい    介入が望ましい→</a:t>
                </a:r>
              </a:p>
            </c:rich>
          </c:tx>
          <c:layout>
            <c:manualLayout>
              <c:xMode val="edge"/>
              <c:yMode val="edge"/>
              <c:x val="0.42021177895749456"/>
              <c:y val="0.888587780694079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in"/>
        <c:tickLblPos val="nextTo"/>
        <c:spPr>
          <a:solidFill>
            <a:schemeClr val="bg1"/>
          </a:solidFill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9009743"/>
        <c:crosses val="max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1.085972850678733E-2"/>
          <c:y val="0.29541557305336835"/>
          <c:w val="0.11020187408700609"/>
          <c:h val="0.42824292796733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正味の益が反転しないアウトカムの重要度の範囲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効果推定値s!$B$84</c:f>
              <c:strCache>
                <c:ptCount val="1"/>
                <c:pt idx="0">
                  <c:v>脳卒中予防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効果推定値s!$E$84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効果推定値s!$D$84</c:f>
                <c:numCache>
                  <c:formatCode>General</c:formatCode>
                  <c:ptCount val="1"/>
                  <c:pt idx="0">
                    <c:v>73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50000"/>
                    <a:lumOff val="50000"/>
                  </a:schemeClr>
                </a:solidFill>
                <a:prstDash val="solid"/>
                <a:round/>
                <a:tailEnd type="none"/>
              </a:ln>
              <a:effectLst/>
            </c:spPr>
          </c:errBars>
          <c:val>
            <c:numRef>
              <c:f>効果推定値s!$C$84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01-44CA-A7BA-242BFEA9426D}"/>
            </c:ext>
          </c:extLst>
        </c:ser>
        <c:ser>
          <c:idx val="1"/>
          <c:order val="1"/>
          <c:tx>
            <c:strRef>
              <c:f>効果推定値s!$B$85</c:f>
              <c:strCache>
                <c:ptCount val="1"/>
                <c:pt idx="0">
                  <c:v>心不全予防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効果推定値s!$E$85</c:f>
                <c:numCache>
                  <c:formatCode>General</c:formatCode>
                  <c:ptCount val="1"/>
                  <c:pt idx="0">
                    <c:v>71</c:v>
                  </c:pt>
                </c:numCache>
              </c:numRef>
            </c:plus>
            <c:minus>
              <c:numRef>
                <c:f>効果推定値s!$D$85</c:f>
                <c:numCache>
                  <c:formatCode>General</c:formatCode>
                  <c:ptCount val="1"/>
                  <c:pt idx="0">
                    <c:v>29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効果推定値s!$C$85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01-44CA-A7BA-242BFEA9426D}"/>
            </c:ext>
          </c:extLst>
        </c:ser>
        <c:ser>
          <c:idx val="2"/>
          <c:order val="2"/>
          <c:tx>
            <c:strRef>
              <c:f>効果推定値s!$B$86</c:f>
              <c:strCache>
                <c:ptCount val="1"/>
                <c:pt idx="0">
                  <c:v>めまい</c:v>
                </c:pt>
              </c:strCache>
            </c:strRef>
          </c:tx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効果推定値s!$E$86</c:f>
                <c:numCache>
                  <c:formatCode>General</c:formatCode>
                  <c:ptCount val="1"/>
                  <c:pt idx="0">
                    <c:v>95</c:v>
                  </c:pt>
                </c:numCache>
              </c:numRef>
            </c:plus>
            <c:minus>
              <c:numRef>
                <c:f>効果推定値s!$D$86</c:f>
                <c:numCache>
                  <c:formatCode>General</c:formatCode>
                  <c:ptCount val="1"/>
                  <c:pt idx="0">
                    <c:v>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効果推定値s!$C$86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01-44CA-A7BA-242BFEA9426D}"/>
            </c:ext>
          </c:extLst>
        </c:ser>
        <c:ser>
          <c:idx val="3"/>
          <c:order val="3"/>
          <c:tx>
            <c:strRef>
              <c:f>効果推定値s!$B$87</c:f>
              <c:strCache>
                <c:ptCount val="1"/>
                <c:pt idx="0">
                  <c:v>頻尿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効果推定値s!$E$87</c:f>
                <c:numCache>
                  <c:formatCode>General</c:formatCode>
                  <c:ptCount val="1"/>
                  <c:pt idx="0">
                    <c:v>96</c:v>
                  </c:pt>
                </c:numCache>
              </c:numRef>
            </c:plus>
            <c:minus>
              <c:numRef>
                <c:f>効果推定値s!$D$87</c:f>
                <c:numCache>
                  <c:formatCode>General</c:formatCode>
                  <c:ptCount val="1"/>
                  <c:pt idx="0">
                    <c:v>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効果推定値s!$C$87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01-44CA-A7BA-242BFEA9426D}"/>
            </c:ext>
          </c:extLst>
        </c:ser>
        <c:ser>
          <c:idx val="4"/>
          <c:order val="4"/>
          <c:tx>
            <c:strRef>
              <c:f>効果推定値s!$B$88</c:f>
              <c:strCache>
                <c:ptCount val="1"/>
                <c:pt idx="0">
                  <c:v>転倒</c:v>
                </c:pt>
              </c:strCache>
            </c:strRef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効果推定値s!$E$88</c:f>
                <c:numCache>
                  <c:formatCode>General</c:formatCode>
                  <c:ptCount val="1"/>
                  <c:pt idx="0">
                    <c:v>70</c:v>
                  </c:pt>
                </c:numCache>
              </c:numRef>
            </c:plus>
            <c:minus>
              <c:numRef>
                <c:f>効果推定値s!$D$88</c:f>
                <c:numCache>
                  <c:formatCode>General</c:formatCode>
                  <c:ptCount val="1"/>
                  <c:pt idx="0">
                    <c:v>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効果推定値s!$C$88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5E01-44CA-A7BA-242BFEA94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529009743"/>
        <c:axId val="529011823"/>
        <c:extLst/>
      </c:barChart>
      <c:catAx>
        <c:axId val="529009743"/>
        <c:scaling>
          <c:orientation val="maxMin"/>
        </c:scaling>
        <c:delete val="0"/>
        <c:axPos val="l"/>
        <c:numFmt formatCode="General" sourceLinked="1"/>
        <c:majorTickMark val="out"/>
        <c:minorTickMark val="cross"/>
        <c:tickLblPos val="none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9011823"/>
        <c:crossesAt val="0"/>
        <c:auto val="1"/>
        <c:lblAlgn val="ctr"/>
        <c:lblOffset val="100"/>
        <c:tickLblSkip val="1"/>
        <c:noMultiLvlLbl val="0"/>
      </c:catAx>
      <c:valAx>
        <c:axId val="529011823"/>
        <c:scaling>
          <c:orientation val="minMax"/>
          <c:max val="100.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アウトカムの重要度</a:t>
                </a:r>
              </a:p>
            </c:rich>
          </c:tx>
          <c:layout>
            <c:manualLayout>
              <c:xMode val="edge"/>
              <c:yMode val="edge"/>
              <c:x val="0.42021177895749456"/>
              <c:y val="0.888587780694079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[Red]\(#,##0\)" sourceLinked="0"/>
        <c:majorTickMark val="out"/>
        <c:minorTickMark val="in"/>
        <c:tickLblPos val="nextTo"/>
        <c:spPr>
          <a:solidFill>
            <a:schemeClr val="bg1"/>
          </a:solidFill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9009743"/>
        <c:crosses val="max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1.085972850678733E-2"/>
          <c:y val="0.29541557305336835"/>
          <c:w val="0.11020187408700609"/>
          <c:h val="0.42824292796733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アウトカムの重要</a:t>
            </a:r>
            <a:r>
              <a:rPr lang="ja-JP" altLang="en-US"/>
              <a:t>度</a:t>
            </a:r>
            <a:r>
              <a:rPr lang="ja-JP"/>
              <a:t>で未調整 効果推定値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効果推定値r!$B$35</c:f>
              <c:strCache>
                <c:ptCount val="1"/>
                <c:pt idx="0">
                  <c:v>脳卒中予防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効果推定値r!$D$35</c:f>
                <c:numCache>
                  <c:formatCode>General</c:formatCode>
                  <c:ptCount val="1"/>
                  <c:pt idx="0">
                    <c:v>0.05</c:v>
                  </c:pt>
                </c:numCache>
              </c:numRef>
            </c:plus>
            <c:minus>
              <c:numRef>
                <c:f>効果推定値r!$D$35</c:f>
                <c:numCache>
                  <c:formatCode>General</c:formatCode>
                  <c:ptCount val="1"/>
                  <c:pt idx="0">
                    <c:v>0.05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効果推定値r!$C$35</c:f>
              <c:numCache>
                <c:formatCode>General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0-49BD-AA2F-493BCA0F73C2}"/>
            </c:ext>
          </c:extLst>
        </c:ser>
        <c:ser>
          <c:idx val="1"/>
          <c:order val="1"/>
          <c:tx>
            <c:strRef>
              <c:f>効果推定値r!$B$36</c:f>
              <c:strCache>
                <c:ptCount val="1"/>
                <c:pt idx="0">
                  <c:v>心不全予防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効果推定値r!$D$35</c:f>
                <c:numCache>
                  <c:formatCode>General</c:formatCode>
                  <c:ptCount val="1"/>
                  <c:pt idx="0">
                    <c:v>0.05</c:v>
                  </c:pt>
                </c:numCache>
              </c:numRef>
            </c:plus>
            <c:minus>
              <c:numRef>
                <c:f>効果推定値r!$D$36</c:f>
                <c:numCache>
                  <c:formatCode>General</c:formatCode>
                  <c:ptCount val="1"/>
                  <c:pt idx="0">
                    <c:v>0.06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効果推定値r!$C$36</c:f>
              <c:numCache>
                <c:formatCode>General</c:formatCode>
                <c:ptCount val="1"/>
                <c:pt idx="0">
                  <c:v>-0.1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B0-49BD-AA2F-493BCA0F73C2}"/>
            </c:ext>
          </c:extLst>
        </c:ser>
        <c:ser>
          <c:idx val="2"/>
          <c:order val="2"/>
          <c:tx>
            <c:strRef>
              <c:f>効果推定値r!$B$37</c:f>
              <c:strCache>
                <c:ptCount val="1"/>
                <c:pt idx="0">
                  <c:v>めまい</c:v>
                </c:pt>
              </c:strCache>
            </c:strRef>
          </c:tx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効果推定値r!$D$37</c:f>
                <c:numCache>
                  <c:formatCode>General</c:formatCode>
                  <c:ptCount val="1"/>
                  <c:pt idx="0">
                    <c:v>9.0000000000000011E-3</c:v>
                  </c:pt>
                </c:numCache>
              </c:numRef>
            </c:plus>
            <c:minus>
              <c:numRef>
                <c:f>効果推定値r!$D$37</c:f>
                <c:numCache>
                  <c:formatCode>General</c:formatCode>
                  <c:ptCount val="1"/>
                  <c:pt idx="0">
                    <c:v>9.0000000000000011E-3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効果推定値r!$C$37</c:f>
              <c:numCache>
                <c:formatCode>General</c:formatCode>
                <c:ptCount val="1"/>
                <c:pt idx="0">
                  <c:v>-0.02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B0-49BD-AA2F-493BCA0F73C2}"/>
            </c:ext>
          </c:extLst>
        </c:ser>
        <c:ser>
          <c:idx val="3"/>
          <c:order val="3"/>
          <c:tx>
            <c:strRef>
              <c:f>効果推定値r!$B$38</c:f>
              <c:strCache>
                <c:ptCount val="1"/>
                <c:pt idx="0">
                  <c:v>頻尿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効果推定値r!$D$38</c:f>
                <c:numCache>
                  <c:formatCode>General</c:formatCode>
                  <c:ptCount val="1"/>
                  <c:pt idx="0">
                    <c:v>1.9999999999999997E-2</c:v>
                  </c:pt>
                </c:numCache>
              </c:numRef>
            </c:plus>
            <c:minus>
              <c:numRef>
                <c:f>効果推定値r!$D$38</c:f>
                <c:numCache>
                  <c:formatCode>General</c:formatCode>
                  <c:ptCount val="1"/>
                  <c:pt idx="0">
                    <c:v>1.9999999999999997E-2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効果推定値r!$C$38</c:f>
              <c:numCache>
                <c:formatCode>General</c:formatCode>
                <c:ptCount val="1"/>
                <c:pt idx="0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B0-49BD-AA2F-493BCA0F73C2}"/>
            </c:ext>
          </c:extLst>
        </c:ser>
        <c:ser>
          <c:idx val="4"/>
          <c:order val="4"/>
          <c:tx>
            <c:strRef>
              <c:f>効果推定値r!$B$39</c:f>
              <c:strCache>
                <c:ptCount val="1"/>
                <c:pt idx="0">
                  <c:v>転倒</c:v>
                </c:pt>
              </c:strCache>
            </c:strRef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効果推定値r!$D$39</c:f>
                <c:numCache>
                  <c:formatCode>General</c:formatCode>
                  <c:ptCount val="1"/>
                  <c:pt idx="0">
                    <c:v>3.9999999999999994E-2</c:v>
                  </c:pt>
                </c:numCache>
              </c:numRef>
            </c:plus>
            <c:minus>
              <c:numRef>
                <c:f>効果推定値r!$D$39</c:f>
                <c:numCache>
                  <c:formatCode>General</c:formatCode>
                  <c:ptCount val="1"/>
                  <c:pt idx="0">
                    <c:v>3.9999999999999994E-2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効果推定値r!$C$39</c:f>
              <c:numCache>
                <c:formatCode>General</c:formatCode>
                <c:ptCount val="1"/>
                <c:pt idx="0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B0-49BD-AA2F-493BCA0F7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529009743"/>
        <c:axId val="529011823"/>
        <c:extLst/>
      </c:barChart>
      <c:catAx>
        <c:axId val="529009743"/>
        <c:scaling>
          <c:orientation val="maxMin"/>
        </c:scaling>
        <c:delete val="0"/>
        <c:axPos val="l"/>
        <c:numFmt formatCode="General" sourceLinked="1"/>
        <c:majorTickMark val="out"/>
        <c:minorTickMark val="cross"/>
        <c:tickLblPos val="none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9011823"/>
        <c:crossesAt val="0"/>
        <c:auto val="1"/>
        <c:lblAlgn val="ctr"/>
        <c:lblOffset val="100"/>
        <c:tickLblSkip val="1"/>
        <c:noMultiLvlLbl val="0"/>
      </c:catAx>
      <c:valAx>
        <c:axId val="529011823"/>
        <c:scaling>
          <c:orientation val="minMax"/>
          <c:max val="0.2"/>
          <c:min val="-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←対照が望ましい    介入が望ましい→</a:t>
                </a:r>
              </a:p>
            </c:rich>
          </c:tx>
          <c:layout>
            <c:manualLayout>
              <c:xMode val="edge"/>
              <c:yMode val="edge"/>
              <c:x val="0.42021177895749456"/>
              <c:y val="0.888587780694079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in"/>
        <c:tickLblPos val="nextTo"/>
        <c:spPr>
          <a:solidFill>
            <a:schemeClr val="bg1"/>
          </a:solidFill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9009743"/>
        <c:crosses val="max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1.085972850678733E-2"/>
          <c:y val="0.29541557305336835"/>
          <c:w val="0.1101842866852763"/>
          <c:h val="0.377097611401926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アウトカムの重要</a:t>
            </a:r>
            <a:r>
              <a:rPr lang="ja-JP" altLang="en-US"/>
              <a:t>度</a:t>
            </a:r>
            <a:r>
              <a:rPr lang="ja-JP"/>
              <a:t>で調整</a:t>
            </a:r>
            <a:r>
              <a:rPr lang="ja-JP" altLang="en-US"/>
              <a:t>後</a:t>
            </a:r>
            <a:r>
              <a:rPr lang="ja-JP"/>
              <a:t> 効果推定値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効果推定値r!$B$51</c:f>
              <c:strCache>
                <c:ptCount val="1"/>
                <c:pt idx="0">
                  <c:v>脳卒中予防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効果推定値r!$D$51</c:f>
                <c:numCache>
                  <c:formatCode>General</c:formatCode>
                  <c:ptCount val="1"/>
                  <c:pt idx="0">
                    <c:v>0.05</c:v>
                  </c:pt>
                </c:numCache>
              </c:numRef>
            </c:plus>
            <c:minus>
              <c:numRef>
                <c:f>効果推定値r!$D$51</c:f>
                <c:numCache>
                  <c:formatCode>General</c:formatCode>
                  <c:ptCount val="1"/>
                  <c:pt idx="0">
                    <c:v>0.05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効果推定値r!$C$51</c:f>
              <c:numCache>
                <c:formatCode>General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4D-4EC3-AB27-9BCC64E3DBC9}"/>
            </c:ext>
          </c:extLst>
        </c:ser>
        <c:ser>
          <c:idx val="1"/>
          <c:order val="1"/>
          <c:tx>
            <c:strRef>
              <c:f>効果推定値r!$B$52</c:f>
              <c:strCache>
                <c:ptCount val="1"/>
                <c:pt idx="0">
                  <c:v>心不全予防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効果推定値r!$D$52</c:f>
                <c:numCache>
                  <c:formatCode>General</c:formatCode>
                  <c:ptCount val="1"/>
                  <c:pt idx="0">
                    <c:v>1.7399999999999999E-2</c:v>
                  </c:pt>
                </c:numCache>
              </c:numRef>
            </c:plus>
            <c:minus>
              <c:numRef>
                <c:f>効果推定値r!$D$52</c:f>
                <c:numCache>
                  <c:formatCode>General</c:formatCode>
                  <c:ptCount val="1"/>
                  <c:pt idx="0">
                    <c:v>1.7399999999999999E-2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効果推定値r!$C$52</c:f>
              <c:numCache>
                <c:formatCode>General</c:formatCode>
                <c:ptCount val="1"/>
                <c:pt idx="0">
                  <c:v>-2.8999999999999998E-2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4D-4EC3-AB27-9BCC64E3DBC9}"/>
            </c:ext>
          </c:extLst>
        </c:ser>
        <c:ser>
          <c:idx val="2"/>
          <c:order val="2"/>
          <c:tx>
            <c:strRef>
              <c:f>効果推定値r!$B$53</c:f>
              <c:strCache>
                <c:ptCount val="1"/>
                <c:pt idx="0">
                  <c:v>めまい</c:v>
                </c:pt>
              </c:strCache>
            </c:strRef>
          </c:tx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効果推定値r!$D$53</c:f>
                <c:numCache>
                  <c:formatCode>General</c:formatCode>
                  <c:ptCount val="1"/>
                  <c:pt idx="0">
                    <c:v>4.500000000000001E-4</c:v>
                  </c:pt>
                </c:numCache>
              </c:numRef>
            </c:plus>
            <c:minus>
              <c:numRef>
                <c:f>効果推定値r!$D$53</c:f>
                <c:numCache>
                  <c:formatCode>General</c:formatCode>
                  <c:ptCount val="1"/>
                  <c:pt idx="0">
                    <c:v>4.500000000000001E-4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効果推定値r!$C$53</c:f>
              <c:numCache>
                <c:formatCode>General</c:formatCode>
                <c:ptCount val="1"/>
                <c:pt idx="0">
                  <c:v>-1E-3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4D-4EC3-AB27-9BCC64E3DBC9}"/>
            </c:ext>
          </c:extLst>
        </c:ser>
        <c:ser>
          <c:idx val="3"/>
          <c:order val="3"/>
          <c:tx>
            <c:strRef>
              <c:f>効果推定値r!$B$54</c:f>
              <c:strCache>
                <c:ptCount val="1"/>
                <c:pt idx="0">
                  <c:v>頻尿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効果推定値r!$D$54</c:f>
                <c:numCache>
                  <c:formatCode>General</c:formatCode>
                  <c:ptCount val="1"/>
                  <c:pt idx="0">
                    <c:v>7.9999999999999993E-4</c:v>
                  </c:pt>
                </c:numCache>
              </c:numRef>
            </c:plus>
            <c:minus>
              <c:numRef>
                <c:f>効果推定値r!$D$54</c:f>
                <c:numCache>
                  <c:formatCode>General</c:formatCode>
                  <c:ptCount val="1"/>
                  <c:pt idx="0">
                    <c:v>7.9999999999999993E-4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効果推定値r!$C$54</c:f>
              <c:numCache>
                <c:formatCode>General</c:formatCode>
                <c:ptCount val="1"/>
                <c:pt idx="0">
                  <c:v>4.0000000000000002E-4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4D-4EC3-AB27-9BCC64E3DBC9}"/>
            </c:ext>
          </c:extLst>
        </c:ser>
        <c:ser>
          <c:idx val="4"/>
          <c:order val="4"/>
          <c:tx>
            <c:strRef>
              <c:f>効果推定値r!$B$55</c:f>
              <c:strCache>
                <c:ptCount val="1"/>
                <c:pt idx="0">
                  <c:v>転倒</c:v>
                </c:pt>
              </c:strCache>
            </c:strRef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効果推定値r!$D$55</c:f>
                <c:numCache>
                  <c:formatCode>General</c:formatCode>
                  <c:ptCount val="1"/>
                  <c:pt idx="0">
                    <c:v>5.1999999999999998E-3</c:v>
                  </c:pt>
                </c:numCache>
              </c:numRef>
            </c:plus>
            <c:minus>
              <c:numRef>
                <c:f>効果推定値r!$D$55</c:f>
                <c:numCache>
                  <c:formatCode>General</c:formatCode>
                  <c:ptCount val="1"/>
                  <c:pt idx="0">
                    <c:v>5.1999999999999998E-3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効果推定値r!$C$55</c:f>
              <c:numCache>
                <c:formatCode>General</c:formatCode>
                <c:ptCount val="1"/>
                <c:pt idx="0">
                  <c:v>2.6000000000000003E-3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B4D-4EC3-AB27-9BCC64E3DBC9}"/>
            </c:ext>
          </c:extLst>
        </c:ser>
        <c:ser>
          <c:idx val="5"/>
          <c:order val="5"/>
          <c:tx>
            <c:strRef>
              <c:f>効果推定値r!$B$61</c:f>
              <c:strCache>
                <c:ptCount val="1"/>
                <c:pt idx="0">
                  <c:v>正味の益</c:v>
                </c:pt>
              </c:strCache>
            </c:strRef>
          </c:tx>
          <c:spPr>
            <a:noFill/>
            <a:ln w="25400" cap="flat" cmpd="sng" algn="ctr">
              <a:solidFill>
                <a:schemeClr val="accent6"/>
              </a:solidFill>
              <a:miter lim="800000"/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25400" cap="flat" cmpd="sng" algn="ctr">
                <a:solidFill>
                  <a:schemeClr val="accent6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6-AB4D-4EC3-AB27-9BCC64E3DBC9}"/>
              </c:ext>
            </c:extLst>
          </c:dPt>
          <c:errBars>
            <c:errBarType val="both"/>
            <c:errValType val="cust"/>
            <c:noEndCap val="0"/>
            <c:plus>
              <c:numRef>
                <c:f>効果推定値r!$D$61</c:f>
                <c:numCache>
                  <c:formatCode>General</c:formatCode>
                  <c:ptCount val="1"/>
                  <c:pt idx="0">
                    <c:v>6.2261661558297654E-2</c:v>
                  </c:pt>
                </c:numCache>
              </c:numRef>
            </c:plus>
            <c:minus>
              <c:numRef>
                <c:f>効果推定値r!$D$61</c:f>
                <c:numCache>
                  <c:formatCode>General</c:formatCode>
                  <c:ptCount val="1"/>
                  <c:pt idx="0">
                    <c:v>6.2261661558297654E-2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効果推定値r!$C$61</c:f>
              <c:numCache>
                <c:formatCode>General</c:formatCode>
                <c:ptCount val="1"/>
                <c:pt idx="0">
                  <c:v>7.3000000000000009E-2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4D-4EC3-AB27-9BCC64E3D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529009743"/>
        <c:axId val="529011823"/>
        <c:extLst/>
      </c:barChart>
      <c:catAx>
        <c:axId val="529009743"/>
        <c:scaling>
          <c:orientation val="maxMin"/>
        </c:scaling>
        <c:delete val="0"/>
        <c:axPos val="l"/>
        <c:numFmt formatCode="General" sourceLinked="1"/>
        <c:majorTickMark val="out"/>
        <c:minorTickMark val="cross"/>
        <c:tickLblPos val="none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9011823"/>
        <c:crossesAt val="0"/>
        <c:auto val="1"/>
        <c:lblAlgn val="ctr"/>
        <c:lblOffset val="100"/>
        <c:tickLblSkip val="1"/>
        <c:noMultiLvlLbl val="0"/>
      </c:catAx>
      <c:valAx>
        <c:axId val="529011823"/>
        <c:scaling>
          <c:orientation val="minMax"/>
          <c:max val="0.2"/>
          <c:min val="-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←対照が望ましい    介入が望ましい→</a:t>
                </a:r>
              </a:p>
            </c:rich>
          </c:tx>
          <c:layout>
            <c:manualLayout>
              <c:xMode val="edge"/>
              <c:yMode val="edge"/>
              <c:x val="0.39134466725658923"/>
              <c:y val="0.89766873763323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in"/>
        <c:tickLblPos val="nextTo"/>
        <c:spPr>
          <a:solidFill>
            <a:schemeClr val="bg1"/>
          </a:solidFill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9009743"/>
        <c:crosses val="max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1.085972850678733E-2"/>
          <c:y val="0.29541557305336835"/>
          <c:w val="0.10997941527900311"/>
          <c:h val="0.4145870424380691"/>
        </c:manualLayout>
      </c:layout>
      <c:overlay val="0"/>
      <c:spPr>
        <a:noFill/>
        <a:ln>
          <a:solidFill>
            <a:srgbClr val="D9D9D9">
              <a:alpha val="98000"/>
            </a:srgb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正味の益が反転しない効果推定値の範囲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効果推定値r!$B$67</c:f>
              <c:strCache>
                <c:ptCount val="1"/>
                <c:pt idx="0">
                  <c:v>脳卒中予防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効果推定値r!$E$67</c:f>
                <c:numCache>
                  <c:formatCode>General</c:formatCode>
                  <c:ptCount val="1"/>
                  <c:pt idx="0">
                    <c:v>0.9</c:v>
                  </c:pt>
                </c:numCache>
              </c:numRef>
            </c:plus>
            <c:minus>
              <c:numRef>
                <c:f>効果推定値r!$D$67</c:f>
                <c:numCache>
                  <c:formatCode>General</c:formatCode>
                  <c:ptCount val="1"/>
                  <c:pt idx="0">
                    <c:v>7.3000000000000009E-2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効果推定値r!$C$67</c:f>
              <c:numCache>
                <c:formatCode>General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D4-4F68-B7C0-7BA8932FD880}"/>
            </c:ext>
          </c:extLst>
        </c:ser>
        <c:ser>
          <c:idx val="1"/>
          <c:order val="1"/>
          <c:tx>
            <c:strRef>
              <c:f>効果推定値r!$B$68</c:f>
              <c:strCache>
                <c:ptCount val="1"/>
                <c:pt idx="0">
                  <c:v>心不全予防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効果推定値r!$E$68</c:f>
                <c:numCache>
                  <c:formatCode>General</c:formatCode>
                  <c:ptCount val="1"/>
                  <c:pt idx="0">
                    <c:v>1.1000000000000001</c:v>
                  </c:pt>
                </c:numCache>
              </c:numRef>
            </c:plus>
            <c:minus>
              <c:numRef>
                <c:f>効果推定値r!$D$68</c:f>
                <c:numCache>
                  <c:formatCode>General</c:formatCode>
                  <c:ptCount val="1"/>
                  <c:pt idx="0">
                    <c:v>0.25172413793103454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効果推定値r!$C$68</c:f>
              <c:numCache>
                <c:formatCode>General</c:formatCode>
                <c:ptCount val="1"/>
                <c:pt idx="0">
                  <c:v>-0.1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D4-4F68-B7C0-7BA8932FD880}"/>
            </c:ext>
          </c:extLst>
        </c:ser>
        <c:ser>
          <c:idx val="2"/>
          <c:order val="2"/>
          <c:tx>
            <c:strRef>
              <c:f>効果推定値r!$B$69</c:f>
              <c:strCache>
                <c:ptCount val="1"/>
                <c:pt idx="0">
                  <c:v>めまい</c:v>
                </c:pt>
              </c:strCache>
            </c:strRef>
          </c:tx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効果推定値r!$E$69</c:f>
                <c:numCache>
                  <c:formatCode>General</c:formatCode>
                  <c:ptCount val="1"/>
                  <c:pt idx="0">
                    <c:v>1.4600000000000002</c:v>
                  </c:pt>
                </c:numCache>
              </c:numRef>
            </c:plus>
            <c:minus>
              <c:numRef>
                <c:f>効果推定値r!$D$69</c:f>
                <c:numCache>
                  <c:formatCode>General</c:formatCode>
                  <c:ptCount val="1"/>
                  <c:pt idx="0">
                    <c:v>1.02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効果推定値r!$C$69</c:f>
              <c:numCache>
                <c:formatCode>General</c:formatCode>
                <c:ptCount val="1"/>
                <c:pt idx="0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D4-4F68-B7C0-7BA8932FD880}"/>
            </c:ext>
          </c:extLst>
        </c:ser>
        <c:ser>
          <c:idx val="3"/>
          <c:order val="3"/>
          <c:tx>
            <c:strRef>
              <c:f>効果推定値r!$B$70</c:f>
              <c:strCache>
                <c:ptCount val="1"/>
                <c:pt idx="0">
                  <c:v>頻尿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効果推定値r!$E$70</c:f>
                <c:numCache>
                  <c:formatCode>General</c:formatCode>
                  <c:ptCount val="1"/>
                  <c:pt idx="0">
                    <c:v>1.8250000000000002</c:v>
                  </c:pt>
                </c:numCache>
              </c:numRef>
            </c:plus>
            <c:minus>
              <c:numRef>
                <c:f>効果推定値r!$D$70</c:f>
                <c:numCache>
                  <c:formatCode>General</c:formatCode>
                  <c:ptCount val="1"/>
                  <c:pt idx="0">
                    <c:v>0.99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効果推定値r!$C$70</c:f>
              <c:numCache>
                <c:formatCode>General</c:formatCode>
                <c:ptCount val="1"/>
                <c:pt idx="0">
                  <c:v>-0.01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D4-4F68-B7C0-7BA8932FD880}"/>
            </c:ext>
          </c:extLst>
        </c:ser>
        <c:ser>
          <c:idx val="4"/>
          <c:order val="4"/>
          <c:tx>
            <c:strRef>
              <c:f>効果推定値r!$B$71</c:f>
              <c:strCache>
                <c:ptCount val="1"/>
                <c:pt idx="0">
                  <c:v>転倒</c:v>
                </c:pt>
              </c:strCache>
            </c:strRef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効果推定値r!$E$71</c:f>
                <c:numCache>
                  <c:formatCode>General</c:formatCode>
                  <c:ptCount val="1"/>
                  <c:pt idx="0">
                    <c:v>0.56153846153846154</c:v>
                  </c:pt>
                </c:numCache>
              </c:numRef>
            </c:plus>
            <c:minus>
              <c:numRef>
                <c:f>効果推定値r!$D$71</c:f>
                <c:numCache>
                  <c:formatCode>General</c:formatCode>
                  <c:ptCount val="1"/>
                  <c:pt idx="0">
                    <c:v>0.98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効果推定値r!$C$71</c:f>
              <c:numCache>
                <c:formatCode>General</c:formatCode>
                <c:ptCount val="1"/>
                <c:pt idx="0">
                  <c:v>-0.02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AD4-4F68-B7C0-7BA8932FD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529009743"/>
        <c:axId val="529011823"/>
        <c:extLst/>
      </c:barChart>
      <c:catAx>
        <c:axId val="529009743"/>
        <c:scaling>
          <c:orientation val="maxMin"/>
        </c:scaling>
        <c:delete val="0"/>
        <c:axPos val="l"/>
        <c:numFmt formatCode="General" sourceLinked="1"/>
        <c:majorTickMark val="out"/>
        <c:minorTickMark val="cross"/>
        <c:tickLblPos val="none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9011823"/>
        <c:crossesAt val="0"/>
        <c:auto val="1"/>
        <c:lblAlgn val="ctr"/>
        <c:lblOffset val="100"/>
        <c:tickLblSkip val="1"/>
        <c:noMultiLvlLbl val="0"/>
      </c:catAx>
      <c:valAx>
        <c:axId val="529011823"/>
        <c:scaling>
          <c:orientation val="minMax"/>
          <c:max val="1"/>
          <c:min val="-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←対照が望ましい    介入が望ましい→</a:t>
                </a:r>
              </a:p>
            </c:rich>
          </c:tx>
          <c:layout>
            <c:manualLayout>
              <c:xMode val="edge"/>
              <c:yMode val="edge"/>
              <c:x val="0.42021177895749456"/>
              <c:y val="0.888587780694079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in"/>
        <c:tickLblPos val="nextTo"/>
        <c:spPr>
          <a:solidFill>
            <a:schemeClr val="bg1"/>
          </a:solidFill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9009743"/>
        <c:crosses val="max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1.085972850678733E-2"/>
          <c:y val="0.29541557305336835"/>
          <c:w val="0.11020187408700609"/>
          <c:h val="0.42824292796733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正味の益が反転しないアウトカムの重要度の範囲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効果推定値r!$B$82</c:f>
              <c:strCache>
                <c:ptCount val="1"/>
                <c:pt idx="0">
                  <c:v>脳卒中予防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効果推定値r!$E$82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効果推定値r!$D$82</c:f>
                <c:numCache>
                  <c:formatCode>General</c:formatCode>
                  <c:ptCount val="1"/>
                  <c:pt idx="0">
                    <c:v>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効果推定値r!$C$82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B4-43A2-B1E8-3578DB25E542}"/>
            </c:ext>
          </c:extLst>
        </c:ser>
        <c:ser>
          <c:idx val="1"/>
          <c:order val="1"/>
          <c:tx>
            <c:strRef>
              <c:f>効果推定値r!$B$83</c:f>
              <c:strCache>
                <c:ptCount val="1"/>
                <c:pt idx="0">
                  <c:v>心不全予防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効果推定値r!$E$83</c:f>
                <c:numCache>
                  <c:formatCode>General</c:formatCode>
                  <c:ptCount val="1"/>
                  <c:pt idx="0">
                    <c:v>71</c:v>
                  </c:pt>
                </c:numCache>
              </c:numRef>
            </c:plus>
            <c:minus>
              <c:numRef>
                <c:f>効果推定値r!$D$83</c:f>
                <c:numCache>
                  <c:formatCode>General</c:formatCode>
                  <c:ptCount val="1"/>
                  <c:pt idx="0">
                    <c:v>29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効果推定値r!$C$83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B4-43A2-B1E8-3578DB25E542}"/>
            </c:ext>
          </c:extLst>
        </c:ser>
        <c:ser>
          <c:idx val="2"/>
          <c:order val="2"/>
          <c:tx>
            <c:strRef>
              <c:f>効果推定値r!$B$84</c:f>
              <c:strCache>
                <c:ptCount val="1"/>
                <c:pt idx="0">
                  <c:v>めまい</c:v>
                </c:pt>
              </c:strCache>
            </c:strRef>
          </c:tx>
          <c:spPr>
            <a:noFill/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効果推定値r!$E$84</c:f>
                <c:numCache>
                  <c:formatCode>General</c:formatCode>
                  <c:ptCount val="1"/>
                  <c:pt idx="0">
                    <c:v>95</c:v>
                  </c:pt>
                </c:numCache>
              </c:numRef>
            </c:plus>
            <c:minus>
              <c:numRef>
                <c:f>効果推定値r!$D$84</c:f>
                <c:numCache>
                  <c:formatCode>General</c:formatCode>
                  <c:ptCount val="1"/>
                  <c:pt idx="0">
                    <c:v>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効果推定値r!$C$84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B4-43A2-B1E8-3578DB25E542}"/>
            </c:ext>
          </c:extLst>
        </c:ser>
        <c:ser>
          <c:idx val="3"/>
          <c:order val="3"/>
          <c:tx>
            <c:strRef>
              <c:f>効果推定値r!$B$85</c:f>
              <c:strCache>
                <c:ptCount val="1"/>
                <c:pt idx="0">
                  <c:v>頻尿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効果推定値r!$E$85</c:f>
                <c:numCache>
                  <c:formatCode>General</c:formatCode>
                  <c:ptCount val="1"/>
                  <c:pt idx="0">
                    <c:v>96</c:v>
                  </c:pt>
                </c:numCache>
              </c:numRef>
            </c:plus>
            <c:minus>
              <c:numRef>
                <c:f>効果推定値r!$D$85</c:f>
                <c:numCache>
                  <c:formatCode>General</c:formatCode>
                  <c:ptCount val="1"/>
                  <c:pt idx="0">
                    <c:v>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効果推定値r!$C$85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B4-43A2-B1E8-3578DB25E542}"/>
            </c:ext>
          </c:extLst>
        </c:ser>
        <c:ser>
          <c:idx val="4"/>
          <c:order val="4"/>
          <c:tx>
            <c:strRef>
              <c:f>効果推定値r!$B$86</c:f>
              <c:strCache>
                <c:ptCount val="1"/>
                <c:pt idx="0">
                  <c:v>転倒</c:v>
                </c:pt>
              </c:strCache>
            </c:strRef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効果推定値r!$E$86</c:f>
                <c:numCache>
                  <c:formatCode>General</c:formatCode>
                  <c:ptCount val="1"/>
                  <c:pt idx="0">
                    <c:v>87</c:v>
                  </c:pt>
                </c:numCache>
              </c:numRef>
            </c:plus>
            <c:minus>
              <c:numRef>
                <c:f>効果推定値r!$D$86</c:f>
                <c:numCache>
                  <c:formatCode>General</c:formatCode>
                  <c:ptCount val="1"/>
                  <c:pt idx="0">
                    <c:v>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val>
            <c:numRef>
              <c:f>効果推定値r!$C$86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1B4-43A2-B1E8-3578DB25E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529009743"/>
        <c:axId val="529011823"/>
        <c:extLst/>
      </c:barChart>
      <c:catAx>
        <c:axId val="529009743"/>
        <c:scaling>
          <c:orientation val="maxMin"/>
        </c:scaling>
        <c:delete val="0"/>
        <c:axPos val="l"/>
        <c:numFmt formatCode="General" sourceLinked="1"/>
        <c:majorTickMark val="out"/>
        <c:minorTickMark val="cross"/>
        <c:tickLblPos val="none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9011823"/>
        <c:crossesAt val="0"/>
        <c:auto val="1"/>
        <c:lblAlgn val="ctr"/>
        <c:lblOffset val="100"/>
        <c:tickLblSkip val="1"/>
        <c:noMultiLvlLbl val="0"/>
      </c:catAx>
      <c:valAx>
        <c:axId val="529011823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アウトカムの重要度</a:t>
                </a:r>
              </a:p>
            </c:rich>
          </c:tx>
          <c:layout>
            <c:manualLayout>
              <c:xMode val="edge"/>
              <c:yMode val="edge"/>
              <c:x val="0.42021177895749456"/>
              <c:y val="0.888587780694079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in"/>
        <c:tickLblPos val="nextTo"/>
        <c:spPr>
          <a:solidFill>
            <a:schemeClr val="bg1"/>
          </a:solidFill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9009743"/>
        <c:crosses val="max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1.085972850678733E-2"/>
          <c:y val="0.29541557305336835"/>
          <c:w val="0.11020187408700609"/>
          <c:h val="0.42824292796733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2</xdr:row>
      <xdr:rowOff>31750</xdr:rowOff>
    </xdr:from>
    <xdr:to>
      <xdr:col>23</xdr:col>
      <xdr:colOff>127000</xdr:colOff>
      <xdr:row>3</xdr:row>
      <xdr:rowOff>596900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B757F921-AA09-4215-B97F-71147951C38A}"/>
            </a:ext>
          </a:extLst>
        </xdr:cNvPr>
        <xdr:cNvSpPr/>
      </xdr:nvSpPr>
      <xdr:spPr>
        <a:xfrm>
          <a:off x="3200400" y="488950"/>
          <a:ext cx="6070600" cy="1123950"/>
        </a:xfrm>
        <a:prstGeom prst="triangle">
          <a:avLst>
            <a:gd name="adj" fmla="val 100000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19050</xdr:colOff>
      <xdr:row>6</xdr:row>
      <xdr:rowOff>12700</xdr:rowOff>
    </xdr:from>
    <xdr:to>
      <xdr:col>20</xdr:col>
      <xdr:colOff>15875</xdr:colOff>
      <xdr:row>11</xdr:row>
      <xdr:rowOff>101600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7D554BB-6F1C-9A76-8378-E0BFB5F7A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6350</xdr:colOff>
      <xdr:row>13</xdr:row>
      <xdr:rowOff>6350</xdr:rowOff>
    </xdr:from>
    <xdr:to>
      <xdr:col>20</xdr:col>
      <xdr:colOff>6350</xdr:colOff>
      <xdr:row>18</xdr:row>
      <xdr:rowOff>120650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F1D6ABE8-33C1-21CC-E8EE-6C0C3B5F0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260350</xdr:colOff>
      <xdr:row>6</xdr:row>
      <xdr:rowOff>107950</xdr:rowOff>
    </xdr:from>
    <xdr:to>
      <xdr:col>16</xdr:col>
      <xdr:colOff>127000</xdr:colOff>
      <xdr:row>7</xdr:row>
      <xdr:rowOff>120650</xdr:rowOff>
    </xdr:to>
    <xdr:sp macro="" textlink="$Y$6">
      <xdr:nvSpPr>
        <xdr:cNvPr id="5" name="テキスト ボックス 4">
          <a:extLst>
            <a:ext uri="{FF2B5EF4-FFF2-40B4-BE49-F238E27FC236}">
              <a16:creationId xmlns:a16="http://schemas.microsoft.com/office/drawing/2014/main" id="{1D32433F-FF9E-690B-8CCC-5B658EAB9E51}"/>
            </a:ext>
          </a:extLst>
        </xdr:cNvPr>
        <xdr:cNvSpPr txBox="1"/>
      </xdr:nvSpPr>
      <xdr:spPr>
        <a:xfrm>
          <a:off x="6515100" y="2870200"/>
          <a:ext cx="47625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ADF93A3-65BE-473B-A96D-0FA79B1F52DF}" type="TxLink">
            <a:rPr kumimoji="1" lang="en-US" altLang="en-US" sz="1100" b="1" i="0" u="none" strike="noStrike" kern="1200">
              <a:solidFill>
                <a:srgbClr val="000000"/>
              </a:solidFill>
              <a:latin typeface="游ゴシック"/>
              <a:ea typeface="游ゴシック"/>
            </a:rPr>
            <a:pPr/>
            <a:t>73</a:t>
          </a:fld>
          <a:endParaRPr kumimoji="1" lang="ja-JP" altLang="en-US" sz="1100" b="1" kern="12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0.8179</cdr:x>
      <cdr:y>0.13918</cdr:y>
    </cdr:from>
    <cdr:to>
      <cdr:x>0.90987</cdr:x>
      <cdr:y>0.33505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0DC35D3A-1743-7445-E582-F1A55BD6C56D}"/>
            </a:ext>
          </a:extLst>
        </cdr:cNvPr>
        <cdr:cNvSpPr txBox="1"/>
      </cdr:nvSpPr>
      <cdr:spPr>
        <a:xfrm xmlns:a="http://schemas.openxmlformats.org/drawingml/2006/main">
          <a:off x="4235450" y="171450"/>
          <a:ext cx="476250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ja-JP" altLang="en-US" sz="1100" kern="12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0.69485</cdr:x>
      <cdr:y>0.06061</cdr:y>
    </cdr:from>
    <cdr:to>
      <cdr:x>0.78799</cdr:x>
      <cdr:y>0.25253</cdr:y>
    </cdr:to>
    <cdr:sp macro="" textlink="重要度!$Y$13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4BE9F461-3912-958F-F628-49E32E9355D8}"/>
            </a:ext>
          </a:extLst>
        </cdr:cNvPr>
        <cdr:cNvSpPr txBox="1"/>
      </cdr:nvSpPr>
      <cdr:spPr>
        <a:xfrm xmlns:a="http://schemas.openxmlformats.org/drawingml/2006/main">
          <a:off x="3600450" y="76200"/>
          <a:ext cx="482600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26810802-6FD9-4DBF-91C8-5DCD2BDD52AF}" type="TxLink">
            <a:rPr lang="en-US" altLang="en-US" sz="1100" b="1" i="0" u="none" strike="noStrike" kern="1200">
              <a:solidFill>
                <a:srgbClr val="000000"/>
              </a:solidFill>
              <a:latin typeface="游ゴシック"/>
              <a:ea typeface="游ゴシック"/>
            </a:rPr>
            <a:pPr/>
            <a:t>48</a:t>
          </a:fld>
          <a:endParaRPr lang="ja-JP" altLang="en-US" sz="1100" b="1" kern="12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859117</xdr:colOff>
      <xdr:row>13</xdr:row>
      <xdr:rowOff>201705</xdr:rowOff>
    </xdr:from>
    <xdr:to>
      <xdr:col>11</xdr:col>
      <xdr:colOff>1105646</xdr:colOff>
      <xdr:row>15</xdr:row>
      <xdr:rowOff>179294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031BB48B-EB46-493C-A84F-B016B3743AF8}"/>
            </a:ext>
          </a:extLst>
        </xdr:cNvPr>
        <xdr:cNvSpPr/>
      </xdr:nvSpPr>
      <xdr:spPr>
        <a:xfrm rot="10800000">
          <a:off x="10377767" y="3922805"/>
          <a:ext cx="246529" cy="434789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＊</a:t>
          </a:r>
          <a:endParaRPr kumimoji="1" lang="en-US" altLang="ja-JP" sz="1100" kern="1200"/>
        </a:p>
      </xdr:txBody>
    </xdr:sp>
    <xdr:clientData/>
  </xdr:twoCellAnchor>
  <xdr:twoCellAnchor>
    <xdr:from>
      <xdr:col>5</xdr:col>
      <xdr:colOff>22412</xdr:colOff>
      <xdr:row>33</xdr:row>
      <xdr:rowOff>0</xdr:rowOff>
    </xdr:from>
    <xdr:to>
      <xdr:col>12</xdr:col>
      <xdr:colOff>415178</xdr:colOff>
      <xdr:row>45</xdr:row>
      <xdr:rowOff>100012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14FB8C8-0522-4694-88B2-BC115191FD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49</xdr:row>
      <xdr:rowOff>0</xdr:rowOff>
    </xdr:from>
    <xdr:to>
      <xdr:col>12</xdr:col>
      <xdr:colOff>389591</xdr:colOff>
      <xdr:row>60</xdr:row>
      <xdr:rowOff>98425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A4D402F7-27A8-46DE-844B-DE30BBC396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112060</xdr:colOff>
      <xdr:row>65</xdr:row>
      <xdr:rowOff>74707</xdr:rowOff>
    </xdr:from>
    <xdr:to>
      <xdr:col>13</xdr:col>
      <xdr:colOff>552450</xdr:colOff>
      <xdr:row>76</xdr:row>
      <xdr:rowOff>209550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ABDE53A-C640-43A2-AF25-B7FD2138D0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134472</xdr:colOff>
      <xdr:row>81</xdr:row>
      <xdr:rowOff>74707</xdr:rowOff>
    </xdr:from>
    <xdr:to>
      <xdr:col>13</xdr:col>
      <xdr:colOff>568885</xdr:colOff>
      <xdr:row>93</xdr:row>
      <xdr:rowOff>143250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F7B2349A-C6A8-4F58-BCA2-1D8E9D690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859117</xdr:colOff>
      <xdr:row>13</xdr:row>
      <xdr:rowOff>201705</xdr:rowOff>
    </xdr:from>
    <xdr:to>
      <xdr:col>11</xdr:col>
      <xdr:colOff>1105646</xdr:colOff>
      <xdr:row>15</xdr:row>
      <xdr:rowOff>179294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6E5DC0CE-1600-4E2C-9954-2AE0B6D426B6}"/>
            </a:ext>
          </a:extLst>
        </xdr:cNvPr>
        <xdr:cNvSpPr/>
      </xdr:nvSpPr>
      <xdr:spPr>
        <a:xfrm rot="10800000">
          <a:off x="10396817" y="3922805"/>
          <a:ext cx="246529" cy="434789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＊</a:t>
          </a:r>
          <a:endParaRPr kumimoji="1" lang="en-US" altLang="ja-JP" sz="1100" kern="1200"/>
        </a:p>
      </xdr:txBody>
    </xdr:sp>
    <xdr:clientData/>
  </xdr:twoCellAnchor>
  <xdr:twoCellAnchor>
    <xdr:from>
      <xdr:col>5</xdr:col>
      <xdr:colOff>0</xdr:colOff>
      <xdr:row>33</xdr:row>
      <xdr:rowOff>0</xdr:rowOff>
    </xdr:from>
    <xdr:to>
      <xdr:col>12</xdr:col>
      <xdr:colOff>382120</xdr:colOff>
      <xdr:row>45</xdr:row>
      <xdr:rowOff>98425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8C7D81A-F9A1-4F5E-85BA-428AD483D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49</xdr:row>
      <xdr:rowOff>0</xdr:rowOff>
    </xdr:from>
    <xdr:to>
      <xdr:col>12</xdr:col>
      <xdr:colOff>382120</xdr:colOff>
      <xdr:row>61</xdr:row>
      <xdr:rowOff>98425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E14C5DCA-5E79-4F3B-A4AA-7DA9119ECC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137647</xdr:colOff>
      <xdr:row>64</xdr:row>
      <xdr:rowOff>74707</xdr:rowOff>
    </xdr:from>
    <xdr:to>
      <xdr:col>13</xdr:col>
      <xdr:colOff>564590</xdr:colOff>
      <xdr:row>76</xdr:row>
      <xdr:rowOff>104309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1DF56832-6C28-4583-9074-1673F247A9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283883</xdr:colOff>
      <xdr:row>78</xdr:row>
      <xdr:rowOff>224118</xdr:rowOff>
    </xdr:from>
    <xdr:to>
      <xdr:col>12</xdr:col>
      <xdr:colOff>666003</xdr:colOff>
      <xdr:row>91</xdr:row>
      <xdr:rowOff>61073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FA1255DC-6136-4437-A0B4-D78618BBD1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24D0-FDB3-4D86-BB01-40FD2004FFAF}">
  <sheetPr codeName="Sheet3"/>
  <dimension ref="A1:AA15"/>
  <sheetViews>
    <sheetView tabSelected="1" topLeftCell="A5" zoomScaleNormal="100" workbookViewId="0">
      <selection activeCell="A9" sqref="A9"/>
    </sheetView>
  </sheetViews>
  <sheetFormatPr defaultRowHeight="18.75"/>
  <cols>
    <col min="1" max="1" width="27.25" customWidth="1"/>
    <col min="2" max="2" width="10.625" customWidth="1"/>
    <col min="3" max="3" width="2.25" customWidth="1"/>
    <col min="4" max="24" width="4" customWidth="1"/>
    <col min="26" max="26" width="10" customWidth="1"/>
    <col min="27" max="27" width="11.25" customWidth="1"/>
  </cols>
  <sheetData>
    <row r="1" spans="1:27">
      <c r="A1" s="1" t="s">
        <v>74</v>
      </c>
    </row>
    <row r="2" spans="1:27">
      <c r="D2" s="45">
        <v>0</v>
      </c>
      <c r="E2" s="45"/>
      <c r="F2" s="45">
        <v>10</v>
      </c>
      <c r="G2" s="45"/>
      <c r="H2" s="45">
        <v>20</v>
      </c>
      <c r="I2" s="45"/>
      <c r="J2" s="45">
        <v>30</v>
      </c>
      <c r="K2" s="45"/>
      <c r="L2" s="45">
        <v>40</v>
      </c>
      <c r="M2" s="45"/>
      <c r="N2" s="45">
        <v>50</v>
      </c>
      <c r="O2" s="45"/>
      <c r="P2" s="45">
        <v>60</v>
      </c>
      <c r="Q2" s="45"/>
      <c r="R2" s="45">
        <v>70</v>
      </c>
      <c r="S2" s="45"/>
      <c r="T2" s="45">
        <v>80</v>
      </c>
      <c r="U2" s="45"/>
      <c r="V2" s="45">
        <v>90</v>
      </c>
      <c r="W2" s="45"/>
      <c r="X2" s="45">
        <v>100</v>
      </c>
    </row>
    <row r="3" spans="1:27" ht="43.9" customHeight="1"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</row>
    <row r="4" spans="1:27" ht="47.65" customHeight="1"/>
    <row r="5" spans="1:27" ht="56.25">
      <c r="A5" s="46" t="s">
        <v>62</v>
      </c>
      <c r="B5" s="9" t="s">
        <v>63</v>
      </c>
      <c r="Y5" s="50" t="s">
        <v>73</v>
      </c>
      <c r="Z5" s="49" t="s">
        <v>71</v>
      </c>
      <c r="AA5" s="49" t="s">
        <v>72</v>
      </c>
    </row>
    <row r="6" spans="1:27">
      <c r="A6" s="4" t="str">
        <f>IF(効果推定値s!$B5="","",効果推定値s!$B5)</f>
        <v>脳卒中予防</v>
      </c>
      <c r="B6" s="14">
        <v>100</v>
      </c>
      <c r="D6" t="s">
        <v>69</v>
      </c>
      <c r="I6" s="1" t="s">
        <v>40</v>
      </c>
      <c r="Y6">
        <f>効果推定値r!K24</f>
        <v>73</v>
      </c>
      <c r="Z6">
        <f>効果推定値r!K24-効果推定値r!K25</f>
        <v>62</v>
      </c>
      <c r="AA6">
        <f>効果推定値r!K26-効果推定値r!K24</f>
        <v>62</v>
      </c>
    </row>
    <row r="7" spans="1:27">
      <c r="A7" s="4" t="str">
        <f>IF(効果推定値s!$B6="","",効果推定値s!$B6)</f>
        <v>心不全予防</v>
      </c>
      <c r="B7" s="14">
        <v>29</v>
      </c>
    </row>
    <row r="8" spans="1:27">
      <c r="A8" s="4" t="str">
        <f>IF(効果推定値s!$B7="","",効果推定値s!$B7)</f>
        <v>めまい</v>
      </c>
      <c r="B8" s="14">
        <v>5</v>
      </c>
    </row>
    <row r="9" spans="1:27">
      <c r="A9" s="4" t="str">
        <f>IF(効果推定値s!$B8="","",効果推定値s!$B8)</f>
        <v>頻尿</v>
      </c>
      <c r="B9" s="14">
        <v>4</v>
      </c>
    </row>
    <row r="10" spans="1:27">
      <c r="A10" s="4" t="str">
        <f>IF(効果推定値s!$B9="","",効果推定値s!$B9)</f>
        <v>転倒</v>
      </c>
      <c r="B10" s="14">
        <v>13</v>
      </c>
    </row>
    <row r="11" spans="1:27">
      <c r="A11" s="4" t="str">
        <f>IF(効果推定値s!$B10="","",効果推定値s!$B10)</f>
        <v/>
      </c>
      <c r="B11" s="14"/>
    </row>
    <row r="12" spans="1:27">
      <c r="A12" s="4" t="str">
        <f>IF(効果推定値s!$B11="","",効果推定値s!$B11)</f>
        <v/>
      </c>
      <c r="B12" s="14"/>
      <c r="Y12" s="49" t="s">
        <v>73</v>
      </c>
    </row>
    <row r="13" spans="1:27">
      <c r="A13" s="4" t="str">
        <f>IF(効果推定値s!$B12="","",効果推定値s!$B12)</f>
        <v/>
      </c>
      <c r="B13" s="14"/>
      <c r="D13" t="s">
        <v>70</v>
      </c>
      <c r="I13" s="1" t="s">
        <v>40</v>
      </c>
      <c r="Y13">
        <f>効果推定値s!K24</f>
        <v>48</v>
      </c>
      <c r="Z13">
        <f>効果推定値s!K24-効果推定値s!K25</f>
        <v>41</v>
      </c>
      <c r="AA13">
        <f>効果推定値s!K26-効果推定値s!K24</f>
        <v>42</v>
      </c>
    </row>
    <row r="14" spans="1:27">
      <c r="A14" s="4" t="str">
        <f>IF(効果推定値s!$B13="","",効果推定値s!$B13)</f>
        <v/>
      </c>
      <c r="B14" s="14"/>
    </row>
    <row r="15" spans="1:27">
      <c r="A15" s="4" t="str">
        <f>IF(効果推定値s!$B14="","",効果推定値s!$B14)</f>
        <v/>
      </c>
      <c r="B15" s="14"/>
    </row>
  </sheetData>
  <phoneticPr fontId="2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56D6-9DCF-4288-AFCF-4E7455E01FB3}">
  <dimension ref="A1:AU97"/>
  <sheetViews>
    <sheetView topLeftCell="A4" zoomScaleNormal="100" workbookViewId="0">
      <selection activeCell="B8" sqref="B8"/>
    </sheetView>
  </sheetViews>
  <sheetFormatPr defaultRowHeight="18.75"/>
  <cols>
    <col min="1" max="1" width="5.625" customWidth="1"/>
    <col min="2" max="2" width="16.5" customWidth="1"/>
    <col min="3" max="3" width="10.25" customWidth="1"/>
    <col min="4" max="4" width="11" customWidth="1"/>
    <col min="5" max="5" width="9.75" customWidth="1"/>
    <col min="6" max="6" width="12.25" customWidth="1"/>
    <col min="7" max="7" width="10.125" customWidth="1"/>
    <col min="8" max="8" width="11.125" customWidth="1"/>
    <col min="9" max="10" width="10.75" customWidth="1"/>
    <col min="11" max="11" width="16.75" customWidth="1"/>
    <col min="12" max="12" width="15.375" customWidth="1"/>
    <col min="13" max="13" width="11.375" customWidth="1"/>
    <col min="14" max="14" width="10.75" customWidth="1"/>
    <col min="15" max="15" width="10.5" customWidth="1"/>
    <col min="23" max="23" width="3.375" customWidth="1"/>
    <col min="24" max="24" width="10.75" customWidth="1"/>
    <col min="25" max="25" width="12.75" customWidth="1"/>
    <col min="35" max="35" width="13.25" customWidth="1"/>
    <col min="36" max="36" width="11.375" customWidth="1"/>
    <col min="37" max="37" width="5.875" customWidth="1"/>
    <col min="38" max="38" width="12.875" bestFit="1" customWidth="1"/>
    <col min="41" max="41" width="8.25" customWidth="1"/>
    <col min="42" max="42" width="8" customWidth="1"/>
    <col min="43" max="43" width="4.25" customWidth="1"/>
    <col min="47" max="47" width="6" customWidth="1"/>
    <col min="48" max="48" width="7.25" customWidth="1"/>
  </cols>
  <sheetData>
    <row r="1" spans="1:47">
      <c r="A1" s="1" t="s">
        <v>0</v>
      </c>
      <c r="H1" t="s">
        <v>1</v>
      </c>
      <c r="J1" s="2"/>
    </row>
    <row r="2" spans="1:47" ht="20.25">
      <c r="H2" t="s">
        <v>2</v>
      </c>
      <c r="M2" t="s">
        <v>3</v>
      </c>
      <c r="Y2" t="s">
        <v>4</v>
      </c>
    </row>
    <row r="3" spans="1:47">
      <c r="B3" s="3" t="s">
        <v>5</v>
      </c>
      <c r="AL3" t="s">
        <v>6</v>
      </c>
      <c r="AR3" t="s">
        <v>7</v>
      </c>
    </row>
    <row r="4" spans="1:47" ht="77.25">
      <c r="A4" t="s">
        <v>8</v>
      </c>
      <c r="B4" s="4" t="s">
        <v>9</v>
      </c>
      <c r="C4" s="5" t="s">
        <v>10</v>
      </c>
      <c r="D4" s="5" t="s">
        <v>11</v>
      </c>
      <c r="E4" s="4" t="s">
        <v>12</v>
      </c>
      <c r="F4" s="5" t="s">
        <v>13</v>
      </c>
      <c r="G4" s="5" t="s">
        <v>14</v>
      </c>
      <c r="H4" s="6" t="s">
        <v>15</v>
      </c>
      <c r="I4" s="5" t="s">
        <v>16</v>
      </c>
      <c r="J4" s="5" t="s">
        <v>17</v>
      </c>
      <c r="K4" s="5" t="s">
        <v>18</v>
      </c>
      <c r="L4" s="7" t="s">
        <v>19</v>
      </c>
      <c r="M4" s="8" t="str">
        <f>IF($B5="","",$B5)</f>
        <v>脳卒中予防</v>
      </c>
      <c r="N4" s="8" t="str">
        <f>IF($B6="","",$B6)</f>
        <v>心不全予防</v>
      </c>
      <c r="O4" s="8" t="str">
        <f>IF($B7="","",$B7)</f>
        <v>めまい</v>
      </c>
      <c r="P4" s="8" t="str">
        <f>IF($B8="","",$B8)</f>
        <v>頻尿</v>
      </c>
      <c r="Q4" s="8" t="str">
        <f>IF($B9="","",$B9)</f>
        <v>転倒</v>
      </c>
      <c r="R4" s="8" t="str">
        <f>IF($B10="","",$B10)</f>
        <v/>
      </c>
      <c r="S4" s="8" t="str">
        <f>IF($B11="","",$B11)</f>
        <v/>
      </c>
      <c r="T4" s="8" t="str">
        <f>IF($B12="","",$B12)</f>
        <v/>
      </c>
      <c r="U4" s="8" t="str">
        <f>IF($B13="","",$B13)</f>
        <v/>
      </c>
      <c r="V4" s="8" t="str">
        <f>IF($B14="","",$B14)</f>
        <v/>
      </c>
      <c r="X4" s="9" t="s">
        <v>20</v>
      </c>
      <c r="AL4" t="s">
        <v>21</v>
      </c>
      <c r="AM4" s="9" t="s">
        <v>22</v>
      </c>
      <c r="AN4" s="9" t="s">
        <v>23</v>
      </c>
      <c r="AO4" t="s">
        <v>24</v>
      </c>
      <c r="AP4" s="9" t="s">
        <v>25</v>
      </c>
      <c r="AR4" t="s">
        <v>21</v>
      </c>
      <c r="AS4" s="9" t="s">
        <v>22</v>
      </c>
      <c r="AT4" s="9" t="s">
        <v>23</v>
      </c>
      <c r="AU4" t="s">
        <v>26</v>
      </c>
    </row>
    <row r="5" spans="1:47">
      <c r="A5">
        <v>1</v>
      </c>
      <c r="B5" s="10" t="s">
        <v>27</v>
      </c>
      <c r="C5" s="11" t="s">
        <v>28</v>
      </c>
      <c r="D5" s="11" t="s">
        <v>29</v>
      </c>
      <c r="E5" s="12">
        <f>IF(D5="","",IF(D5="有益事象",1,-1))</f>
        <v>1</v>
      </c>
      <c r="F5" s="10">
        <v>0.1</v>
      </c>
      <c r="G5" s="13">
        <v>0.05</v>
      </c>
      <c r="H5" s="13">
        <v>0.15</v>
      </c>
      <c r="I5" s="51">
        <f>IF(重要度!$B6="","",重要度!$B6)</f>
        <v>100</v>
      </c>
      <c r="J5" s="15">
        <f>IF(I5&lt;&gt;"",I5/$I$15,"")</f>
        <v>0.66225165562913912</v>
      </c>
      <c r="K5" s="15">
        <f>IF(I5&lt;&gt;"",E5*J5*F5,"")</f>
        <v>6.6225165562913912E-2</v>
      </c>
      <c r="L5" s="16" t="str">
        <f>IF(B5="","",B5)</f>
        <v>脳卒中予防</v>
      </c>
      <c r="M5" s="15">
        <f>IF($F5="",0,IF($G5="",0,POWER(($F5-$G5)/1.96,2)))</f>
        <v>6.5077051228654734E-4</v>
      </c>
      <c r="N5" s="15">
        <f>IF(N18="",0,IF(F5=0,0,N18*(F5-G5)*(F6-G6)/1.96/1.96))</f>
        <v>4.6855476884631402E-4</v>
      </c>
      <c r="O5" s="15">
        <f>IF(O18="",0,IF(F5=0,0,O18*(F5-G5)*(F7-G7)/1.96/1.96))</f>
        <v>0</v>
      </c>
      <c r="P5" s="15">
        <f>IF(P18="",0,IF(F5=0,0,P18*(F5-G5)*(F7-G7)/1.96/1.96))</f>
        <v>0</v>
      </c>
      <c r="Q5" s="15">
        <f>IF(Q18="",0,IF(F5=0,0,Q18*(F5-G5)*(F8-G8)/1.96/1.96))</f>
        <v>0</v>
      </c>
      <c r="R5" s="15">
        <f>IF(R18="",0,IF(F5=0,0,R18*(F5-G5)*(F9-G9)/1.96/1.96))</f>
        <v>0</v>
      </c>
      <c r="S5" s="15">
        <f>IF(S18="",0,IF(F5=0,0,S18*(F5-G5)*(F10-G10)/1.96/1.96))</f>
        <v>0</v>
      </c>
      <c r="T5" s="15">
        <f>IF(T18="",0,IF(F5=0,0,T18*(F5-G5)*(F11-G11)/1.96/1.96))</f>
        <v>0</v>
      </c>
      <c r="U5" s="15">
        <f>IF(U18="",0,IF(F5=0,0,U18*(F5-G5)*(F12-G12)/1.96/1.96))</f>
        <v>0</v>
      </c>
      <c r="V5" s="15">
        <f>IF(V18="",0,IF(F5=0,0,V18*(F5-G5)*(F13-G13)/1.96/1.96))</f>
        <v>0</v>
      </c>
      <c r="X5" s="12">
        <f>IF($J5="",0,$J5)</f>
        <v>0.66225165562913912</v>
      </c>
      <c r="Y5" s="15">
        <f>M5*$X5</f>
        <v>4.3097384919638901E-4</v>
      </c>
      <c r="Z5" s="15">
        <f t="shared" ref="Z5:AH14" si="0">N5*$X5</f>
        <v>3.1030117142140005E-4</v>
      </c>
      <c r="AA5" s="15">
        <f t="shared" si="0"/>
        <v>0</v>
      </c>
      <c r="AB5" s="15">
        <f t="shared" si="0"/>
        <v>0</v>
      </c>
      <c r="AC5" s="15">
        <f t="shared" si="0"/>
        <v>0</v>
      </c>
      <c r="AD5" s="15">
        <f t="shared" si="0"/>
        <v>0</v>
      </c>
      <c r="AE5" s="15">
        <f t="shared" si="0"/>
        <v>0</v>
      </c>
      <c r="AF5" s="15">
        <f t="shared" si="0"/>
        <v>0</v>
      </c>
      <c r="AG5" s="15">
        <f t="shared" si="0"/>
        <v>0</v>
      </c>
      <c r="AH5" s="15">
        <f t="shared" si="0"/>
        <v>0</v>
      </c>
      <c r="AJ5" s="12" cm="1">
        <f t="array" ref="AJ5:AJ14">MMULT(Y5:AH14,X5:X14)</f>
        <v>3.4500740987324178E-4</v>
      </c>
      <c r="AL5" s="12">
        <f>IF(K5="","",-1*($K$15-K5)*E5/J5)</f>
        <v>2.7000000000000003E-2</v>
      </c>
      <c r="AM5" s="12">
        <f>IF(AL5="","",IF(K5&gt;AL5,AL5,-1))</f>
        <v>2.7000000000000003E-2</v>
      </c>
      <c r="AN5" s="12">
        <f>IF(AL5="","",IF(K5&gt;AL5,1,AL5))</f>
        <v>1</v>
      </c>
      <c r="AO5">
        <f>IF(F5="","",F5)</f>
        <v>0.1</v>
      </c>
      <c r="AP5" t="str">
        <f>IF(AM5="","",IF(AND(G5&gt;AM5,H5&lt;AN5),"certain","uncertain"))</f>
        <v>certain</v>
      </c>
      <c r="AR5" s="12">
        <f>IF(K5="","",-$I$15*($K$15-K5)*E5/F5)</f>
        <v>27.000000000000004</v>
      </c>
      <c r="AS5" s="12">
        <f>IF(AR5="","",IF(AR5&lt;I5,IF(AR5&lt;0,0,AR5),0))</f>
        <v>27.000000000000004</v>
      </c>
      <c r="AT5" s="12">
        <f>IF(AR5="","",IF(AR5&lt;I5,100,IF(AR5&gt;100,100,AR5)))</f>
        <v>100</v>
      </c>
      <c r="AU5">
        <f>IF(I5="","",I5)</f>
        <v>100</v>
      </c>
    </row>
    <row r="6" spans="1:47">
      <c r="A6">
        <v>2</v>
      </c>
      <c r="B6" s="14" t="s">
        <v>30</v>
      </c>
      <c r="C6" s="11" t="s">
        <v>28</v>
      </c>
      <c r="D6" s="17" t="s">
        <v>29</v>
      </c>
      <c r="E6" s="12">
        <f t="shared" ref="E6:E14" si="1">IF(D6="","",IF(D6="有益事象",1,-1))</f>
        <v>1</v>
      </c>
      <c r="F6" s="14">
        <v>-0.1</v>
      </c>
      <c r="G6" s="18">
        <v>-0.16</v>
      </c>
      <c r="H6" s="18">
        <v>-0.04</v>
      </c>
      <c r="I6" s="51">
        <f>IF(重要度!$B7="","",重要度!$B7)</f>
        <v>29</v>
      </c>
      <c r="J6" s="15">
        <f t="shared" ref="J6:J14" si="2">IF(I6&lt;&gt;"",I6/$I$15,"")</f>
        <v>0.19205298013245034</v>
      </c>
      <c r="K6" s="15">
        <f t="shared" ref="K6:K14" si="3">IF(I6&lt;&gt;"",E6*J6*F6,"")</f>
        <v>-1.9205298013245036E-2</v>
      </c>
      <c r="L6" s="16" t="str">
        <f t="shared" ref="L6:L14" si="4">IF(B6="","",B6)</f>
        <v>心不全予防</v>
      </c>
      <c r="M6" s="15">
        <f>N$5</f>
        <v>4.6855476884631402E-4</v>
      </c>
      <c r="N6" s="15">
        <f>IF($F6="",0,IF($G6="",0,POWER(($F6-$G6)/1.96,2)))</f>
        <v>9.3710953769262804E-4</v>
      </c>
      <c r="O6" s="15">
        <f>IF(O19="",0,IF(F6=0,0,O19*(F6-G6)*(F7-G7)/1.96/1.96))</f>
        <v>0</v>
      </c>
      <c r="P6" s="15">
        <f>IF(P19="",0,IF(F6=0,0,P19*(F6-G6)*(F8-G8)/1.96/1.96))</f>
        <v>0</v>
      </c>
      <c r="Q6" s="15">
        <f>IF(Q19="",0,IF(F6=0,0,Q19*(F6-G6)*(F9-G9)/1.96/1.96))</f>
        <v>0</v>
      </c>
      <c r="R6" s="15">
        <f>IF(R19="",0,IF(F6=0,0,R19*(F6-G6)*(F10-G10)/1.96/1.96))</f>
        <v>0</v>
      </c>
      <c r="S6" s="15">
        <f>IF(S19="",0,IF(F6=0,0,S19*(F6-G6)*(F11-G11)/1.96/1.96))</f>
        <v>0</v>
      </c>
      <c r="T6" s="15">
        <f>IF(T19="",0,IF(F6=0,0,T19*(F6-G6)*(F12-G12)/1.96/1.96))</f>
        <v>0</v>
      </c>
      <c r="U6" s="15">
        <f>IF(U19="",0,IF(F6=0,0,U19*(F6-G6)*(F13-G13)/1.96/1.96))</f>
        <v>0</v>
      </c>
      <c r="V6" s="15">
        <f>IF(V19="",0,IF(F6=0,0,V19*(F6-G6)*(F14-G14)/1.96/1.96))</f>
        <v>0</v>
      </c>
      <c r="X6" s="12">
        <f t="shared" ref="X6:X14" si="5">IF($J6="",0,$J6)</f>
        <v>0.19205298013245034</v>
      </c>
      <c r="Y6" s="15">
        <f t="shared" ref="Y6:Y14" si="6">M6*$X6</f>
        <v>8.9987339712206002E-5</v>
      </c>
      <c r="Z6" s="15">
        <f t="shared" si="0"/>
        <v>1.79974679424412E-4</v>
      </c>
      <c r="AA6" s="15">
        <f t="shared" si="0"/>
        <v>0</v>
      </c>
      <c r="AB6" s="15">
        <f t="shared" si="0"/>
        <v>0</v>
      </c>
      <c r="AC6" s="15">
        <f t="shared" si="0"/>
        <v>0</v>
      </c>
      <c r="AD6" s="15">
        <f t="shared" si="0"/>
        <v>0</v>
      </c>
      <c r="AE6" s="15">
        <f t="shared" si="0"/>
        <v>0</v>
      </c>
      <c r="AF6" s="15">
        <f t="shared" si="0"/>
        <v>0</v>
      </c>
      <c r="AG6" s="15">
        <f t="shared" si="0"/>
        <v>0</v>
      </c>
      <c r="AH6" s="15">
        <f t="shared" si="0"/>
        <v>0</v>
      </c>
      <c r="AJ6" s="12">
        <v>9.4158938241910924E-5</v>
      </c>
      <c r="AL6" s="12">
        <f t="shared" ref="AL6:AL14" si="7">IF(K6="","",-1*($K$15-K6)*E6/J6)</f>
        <v>-0.35172413793103446</v>
      </c>
      <c r="AM6" s="12">
        <f t="shared" ref="AM6:AM14" si="8">IF(AL6="","",IF(K6&gt;AL6,AL6,-1))</f>
        <v>-0.35172413793103446</v>
      </c>
      <c r="AN6" s="12">
        <f t="shared" ref="AN6:AN14" si="9">IF(AL6="","",IF(K6&gt;AL6,1,AL6))</f>
        <v>1</v>
      </c>
      <c r="AO6">
        <f t="shared" ref="AO6:AO14" si="10">IF(F6="","",F6)</f>
        <v>-0.1</v>
      </c>
      <c r="AP6" t="str">
        <f t="shared" ref="AP6:AP14" si="11">IF(AM6="","",IF(AND(G6&gt;AM6,H6&lt;AN6),"certain","uncertain"))</f>
        <v>certain</v>
      </c>
      <c r="AR6" s="12">
        <f t="shared" ref="AR6:AR14" si="12">IF(K6="","",-$I$15*($K$15-K6)*E6/F6)</f>
        <v>101.99999999999999</v>
      </c>
      <c r="AS6" s="12">
        <f t="shared" ref="AS6:AS14" si="13">IF(AR6="","",IF(AR6&lt;I6,IF(AR6&lt;0,0,AR6),0))</f>
        <v>0</v>
      </c>
      <c r="AT6" s="12">
        <f t="shared" ref="AT6:AT14" si="14">IF(AR6="","",IF(AR6&lt;I6,100,IF(AR6&gt;100,100,AR6)))</f>
        <v>100</v>
      </c>
      <c r="AU6">
        <f t="shared" ref="AU6:AU14" si="15">IF(I6="","",I6)</f>
        <v>29</v>
      </c>
    </row>
    <row r="7" spans="1:47">
      <c r="A7">
        <v>3</v>
      </c>
      <c r="B7" s="14" t="s">
        <v>31</v>
      </c>
      <c r="C7" s="11" t="s">
        <v>32</v>
      </c>
      <c r="D7" s="17" t="s">
        <v>33</v>
      </c>
      <c r="E7" s="12">
        <f t="shared" si="1"/>
        <v>-1</v>
      </c>
      <c r="F7" s="14">
        <v>0.02</v>
      </c>
      <c r="G7" s="18">
        <v>1.0999999999999999E-2</v>
      </c>
      <c r="H7" s="18">
        <v>2.9000000000000001E-2</v>
      </c>
      <c r="I7" s="51">
        <f>IF(重要度!$B8="","",重要度!$B8)</f>
        <v>5</v>
      </c>
      <c r="J7" s="15">
        <f t="shared" si="2"/>
        <v>3.3112582781456956E-2</v>
      </c>
      <c r="K7" s="15">
        <f t="shared" si="3"/>
        <v>-6.6225165562913918E-4</v>
      </c>
      <c r="L7" s="16" t="str">
        <f t="shared" si="4"/>
        <v>めまい</v>
      </c>
      <c r="M7" s="15">
        <f>O$5</f>
        <v>0</v>
      </c>
      <c r="N7" s="15">
        <f>O$6</f>
        <v>0</v>
      </c>
      <c r="O7" s="15">
        <f>IF($F7="",0,IF($G7="",0,POWER(($F7-$G7)/1.96,2)))</f>
        <v>2.1084964598084137E-5</v>
      </c>
      <c r="P7" s="15">
        <f>IF(P20="",0,IF(F7=0,0,P20*(F7-G7)*(F8-G8)/1.96/1.96))</f>
        <v>0</v>
      </c>
      <c r="Q7" s="15">
        <f>IF(Q20="",0,IF(F7=0,0,Q20*(F7-G7)*(F9-G9)/1.96/1.96))</f>
        <v>3.7484381507705122E-5</v>
      </c>
      <c r="R7" s="15">
        <f>IF(R20="",0,IF(F7=0,0,R20*(F7-G7)*(F10-G10)/1.96/1.96))</f>
        <v>0</v>
      </c>
      <c r="S7" s="15">
        <f>IF(S20="",0,IF(F7=0,0,S20*(F7-G7)*(F11-G11)/1.96/1.96))</f>
        <v>0</v>
      </c>
      <c r="T7" s="15">
        <f>IF(T20="",0,IF(F7=0,0,T20*(F7-G7)*(F12-G12)/1.96/1.96))</f>
        <v>0</v>
      </c>
      <c r="U7" s="15">
        <f>IF(U20="",0,IF(F7=0,0,U20*(F7-G7)*(F13-G13)/1.96/1.96))</f>
        <v>0</v>
      </c>
      <c r="V7" s="15">
        <f>IF(V20="",0,IF(F7=0,0,V20*(F7-G7)*(F14-G14)/1.96/1.96))</f>
        <v>0</v>
      </c>
      <c r="X7" s="12">
        <f t="shared" si="5"/>
        <v>3.3112582781456956E-2</v>
      </c>
      <c r="Y7" s="15">
        <f t="shared" si="6"/>
        <v>0</v>
      </c>
      <c r="Z7" s="15">
        <f t="shared" si="0"/>
        <v>0</v>
      </c>
      <c r="AA7" s="15">
        <f t="shared" si="0"/>
        <v>6.981776356981503E-7</v>
      </c>
      <c r="AB7" s="15">
        <f t="shared" si="0"/>
        <v>0</v>
      </c>
      <c r="AC7" s="15">
        <f t="shared" si="0"/>
        <v>1.2412046856856001E-6</v>
      </c>
      <c r="AD7" s="15">
        <f t="shared" si="0"/>
        <v>0</v>
      </c>
      <c r="AE7" s="15">
        <f t="shared" si="0"/>
        <v>0</v>
      </c>
      <c r="AF7" s="15">
        <f t="shared" si="0"/>
        <v>0</v>
      </c>
      <c r="AG7" s="15">
        <f t="shared" si="0"/>
        <v>0</v>
      </c>
      <c r="AH7" s="15">
        <f t="shared" si="0"/>
        <v>0</v>
      </c>
      <c r="AJ7" s="12">
        <v>1.2997714630730829E-7</v>
      </c>
      <c r="AL7" s="12">
        <f t="shared" si="7"/>
        <v>1.4799999999999998</v>
      </c>
      <c r="AM7" s="12">
        <f t="shared" si="8"/>
        <v>-1</v>
      </c>
      <c r="AN7" s="12">
        <f t="shared" si="9"/>
        <v>1.4799999999999998</v>
      </c>
      <c r="AO7">
        <f t="shared" si="10"/>
        <v>0.02</v>
      </c>
      <c r="AP7" t="str">
        <f t="shared" si="11"/>
        <v>certain</v>
      </c>
      <c r="AR7" s="12">
        <f t="shared" si="12"/>
        <v>369.99999999999994</v>
      </c>
      <c r="AS7" s="12">
        <f t="shared" si="13"/>
        <v>0</v>
      </c>
      <c r="AT7" s="12">
        <f t="shared" si="14"/>
        <v>100</v>
      </c>
      <c r="AU7">
        <f t="shared" si="15"/>
        <v>5</v>
      </c>
    </row>
    <row r="8" spans="1:47">
      <c r="A8">
        <v>4</v>
      </c>
      <c r="B8" s="14" t="s">
        <v>34</v>
      </c>
      <c r="C8" s="11" t="s">
        <v>32</v>
      </c>
      <c r="D8" s="17" t="s">
        <v>33</v>
      </c>
      <c r="E8" s="12">
        <f t="shared" si="1"/>
        <v>-1</v>
      </c>
      <c r="F8" s="14">
        <v>-0.01</v>
      </c>
      <c r="G8" s="18">
        <v>-0.03</v>
      </c>
      <c r="H8" s="18">
        <v>0.01</v>
      </c>
      <c r="I8" s="51">
        <f>IF(重要度!$B9="","",重要度!$B9)</f>
        <v>4</v>
      </c>
      <c r="J8" s="15">
        <f t="shared" si="2"/>
        <v>2.6490066225165563E-2</v>
      </c>
      <c r="K8" s="15">
        <f t="shared" si="3"/>
        <v>2.6490066225165563E-4</v>
      </c>
      <c r="L8" s="16" t="str">
        <f t="shared" si="4"/>
        <v>頻尿</v>
      </c>
      <c r="M8" s="15">
        <f>P$5</f>
        <v>0</v>
      </c>
      <c r="N8" s="15">
        <f>P$6</f>
        <v>0</v>
      </c>
      <c r="O8" s="15">
        <f>P$7</f>
        <v>0</v>
      </c>
      <c r="P8" s="15">
        <f>IF($F8="",0,IF($G8="",0,POWER(($F8-$G8)/1.96,2)))</f>
        <v>1.0412328196584754E-4</v>
      </c>
      <c r="Q8" s="15">
        <f>IF(Q21="",0,IF(F8=0,0,Q21*(F8-G8)*(F9-G9)/1.96/1.96))</f>
        <v>0</v>
      </c>
      <c r="R8" s="15">
        <f>IF(R21="",0,IF(F8=0,0,R21*(F8-G8)*(F10-G10)/1.96/1.96))</f>
        <v>0</v>
      </c>
      <c r="S8" s="15">
        <f>IF(S21="",0,IF(F8=0,0,S21*(F8-G8)*(F11-G11)/1.96/1.96))</f>
        <v>0</v>
      </c>
      <c r="T8" s="15">
        <f>IF(T21="",0,IF(F8=0,0,T21*(F8-G8)*(F12-G12)/1.96/1.96))</f>
        <v>0</v>
      </c>
      <c r="U8" s="15">
        <f>IF(U21="",0,IF(F8=0,0,U21*(F8-G8)*(F13-G13)/1.96/1.96))</f>
        <v>0</v>
      </c>
      <c r="V8" s="15">
        <f>IF(V21="",0,IF(F8=0,0,V21*(F8-G8)*(F14-G14)/1.96/1.96))</f>
        <v>0</v>
      </c>
      <c r="X8" s="12">
        <f t="shared" si="5"/>
        <v>2.6490066225165563E-2</v>
      </c>
      <c r="Y8" s="15">
        <f t="shared" si="6"/>
        <v>0</v>
      </c>
      <c r="Z8" s="15">
        <f t="shared" si="0"/>
        <v>0</v>
      </c>
      <c r="AA8" s="15">
        <f t="shared" si="0"/>
        <v>0</v>
      </c>
      <c r="AB8" s="15">
        <f t="shared" si="0"/>
        <v>2.7582326348568883E-6</v>
      </c>
      <c r="AC8" s="15">
        <f t="shared" si="0"/>
        <v>0</v>
      </c>
      <c r="AD8" s="15">
        <f t="shared" si="0"/>
        <v>0</v>
      </c>
      <c r="AE8" s="15">
        <f t="shared" si="0"/>
        <v>0</v>
      </c>
      <c r="AF8" s="15">
        <f t="shared" si="0"/>
        <v>0</v>
      </c>
      <c r="AG8" s="15">
        <f t="shared" si="0"/>
        <v>0</v>
      </c>
      <c r="AH8" s="15">
        <f t="shared" si="0"/>
        <v>0</v>
      </c>
      <c r="AJ8" s="12">
        <v>7.306576516177188E-8</v>
      </c>
      <c r="AL8" s="12">
        <f t="shared" si="7"/>
        <v>1.8150000000000002</v>
      </c>
      <c r="AM8" s="12">
        <f t="shared" si="8"/>
        <v>-1</v>
      </c>
      <c r="AN8" s="12">
        <f t="shared" si="9"/>
        <v>1.8150000000000002</v>
      </c>
      <c r="AO8">
        <f t="shared" si="10"/>
        <v>-0.01</v>
      </c>
      <c r="AP8" t="str">
        <f t="shared" si="11"/>
        <v>certain</v>
      </c>
      <c r="AR8" s="12">
        <f t="shared" si="12"/>
        <v>-726</v>
      </c>
      <c r="AS8" s="12">
        <f t="shared" si="13"/>
        <v>0</v>
      </c>
      <c r="AT8" s="12">
        <f t="shared" si="14"/>
        <v>100</v>
      </c>
      <c r="AU8">
        <f t="shared" si="15"/>
        <v>4</v>
      </c>
    </row>
    <row r="9" spans="1:47">
      <c r="A9">
        <v>5</v>
      </c>
      <c r="B9" s="14" t="s">
        <v>35</v>
      </c>
      <c r="C9" s="11" t="s">
        <v>32</v>
      </c>
      <c r="D9" s="17" t="s">
        <v>33</v>
      </c>
      <c r="E9" s="12">
        <f t="shared" si="1"/>
        <v>-1</v>
      </c>
      <c r="F9" s="14">
        <v>-0.02</v>
      </c>
      <c r="G9" s="18">
        <v>-0.06</v>
      </c>
      <c r="H9" s="18">
        <v>0.02</v>
      </c>
      <c r="I9" s="51">
        <f>IF(重要度!$B10="","",重要度!$B10)</f>
        <v>13</v>
      </c>
      <c r="J9" s="15">
        <f t="shared" si="2"/>
        <v>8.6092715231788075E-2</v>
      </c>
      <c r="K9" s="15">
        <f t="shared" si="3"/>
        <v>1.7218543046357616E-3</v>
      </c>
      <c r="L9" s="16" t="str">
        <f t="shared" si="4"/>
        <v>転倒</v>
      </c>
      <c r="M9" s="15">
        <f>Q$5</f>
        <v>0</v>
      </c>
      <c r="N9" s="15">
        <f>Q$6</f>
        <v>0</v>
      </c>
      <c r="O9" s="15">
        <f>Q$7</f>
        <v>3.7484381507705122E-5</v>
      </c>
      <c r="P9" s="15">
        <f>Q$8</f>
        <v>0</v>
      </c>
      <c r="Q9" s="15">
        <f>IF($F9="",0,IF($G9="",0,POWER(($F9-$G9)/1.96,2)))</f>
        <v>4.1649312786339016E-4</v>
      </c>
      <c r="R9" s="15">
        <f>IF(R22="",0,IF(F9=0,0,R22*(F9-G9)*(F10-G10)/1.96/1.96))</f>
        <v>0</v>
      </c>
      <c r="S9" s="15">
        <f>IF(S22="",0,IF(F9=0,0,S22*(F9-G9)*(F11-G11)/1.96/1.96))</f>
        <v>0</v>
      </c>
      <c r="T9" s="15">
        <f>IF(T22="",0,IF(F9=0,0,T22*(F9-G9)*(F12-G12)/1.96/1.96))</f>
        <v>0</v>
      </c>
      <c r="U9" s="15">
        <f>IF(U22="",0,IF(F9=0,0,U22*(F9-G9)*(F13-G13)/1.96/1.96))</f>
        <v>0</v>
      </c>
      <c r="V9" s="15">
        <f>IF(V22="",0,IF(F9=0,0,V22*(F9-G9)*(F14-G14)/1.96/1.96))</f>
        <v>0</v>
      </c>
      <c r="X9" s="12">
        <f t="shared" si="5"/>
        <v>8.6092715231788075E-2</v>
      </c>
      <c r="Y9" s="15">
        <f t="shared" si="6"/>
        <v>0</v>
      </c>
      <c r="Z9" s="15">
        <f t="shared" si="0"/>
        <v>0</v>
      </c>
      <c r="AA9" s="15">
        <f t="shared" si="0"/>
        <v>3.2271321827825602E-6</v>
      </c>
      <c r="AB9" s="15">
        <f t="shared" si="0"/>
        <v>0</v>
      </c>
      <c r="AC9" s="15">
        <f t="shared" si="0"/>
        <v>3.5857024253139548E-5</v>
      </c>
      <c r="AD9" s="15">
        <f t="shared" si="0"/>
        <v>0</v>
      </c>
      <c r="AE9" s="15">
        <f t="shared" si="0"/>
        <v>0</v>
      </c>
      <c r="AF9" s="15">
        <f t="shared" si="0"/>
        <v>0</v>
      </c>
      <c r="AG9" s="15">
        <f t="shared" si="0"/>
        <v>0</v>
      </c>
      <c r="AH9" s="15">
        <f t="shared" si="0"/>
        <v>0</v>
      </c>
      <c r="AJ9" s="12">
        <v>3.193887259633953E-6</v>
      </c>
      <c r="AL9" s="12">
        <f t="shared" si="7"/>
        <v>0.54153846153846152</v>
      </c>
      <c r="AM9" s="12">
        <f t="shared" si="8"/>
        <v>-1</v>
      </c>
      <c r="AN9" s="12">
        <f t="shared" si="9"/>
        <v>0.54153846153846152</v>
      </c>
      <c r="AO9">
        <f t="shared" si="10"/>
        <v>-0.02</v>
      </c>
      <c r="AP9" t="str">
        <f t="shared" si="11"/>
        <v>certain</v>
      </c>
      <c r="AR9" s="12">
        <f t="shared" si="12"/>
        <v>-352</v>
      </c>
      <c r="AS9" s="12">
        <f t="shared" si="13"/>
        <v>0</v>
      </c>
      <c r="AT9" s="12">
        <f t="shared" si="14"/>
        <v>100</v>
      </c>
      <c r="AU9">
        <f t="shared" si="15"/>
        <v>13</v>
      </c>
    </row>
    <row r="10" spans="1:47">
      <c r="A10">
        <v>6</v>
      </c>
      <c r="B10" s="14"/>
      <c r="C10" s="11"/>
      <c r="D10" s="17"/>
      <c r="E10" s="12" t="str">
        <f t="shared" si="1"/>
        <v/>
      </c>
      <c r="F10" s="14"/>
      <c r="G10" s="18"/>
      <c r="H10" s="18"/>
      <c r="I10" s="51" t="str">
        <f>IF(重要度!$B11="","",重要度!$B11)</f>
        <v/>
      </c>
      <c r="J10" s="15" t="str">
        <f t="shared" si="2"/>
        <v/>
      </c>
      <c r="K10" s="15" t="str">
        <f t="shared" si="3"/>
        <v/>
      </c>
      <c r="L10" s="16" t="str">
        <f t="shared" si="4"/>
        <v/>
      </c>
      <c r="M10" s="15">
        <f>R$5</f>
        <v>0</v>
      </c>
      <c r="N10" s="15">
        <f>R$6</f>
        <v>0</v>
      </c>
      <c r="O10" s="15">
        <f>R$7</f>
        <v>0</v>
      </c>
      <c r="P10" s="15">
        <f>R$8</f>
        <v>0</v>
      </c>
      <c r="Q10" s="15">
        <f>R$9</f>
        <v>0</v>
      </c>
      <c r="R10" s="15">
        <f>IF($F10="",0,IF($G10="",0,POWER(($F10-$G10)/1.96,2)))</f>
        <v>0</v>
      </c>
      <c r="S10" s="15">
        <f>IF(S23="",0,IF(F10=0,0,S23*(F10-G10)*(F11-G11)/1.96/1.96))</f>
        <v>0</v>
      </c>
      <c r="T10" s="15">
        <f>IF(T23="",0,IF(F10=0,0,T23*(F10-G10)*(F12-G12)/1.96/1.96))</f>
        <v>0</v>
      </c>
      <c r="U10" s="15">
        <f>IF(U23="",0,IF(F10=0,0,U23*(F10-G10)*(F13-G13)/1.96/1.96))</f>
        <v>0</v>
      </c>
      <c r="V10" s="15">
        <f>IF(V23="",0,IF(F10=0,0,V23*(F10-G10)*(F14-G14)/1.96/1.96))</f>
        <v>0</v>
      </c>
      <c r="X10" s="12">
        <f t="shared" si="5"/>
        <v>0</v>
      </c>
      <c r="Y10" s="15">
        <f t="shared" si="6"/>
        <v>0</v>
      </c>
      <c r="Z10" s="15">
        <f t="shared" si="0"/>
        <v>0</v>
      </c>
      <c r="AA10" s="15">
        <f t="shared" si="0"/>
        <v>0</v>
      </c>
      <c r="AB10" s="15">
        <f t="shared" si="0"/>
        <v>0</v>
      </c>
      <c r="AC10" s="15">
        <f t="shared" si="0"/>
        <v>0</v>
      </c>
      <c r="AD10" s="15">
        <f t="shared" si="0"/>
        <v>0</v>
      </c>
      <c r="AE10" s="15">
        <f t="shared" si="0"/>
        <v>0</v>
      </c>
      <c r="AF10" s="15">
        <f t="shared" si="0"/>
        <v>0</v>
      </c>
      <c r="AG10" s="15">
        <f t="shared" si="0"/>
        <v>0</v>
      </c>
      <c r="AH10" s="15">
        <f t="shared" si="0"/>
        <v>0</v>
      </c>
      <c r="AJ10" s="12">
        <v>0</v>
      </c>
      <c r="AL10" s="12" t="str">
        <f t="shared" si="7"/>
        <v/>
      </c>
      <c r="AM10" s="12" t="str">
        <f t="shared" si="8"/>
        <v/>
      </c>
      <c r="AN10" s="12" t="str">
        <f t="shared" si="9"/>
        <v/>
      </c>
      <c r="AO10" t="str">
        <f t="shared" si="10"/>
        <v/>
      </c>
      <c r="AP10" t="str">
        <f t="shared" si="11"/>
        <v/>
      </c>
      <c r="AR10" s="12" t="str">
        <f t="shared" si="12"/>
        <v/>
      </c>
      <c r="AS10" s="12" t="str">
        <f t="shared" si="13"/>
        <v/>
      </c>
      <c r="AT10" s="12" t="str">
        <f t="shared" si="14"/>
        <v/>
      </c>
      <c r="AU10" t="str">
        <f t="shared" si="15"/>
        <v/>
      </c>
    </row>
    <row r="11" spans="1:47">
      <c r="A11">
        <v>7</v>
      </c>
      <c r="B11" s="14"/>
      <c r="C11" s="11"/>
      <c r="D11" s="17"/>
      <c r="E11" s="12" t="str">
        <f t="shared" si="1"/>
        <v/>
      </c>
      <c r="F11" s="14"/>
      <c r="G11" s="18"/>
      <c r="H11" s="18"/>
      <c r="I11" s="51" t="str">
        <f>IF(重要度!$B12="","",重要度!$B12)</f>
        <v/>
      </c>
      <c r="J11" s="15" t="str">
        <f t="shared" si="2"/>
        <v/>
      </c>
      <c r="K11" s="15" t="str">
        <f t="shared" si="3"/>
        <v/>
      </c>
      <c r="L11" s="16" t="str">
        <f t="shared" si="4"/>
        <v/>
      </c>
      <c r="M11" s="15">
        <f>S$5</f>
        <v>0</v>
      </c>
      <c r="N11" s="15">
        <f>S$6</f>
        <v>0</v>
      </c>
      <c r="O11" s="15">
        <f>S$7</f>
        <v>0</v>
      </c>
      <c r="P11" s="15">
        <f>S$8</f>
        <v>0</v>
      </c>
      <c r="Q11" s="15">
        <f>S$9</f>
        <v>0</v>
      </c>
      <c r="R11" s="15">
        <f>S$10</f>
        <v>0</v>
      </c>
      <c r="S11" s="15">
        <f>IF($F11="",0,IF($G11="",0,POWER(($F11-$G11)/1.96,2)))</f>
        <v>0</v>
      </c>
      <c r="T11" s="15">
        <f>IF(T24="",0,IF(F11=0,0,T24*(F11-G11)*(F12-G12)/1.96/1.96))</f>
        <v>0</v>
      </c>
      <c r="U11" s="15">
        <f>IF(U24="",0,IF(F11=0,0,U24*(F11-G11)*(F13-G13)/1.96/1.96))</f>
        <v>0</v>
      </c>
      <c r="V11" s="15">
        <f>IF(V24="",0,IF(F11=0,0,V24*(F11-G11)*(F14-G14)/1.96/1.96))</f>
        <v>0</v>
      </c>
      <c r="X11" s="12">
        <f t="shared" si="5"/>
        <v>0</v>
      </c>
      <c r="Y11" s="15">
        <f t="shared" si="6"/>
        <v>0</v>
      </c>
      <c r="Z11" s="15">
        <f t="shared" si="0"/>
        <v>0</v>
      </c>
      <c r="AA11" s="15">
        <f t="shared" si="0"/>
        <v>0</v>
      </c>
      <c r="AB11" s="15">
        <f t="shared" si="0"/>
        <v>0</v>
      </c>
      <c r="AC11" s="15">
        <f t="shared" si="0"/>
        <v>0</v>
      </c>
      <c r="AD11" s="15">
        <f t="shared" si="0"/>
        <v>0</v>
      </c>
      <c r="AE11" s="15">
        <f t="shared" si="0"/>
        <v>0</v>
      </c>
      <c r="AF11" s="15">
        <f t="shared" si="0"/>
        <v>0</v>
      </c>
      <c r="AG11" s="15">
        <f t="shared" si="0"/>
        <v>0</v>
      </c>
      <c r="AH11" s="15">
        <f t="shared" si="0"/>
        <v>0</v>
      </c>
      <c r="AJ11" s="12">
        <v>0</v>
      </c>
      <c r="AL11" s="12" t="str">
        <f t="shared" si="7"/>
        <v/>
      </c>
      <c r="AM11" s="12" t="str">
        <f t="shared" si="8"/>
        <v/>
      </c>
      <c r="AN11" s="12" t="str">
        <f t="shared" si="9"/>
        <v/>
      </c>
      <c r="AO11" t="str">
        <f t="shared" si="10"/>
        <v/>
      </c>
      <c r="AP11" t="str">
        <f t="shared" si="11"/>
        <v/>
      </c>
      <c r="AR11" s="12" t="str">
        <f t="shared" si="12"/>
        <v/>
      </c>
      <c r="AS11" s="12" t="str">
        <f t="shared" si="13"/>
        <v/>
      </c>
      <c r="AT11" s="12" t="str">
        <f t="shared" si="14"/>
        <v/>
      </c>
      <c r="AU11" t="str">
        <f t="shared" si="15"/>
        <v/>
      </c>
    </row>
    <row r="12" spans="1:47">
      <c r="A12">
        <v>8</v>
      </c>
      <c r="B12" s="14"/>
      <c r="C12" s="11"/>
      <c r="D12" s="17"/>
      <c r="E12" s="12" t="str">
        <f t="shared" si="1"/>
        <v/>
      </c>
      <c r="F12" s="14"/>
      <c r="G12" s="18"/>
      <c r="H12" s="18"/>
      <c r="I12" s="51" t="str">
        <f>IF(重要度!$B13="","",重要度!$B13)</f>
        <v/>
      </c>
      <c r="J12" s="15" t="str">
        <f t="shared" si="2"/>
        <v/>
      </c>
      <c r="K12" s="15" t="str">
        <f t="shared" si="3"/>
        <v/>
      </c>
      <c r="L12" s="16" t="str">
        <f t="shared" si="4"/>
        <v/>
      </c>
      <c r="M12" s="15">
        <f>T$5</f>
        <v>0</v>
      </c>
      <c r="N12" s="15">
        <f>T$6</f>
        <v>0</v>
      </c>
      <c r="O12" s="15">
        <f>T$7</f>
        <v>0</v>
      </c>
      <c r="P12" s="15">
        <f>T$8</f>
        <v>0</v>
      </c>
      <c r="Q12" s="15">
        <f>T$9</f>
        <v>0</v>
      </c>
      <c r="R12" s="15">
        <f>T$10</f>
        <v>0</v>
      </c>
      <c r="S12" s="15">
        <f>T$11</f>
        <v>0</v>
      </c>
      <c r="T12" s="15">
        <f>IF($F12="",0,IF($G12="",0,POWER(($F12-$G12)/1.96,2)))</f>
        <v>0</v>
      </c>
      <c r="U12" s="15">
        <f>IF(U25="",0,IF(F12=0,0,U25*(F12-G12)*(F13-G13)/1.96/1.96))</f>
        <v>0</v>
      </c>
      <c r="V12" s="15">
        <f>IF(V25="",0,IF(F12=0,0,V25*(F12-G12)*(F14-G14)/1.96/1.96))</f>
        <v>0</v>
      </c>
      <c r="X12" s="12">
        <f t="shared" si="5"/>
        <v>0</v>
      </c>
      <c r="Y12" s="15">
        <f t="shared" si="6"/>
        <v>0</v>
      </c>
      <c r="Z12" s="15">
        <f t="shared" si="0"/>
        <v>0</v>
      </c>
      <c r="AA12" s="15">
        <f t="shared" si="0"/>
        <v>0</v>
      </c>
      <c r="AB12" s="15">
        <f t="shared" si="0"/>
        <v>0</v>
      </c>
      <c r="AC12" s="15">
        <f t="shared" si="0"/>
        <v>0</v>
      </c>
      <c r="AD12" s="15">
        <f t="shared" si="0"/>
        <v>0</v>
      </c>
      <c r="AE12" s="15">
        <f t="shared" si="0"/>
        <v>0</v>
      </c>
      <c r="AF12" s="15">
        <f t="shared" si="0"/>
        <v>0</v>
      </c>
      <c r="AG12" s="15">
        <f t="shared" si="0"/>
        <v>0</v>
      </c>
      <c r="AH12" s="15">
        <f t="shared" si="0"/>
        <v>0</v>
      </c>
      <c r="AJ12" s="12">
        <v>0</v>
      </c>
      <c r="AL12" s="12" t="str">
        <f t="shared" si="7"/>
        <v/>
      </c>
      <c r="AM12" s="12" t="str">
        <f t="shared" si="8"/>
        <v/>
      </c>
      <c r="AN12" s="12" t="str">
        <f t="shared" si="9"/>
        <v/>
      </c>
      <c r="AO12" t="str">
        <f t="shared" si="10"/>
        <v/>
      </c>
      <c r="AP12" t="str">
        <f t="shared" si="11"/>
        <v/>
      </c>
      <c r="AR12" s="12" t="str">
        <f t="shared" si="12"/>
        <v/>
      </c>
      <c r="AS12" s="12" t="str">
        <f t="shared" si="13"/>
        <v/>
      </c>
      <c r="AT12" s="12" t="str">
        <f t="shared" si="14"/>
        <v/>
      </c>
      <c r="AU12" t="str">
        <f t="shared" si="15"/>
        <v/>
      </c>
    </row>
    <row r="13" spans="1:47">
      <c r="A13">
        <v>9</v>
      </c>
      <c r="B13" s="14"/>
      <c r="C13" s="11"/>
      <c r="D13" s="17"/>
      <c r="E13" s="12" t="str">
        <f t="shared" si="1"/>
        <v/>
      </c>
      <c r="F13" s="14"/>
      <c r="G13" s="18"/>
      <c r="H13" s="18"/>
      <c r="I13" s="51" t="str">
        <f>IF(重要度!$B14="","",重要度!$B14)</f>
        <v/>
      </c>
      <c r="J13" s="15" t="str">
        <f t="shared" si="2"/>
        <v/>
      </c>
      <c r="K13" s="15" t="str">
        <f t="shared" si="3"/>
        <v/>
      </c>
      <c r="L13" s="16" t="str">
        <f t="shared" si="4"/>
        <v/>
      </c>
      <c r="M13" s="15">
        <f>U$5</f>
        <v>0</v>
      </c>
      <c r="N13" s="15">
        <f>U$6</f>
        <v>0</v>
      </c>
      <c r="O13" s="15">
        <f>U$7</f>
        <v>0</v>
      </c>
      <c r="P13" s="15">
        <f>U$8</f>
        <v>0</v>
      </c>
      <c r="Q13" s="15">
        <f>U$9</f>
        <v>0</v>
      </c>
      <c r="R13" s="15">
        <f>U$10</f>
        <v>0</v>
      </c>
      <c r="S13" s="15">
        <f>U$11</f>
        <v>0</v>
      </c>
      <c r="T13" s="15">
        <f>U$12</f>
        <v>0</v>
      </c>
      <c r="U13" s="15">
        <f>IF($F13="",0,IF($G13="",0,POWER(($F13-$G13)/1.96,2)))</f>
        <v>0</v>
      </c>
      <c r="V13" s="15">
        <f>IF(V26="",0,IF(F13=0,0,V26*(F13-G13)*(F14-G14)/1.96/1.96))</f>
        <v>0</v>
      </c>
      <c r="X13" s="12">
        <f t="shared" si="5"/>
        <v>0</v>
      </c>
      <c r="Y13" s="15">
        <f t="shared" si="6"/>
        <v>0</v>
      </c>
      <c r="Z13" s="15">
        <f t="shared" si="0"/>
        <v>0</v>
      </c>
      <c r="AA13" s="15">
        <f t="shared" si="0"/>
        <v>0</v>
      </c>
      <c r="AB13" s="15">
        <f t="shared" si="0"/>
        <v>0</v>
      </c>
      <c r="AC13" s="15">
        <f t="shared" si="0"/>
        <v>0</v>
      </c>
      <c r="AD13" s="15">
        <f t="shared" si="0"/>
        <v>0</v>
      </c>
      <c r="AE13" s="15">
        <f t="shared" si="0"/>
        <v>0</v>
      </c>
      <c r="AF13" s="15">
        <f t="shared" si="0"/>
        <v>0</v>
      </c>
      <c r="AG13" s="15">
        <f t="shared" si="0"/>
        <v>0</v>
      </c>
      <c r="AH13" s="15">
        <f t="shared" si="0"/>
        <v>0</v>
      </c>
      <c r="AJ13" s="12">
        <v>0</v>
      </c>
      <c r="AL13" s="12" t="str">
        <f t="shared" si="7"/>
        <v/>
      </c>
      <c r="AM13" s="12" t="str">
        <f t="shared" si="8"/>
        <v/>
      </c>
      <c r="AN13" s="12" t="str">
        <f t="shared" si="9"/>
        <v/>
      </c>
      <c r="AO13" t="str">
        <f t="shared" si="10"/>
        <v/>
      </c>
      <c r="AP13" t="str">
        <f t="shared" si="11"/>
        <v/>
      </c>
      <c r="AR13" s="12" t="str">
        <f t="shared" si="12"/>
        <v/>
      </c>
      <c r="AS13" s="12" t="str">
        <f t="shared" si="13"/>
        <v/>
      </c>
      <c r="AT13" s="12" t="str">
        <f t="shared" si="14"/>
        <v/>
      </c>
      <c r="AU13" t="str">
        <f t="shared" si="15"/>
        <v/>
      </c>
    </row>
    <row r="14" spans="1:47">
      <c r="A14">
        <v>10</v>
      </c>
      <c r="B14" s="14"/>
      <c r="C14" s="11"/>
      <c r="D14" s="17"/>
      <c r="E14" s="19" t="str">
        <f t="shared" si="1"/>
        <v/>
      </c>
      <c r="F14" s="14"/>
      <c r="G14" s="18"/>
      <c r="H14" s="18"/>
      <c r="I14" s="51" t="str">
        <f>IF(重要度!$B15="","",重要度!$B15)</f>
        <v/>
      </c>
      <c r="J14" s="15" t="str">
        <f t="shared" si="2"/>
        <v/>
      </c>
      <c r="K14" s="15" t="str">
        <f t="shared" si="3"/>
        <v/>
      </c>
      <c r="L14" s="16" t="str">
        <f t="shared" si="4"/>
        <v/>
      </c>
      <c r="M14" s="15">
        <f>V$5</f>
        <v>0</v>
      </c>
      <c r="N14" s="15">
        <f>V$6</f>
        <v>0</v>
      </c>
      <c r="O14" s="15">
        <f>V$7</f>
        <v>0</v>
      </c>
      <c r="P14" s="15">
        <f>V$8</f>
        <v>0</v>
      </c>
      <c r="Q14" s="15">
        <f>V$9</f>
        <v>0</v>
      </c>
      <c r="R14" s="15">
        <f>V$10</f>
        <v>0</v>
      </c>
      <c r="S14" s="15">
        <f>V$11</f>
        <v>0</v>
      </c>
      <c r="T14" s="15">
        <f>V$12</f>
        <v>0</v>
      </c>
      <c r="U14" s="15">
        <f>V$13</f>
        <v>0</v>
      </c>
      <c r="V14" s="15">
        <f>IF($F14="",0,IF($G14="",0,POWER(($F14-$G14)/1.96,2)))</f>
        <v>0</v>
      </c>
      <c r="X14" s="12">
        <f t="shared" si="5"/>
        <v>0</v>
      </c>
      <c r="Y14" s="15">
        <f t="shared" si="6"/>
        <v>0</v>
      </c>
      <c r="Z14" s="15">
        <f t="shared" si="0"/>
        <v>0</v>
      </c>
      <c r="AA14" s="15">
        <f t="shared" si="0"/>
        <v>0</v>
      </c>
      <c r="AB14" s="15">
        <f t="shared" si="0"/>
        <v>0</v>
      </c>
      <c r="AC14" s="15">
        <f t="shared" si="0"/>
        <v>0</v>
      </c>
      <c r="AD14" s="15">
        <f t="shared" si="0"/>
        <v>0</v>
      </c>
      <c r="AE14" s="15">
        <f t="shared" si="0"/>
        <v>0</v>
      </c>
      <c r="AF14" s="15">
        <f t="shared" si="0"/>
        <v>0</v>
      </c>
      <c r="AG14" s="15">
        <f t="shared" si="0"/>
        <v>0</v>
      </c>
      <c r="AH14" s="15">
        <f t="shared" si="0"/>
        <v>0</v>
      </c>
      <c r="AJ14" s="12">
        <v>0</v>
      </c>
      <c r="AL14" s="12" t="str">
        <f t="shared" si="7"/>
        <v/>
      </c>
      <c r="AM14" s="12" t="str">
        <f t="shared" si="8"/>
        <v/>
      </c>
      <c r="AN14" s="12" t="str">
        <f t="shared" si="9"/>
        <v/>
      </c>
      <c r="AO14" t="str">
        <f t="shared" si="10"/>
        <v/>
      </c>
      <c r="AP14" t="str">
        <f t="shared" si="11"/>
        <v/>
      </c>
      <c r="AR14" s="12" t="str">
        <f t="shared" si="12"/>
        <v/>
      </c>
      <c r="AS14" s="12" t="str">
        <f t="shared" si="13"/>
        <v/>
      </c>
      <c r="AT14" s="12" t="str">
        <f t="shared" si="14"/>
        <v/>
      </c>
      <c r="AU14" t="str">
        <f t="shared" si="15"/>
        <v/>
      </c>
    </row>
    <row r="15" spans="1:47">
      <c r="I15" s="15">
        <f>SUM(I5:I14)</f>
        <v>151</v>
      </c>
      <c r="J15" s="15">
        <f>SUM(J5:J14)</f>
        <v>1</v>
      </c>
      <c r="K15" s="15">
        <f>SUM(K5:K14)</f>
        <v>4.8344370860927154E-2</v>
      </c>
      <c r="M15" t="s">
        <v>36</v>
      </c>
      <c r="AH15" t="s">
        <v>37</v>
      </c>
      <c r="AJ15" s="12">
        <f>SUM(AJ5:AJ14)</f>
        <v>4.4256327828625573E-4</v>
      </c>
    </row>
    <row r="16" spans="1:47" ht="19.5" thickBot="1">
      <c r="D16" s="20"/>
      <c r="E16" s="21"/>
      <c r="M16" t="s">
        <v>38</v>
      </c>
      <c r="AH16" t="s">
        <v>39</v>
      </c>
      <c r="AJ16" s="12">
        <f>SQRT(AJ15)</f>
        <v>2.1037187984287626E-2</v>
      </c>
    </row>
    <row r="17" spans="2:22">
      <c r="H17" t="s">
        <v>40</v>
      </c>
      <c r="I17" s="22" t="s">
        <v>41</v>
      </c>
      <c r="J17" s="23"/>
      <c r="K17" s="24">
        <f>K15</f>
        <v>4.8344370860927154E-2</v>
      </c>
      <c r="M17" s="25" t="str">
        <f>IF($B5="","",$B5)</f>
        <v>脳卒中予防</v>
      </c>
      <c r="N17" s="25" t="str">
        <f>IF($B6="","",$B6)</f>
        <v>心不全予防</v>
      </c>
      <c r="O17" s="25" t="str">
        <f>IF($B7="","",$B7)</f>
        <v>めまい</v>
      </c>
      <c r="P17" s="25" t="str">
        <f>IF($B8="","",$B8)</f>
        <v>頻尿</v>
      </c>
      <c r="Q17" s="25" t="str">
        <f>IF($B9="","",$B9)</f>
        <v>転倒</v>
      </c>
      <c r="R17" s="25" t="str">
        <f>IF($B10="","",$B10)</f>
        <v/>
      </c>
      <c r="S17" s="25" t="str">
        <f>IF($B11="","",$B11)</f>
        <v/>
      </c>
      <c r="T17" s="25" t="str">
        <f>IF($B12="","",$B12)</f>
        <v/>
      </c>
      <c r="U17" s="25" t="str">
        <f>IF($B13="","",$B13)</f>
        <v/>
      </c>
      <c r="V17" s="25" t="str">
        <f>IF($B14="","",$B14)</f>
        <v/>
      </c>
    </row>
    <row r="18" spans="2:22">
      <c r="F18" s="20"/>
      <c r="G18" s="20"/>
      <c r="H18" s="20"/>
      <c r="I18" s="26" t="s">
        <v>14</v>
      </c>
      <c r="J18" s="27"/>
      <c r="K18" s="28">
        <f>K17-1.96*AJ16</f>
        <v>7.1114824117234077E-3</v>
      </c>
      <c r="L18" s="16" t="str">
        <f>IF(B5="","",B5)</f>
        <v>脳卒中予防</v>
      </c>
      <c r="M18" s="15">
        <f>IF(F5="","",IF(G5="","",1))</f>
        <v>1</v>
      </c>
      <c r="N18" s="14">
        <v>0.6</v>
      </c>
      <c r="O18" s="14"/>
      <c r="P18" s="14"/>
      <c r="Q18" s="14"/>
      <c r="R18" s="14"/>
      <c r="S18" s="14"/>
      <c r="T18" s="14"/>
      <c r="U18" s="14"/>
      <c r="V18" s="14"/>
    </row>
    <row r="19" spans="2:22" ht="19.5" thickBot="1">
      <c r="I19" s="29" t="s">
        <v>15</v>
      </c>
      <c r="J19" s="30"/>
      <c r="K19" s="31">
        <f>K17+1.96*AJ16</f>
        <v>8.9577259310130899E-2</v>
      </c>
      <c r="L19" s="16" t="str">
        <f>IF(B6="","",B6)</f>
        <v>心不全予防</v>
      </c>
      <c r="M19" s="8"/>
      <c r="N19" s="15">
        <f>IF(F6="","",IF(G6="","",1))</f>
        <v>1</v>
      </c>
      <c r="O19" s="14"/>
      <c r="P19" s="14"/>
      <c r="Q19" s="14"/>
      <c r="R19" s="14"/>
      <c r="S19" s="14"/>
      <c r="T19" s="14"/>
      <c r="U19" s="14"/>
      <c r="V19" s="14"/>
    </row>
    <row r="20" spans="2:22">
      <c r="I20" s="32"/>
      <c r="J20" s="21"/>
      <c r="L20" s="16" t="str">
        <f>IF(B7="","",B7)</f>
        <v>めまい</v>
      </c>
      <c r="M20" s="8"/>
      <c r="N20" s="8"/>
      <c r="O20" s="15">
        <f>IF(F7="","",IF(G7="","",1))</f>
        <v>1</v>
      </c>
      <c r="P20" s="14"/>
      <c r="Q20" s="14">
        <v>0.4</v>
      </c>
      <c r="R20" s="14"/>
      <c r="S20" s="14"/>
      <c r="T20" s="14"/>
      <c r="U20" s="14"/>
      <c r="V20" s="14"/>
    </row>
    <row r="21" spans="2:22">
      <c r="I21" s="33" t="s">
        <v>42</v>
      </c>
      <c r="J21" s="34" t="s">
        <v>43</v>
      </c>
      <c r="K21" s="33" t="s">
        <v>44</v>
      </c>
      <c r="L21" s="16" t="str">
        <f>IF(B8="","",B8)</f>
        <v>頻尿</v>
      </c>
      <c r="M21" s="8"/>
      <c r="N21" s="8"/>
      <c r="O21" s="8"/>
      <c r="P21" s="15">
        <f>IF(F8="","",IF(G8="","",1))</f>
        <v>1</v>
      </c>
      <c r="Q21" s="14"/>
      <c r="R21" s="14"/>
      <c r="S21" s="14"/>
      <c r="T21" s="14"/>
      <c r="U21" s="14"/>
      <c r="V21" s="14"/>
    </row>
    <row r="22" spans="2:22">
      <c r="I22" s="14">
        <v>1000</v>
      </c>
      <c r="J22" s="35">
        <v>0</v>
      </c>
      <c r="K22" s="15">
        <f>1-_xlfn.NORM.DIST(0,$K$17,$AJ$16,TRUE)</f>
        <v>0.98922034024334216</v>
      </c>
      <c r="L22" s="16" t="str">
        <f t="shared" ref="L22:L27" si="16">IF(B9="","",B9)</f>
        <v>転倒</v>
      </c>
      <c r="M22" s="8"/>
      <c r="N22" s="8"/>
      <c r="O22" s="8"/>
      <c r="P22" s="8"/>
      <c r="Q22" s="15">
        <f>IF(F9="","",IF(G9="","",1))</f>
        <v>1</v>
      </c>
      <c r="R22" s="14"/>
      <c r="S22" s="14"/>
      <c r="T22" s="14"/>
      <c r="U22" s="14"/>
      <c r="V22" s="14"/>
    </row>
    <row r="23" spans="2:22">
      <c r="L23" s="16" t="str">
        <f t="shared" si="16"/>
        <v/>
      </c>
      <c r="M23" s="8"/>
      <c r="N23" s="8"/>
      <c r="O23" s="8"/>
      <c r="P23" s="8"/>
      <c r="Q23" s="8"/>
      <c r="R23" s="15" t="str">
        <f>IF(F10="","",IF(G10="","",1))</f>
        <v/>
      </c>
      <c r="S23" s="14"/>
      <c r="T23" s="14"/>
      <c r="U23" s="14"/>
      <c r="V23" s="14"/>
    </row>
    <row r="24" spans="2:22">
      <c r="I24" s="8" t="s">
        <v>45</v>
      </c>
      <c r="J24" s="8"/>
      <c r="K24" s="15">
        <f>ROUND($I$22*K17,0)</f>
        <v>48</v>
      </c>
      <c r="L24" s="36" t="s">
        <v>46</v>
      </c>
      <c r="M24" s="8"/>
      <c r="N24" s="8"/>
      <c r="O24" s="8"/>
      <c r="P24" s="8"/>
      <c r="Q24" s="8"/>
      <c r="R24" s="8"/>
      <c r="S24" s="15" t="str">
        <f>IF(F11="","",IF(G11="","",1))</f>
        <v/>
      </c>
      <c r="T24" s="14"/>
      <c r="U24" s="14"/>
      <c r="V24" s="14"/>
    </row>
    <row r="25" spans="2:22">
      <c r="I25" s="33" t="s">
        <v>14</v>
      </c>
      <c r="J25" s="37"/>
      <c r="K25" s="15">
        <f t="shared" ref="K25:K26" si="17">ROUND($I$22*K18,0)</f>
        <v>7</v>
      </c>
      <c r="L25" s="16" t="str">
        <f t="shared" si="16"/>
        <v/>
      </c>
      <c r="M25" s="8"/>
      <c r="N25" s="8"/>
      <c r="O25" s="8"/>
      <c r="P25" s="8"/>
      <c r="Q25" s="8"/>
      <c r="R25" s="8"/>
      <c r="S25" s="8"/>
      <c r="T25" s="15" t="str">
        <f>IF(F12="","",IF(G12="","",1))</f>
        <v/>
      </c>
      <c r="U25" s="14"/>
      <c r="V25" s="14"/>
    </row>
    <row r="26" spans="2:22">
      <c r="I26" s="33" t="s">
        <v>15</v>
      </c>
      <c r="J26" s="38"/>
      <c r="K26" s="15">
        <f t="shared" si="17"/>
        <v>90</v>
      </c>
      <c r="L26" s="16" t="str">
        <f t="shared" si="16"/>
        <v/>
      </c>
      <c r="M26" s="8"/>
      <c r="N26" s="8"/>
      <c r="O26" s="8"/>
      <c r="P26" s="8"/>
      <c r="Q26" s="8"/>
      <c r="R26" s="8"/>
      <c r="S26" s="8"/>
      <c r="T26" s="8"/>
      <c r="U26" s="15" t="str">
        <f>IF(F13="","",IF(G13="","",1))</f>
        <v/>
      </c>
      <c r="V26" s="14"/>
    </row>
    <row r="27" spans="2:22">
      <c r="K27" t="s">
        <v>47</v>
      </c>
      <c r="L27" s="16" t="str">
        <f t="shared" si="16"/>
        <v/>
      </c>
      <c r="M27" s="8"/>
      <c r="N27" s="8"/>
      <c r="O27" s="8"/>
      <c r="P27" s="8"/>
      <c r="Q27" s="8"/>
      <c r="R27" s="8"/>
      <c r="S27" s="8"/>
      <c r="T27" s="8"/>
      <c r="U27" s="8"/>
      <c r="V27" s="15" t="str">
        <f>IF(F14="","",IF(G14="","",1))</f>
        <v/>
      </c>
    </row>
    <row r="28" spans="2:22">
      <c r="L28" s="16"/>
      <c r="V28" s="12"/>
    </row>
    <row r="29" spans="2:22" ht="19.5" thickBot="1"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16"/>
      <c r="V29" s="12"/>
    </row>
    <row r="30" spans="2:22">
      <c r="B30" t="s">
        <v>48</v>
      </c>
      <c r="L30" s="16"/>
      <c r="V30" s="12"/>
    </row>
    <row r="31" spans="2:22">
      <c r="B31" t="s">
        <v>49</v>
      </c>
      <c r="L31" s="16"/>
      <c r="V31" s="12"/>
    </row>
    <row r="32" spans="2:22">
      <c r="L32" s="16"/>
      <c r="V32" s="12"/>
    </row>
    <row r="33" spans="1:13">
      <c r="B33" s="1" t="s">
        <v>50</v>
      </c>
    </row>
    <row r="34" spans="1:13">
      <c r="B34" s="40" t="s">
        <v>19</v>
      </c>
      <c r="C34" s="41" t="s">
        <v>51</v>
      </c>
      <c r="D34" s="41" t="s">
        <v>52</v>
      </c>
    </row>
    <row r="35" spans="1:13">
      <c r="A35">
        <v>1</v>
      </c>
      <c r="B35" s="8" t="str">
        <f t="shared" ref="B35:B44" si="18">IF(B5="","",B5)</f>
        <v>脳卒中予防</v>
      </c>
      <c r="C35" s="8">
        <f t="shared" ref="C35:C44" si="19">IF(F5="","",E5*F5)</f>
        <v>0.1</v>
      </c>
      <c r="D35" s="8">
        <f t="shared" ref="D35:D44" si="20">IF(F5="","",F5-G5)</f>
        <v>0.05</v>
      </c>
    </row>
    <row r="36" spans="1:13">
      <c r="A36">
        <v>2</v>
      </c>
      <c r="B36" s="8" t="str">
        <f t="shared" si="18"/>
        <v>心不全予防</v>
      </c>
      <c r="C36" s="8">
        <f t="shared" si="19"/>
        <v>-0.1</v>
      </c>
      <c r="D36" s="8">
        <f t="shared" si="20"/>
        <v>0.06</v>
      </c>
    </row>
    <row r="37" spans="1:13">
      <c r="A37">
        <v>3</v>
      </c>
      <c r="B37" s="8" t="str">
        <f t="shared" si="18"/>
        <v>めまい</v>
      </c>
      <c r="C37" s="8">
        <f t="shared" si="19"/>
        <v>-0.02</v>
      </c>
      <c r="D37" s="8">
        <f t="shared" si="20"/>
        <v>9.0000000000000011E-3</v>
      </c>
    </row>
    <row r="38" spans="1:13">
      <c r="A38">
        <v>4</v>
      </c>
      <c r="B38" s="8" t="str">
        <f t="shared" si="18"/>
        <v>頻尿</v>
      </c>
      <c r="C38" s="8">
        <f t="shared" si="19"/>
        <v>0.01</v>
      </c>
      <c r="D38" s="8">
        <f t="shared" si="20"/>
        <v>1.9999999999999997E-2</v>
      </c>
    </row>
    <row r="39" spans="1:13">
      <c r="A39">
        <v>5</v>
      </c>
      <c r="B39" s="8" t="str">
        <f t="shared" si="18"/>
        <v>転倒</v>
      </c>
      <c r="C39" s="8">
        <f t="shared" si="19"/>
        <v>0.02</v>
      </c>
      <c r="D39" s="8">
        <f t="shared" si="20"/>
        <v>3.9999999999999994E-2</v>
      </c>
    </row>
    <row r="40" spans="1:13">
      <c r="A40">
        <v>6</v>
      </c>
      <c r="B40" s="8" t="str">
        <f t="shared" si="18"/>
        <v/>
      </c>
      <c r="C40" s="8" t="str">
        <f t="shared" si="19"/>
        <v/>
      </c>
      <c r="D40" s="8" t="str">
        <f t="shared" si="20"/>
        <v/>
      </c>
    </row>
    <row r="41" spans="1:13">
      <c r="A41">
        <v>7</v>
      </c>
      <c r="B41" s="8" t="str">
        <f t="shared" si="18"/>
        <v/>
      </c>
      <c r="C41" s="8" t="str">
        <f t="shared" si="19"/>
        <v/>
      </c>
      <c r="D41" s="8" t="str">
        <f t="shared" si="20"/>
        <v/>
      </c>
    </row>
    <row r="42" spans="1:13">
      <c r="A42">
        <v>8</v>
      </c>
      <c r="B42" s="8" t="str">
        <f t="shared" si="18"/>
        <v/>
      </c>
      <c r="C42" s="8" t="str">
        <f t="shared" si="19"/>
        <v/>
      </c>
      <c r="D42" s="8" t="str">
        <f t="shared" si="20"/>
        <v/>
      </c>
    </row>
    <row r="43" spans="1:13">
      <c r="A43">
        <v>9</v>
      </c>
      <c r="B43" s="8" t="str">
        <f t="shared" si="18"/>
        <v/>
      </c>
      <c r="C43" s="8" t="str">
        <f t="shared" si="19"/>
        <v/>
      </c>
      <c r="D43" s="8" t="str">
        <f t="shared" si="20"/>
        <v/>
      </c>
    </row>
    <row r="44" spans="1:13">
      <c r="A44">
        <v>10</v>
      </c>
      <c r="B44" s="8" t="str">
        <f t="shared" si="18"/>
        <v/>
      </c>
      <c r="C44" s="8" t="str">
        <f t="shared" si="19"/>
        <v/>
      </c>
      <c r="D44" s="8" t="str">
        <f t="shared" si="20"/>
        <v/>
      </c>
    </row>
    <row r="47" spans="1:13" ht="19.5" thickBo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</row>
    <row r="48" spans="1:13" ht="19.5" thickTop="1"/>
    <row r="49" spans="1:13">
      <c r="B49" s="1" t="s">
        <v>53</v>
      </c>
    </row>
    <row r="50" spans="1:13" ht="37.5">
      <c r="C50" s="9" t="s">
        <v>54</v>
      </c>
      <c r="D50" t="s">
        <v>52</v>
      </c>
    </row>
    <row r="51" spans="1:13">
      <c r="A51">
        <v>1</v>
      </c>
      <c r="B51" s="8" t="str">
        <f t="shared" ref="B51:B60" si="21">IF(B5="","",B5)</f>
        <v>脳卒中予防</v>
      </c>
      <c r="C51" s="8">
        <f t="shared" ref="C51:C60" si="22">IF(C35="","",C35*J5)</f>
        <v>6.6225165562913912E-2</v>
      </c>
      <c r="D51" s="8">
        <f t="shared" ref="D51:D60" si="23">IF(D35="","",D35*J5)</f>
        <v>3.3112582781456956E-2</v>
      </c>
    </row>
    <row r="52" spans="1:13">
      <c r="A52">
        <v>2</v>
      </c>
      <c r="B52" s="8" t="str">
        <f t="shared" si="21"/>
        <v>心不全予防</v>
      </c>
      <c r="C52" s="8">
        <f t="shared" si="22"/>
        <v>-1.9205298013245036E-2</v>
      </c>
      <c r="D52" s="8">
        <f t="shared" si="23"/>
        <v>1.152317880794702E-2</v>
      </c>
    </row>
    <row r="53" spans="1:13">
      <c r="A53">
        <v>3</v>
      </c>
      <c r="B53" s="8" t="str">
        <f t="shared" si="21"/>
        <v>めまい</v>
      </c>
      <c r="C53" s="8">
        <f t="shared" si="22"/>
        <v>-6.6225165562913918E-4</v>
      </c>
      <c r="D53" s="8">
        <f t="shared" si="23"/>
        <v>2.9801324503311264E-4</v>
      </c>
    </row>
    <row r="54" spans="1:13">
      <c r="A54">
        <v>4</v>
      </c>
      <c r="B54" s="8" t="str">
        <f t="shared" si="21"/>
        <v>頻尿</v>
      </c>
      <c r="C54" s="8">
        <f t="shared" si="22"/>
        <v>2.6490066225165563E-4</v>
      </c>
      <c r="D54" s="8">
        <f t="shared" si="23"/>
        <v>5.2980132450331115E-4</v>
      </c>
    </row>
    <row r="55" spans="1:13">
      <c r="A55">
        <v>5</v>
      </c>
      <c r="B55" s="8" t="str">
        <f t="shared" si="21"/>
        <v>転倒</v>
      </c>
      <c r="C55" s="8">
        <f t="shared" si="22"/>
        <v>1.7218543046357616E-3</v>
      </c>
      <c r="D55" s="8">
        <f t="shared" si="23"/>
        <v>3.4437086092715223E-3</v>
      </c>
    </row>
    <row r="56" spans="1:13">
      <c r="A56">
        <v>6</v>
      </c>
      <c r="B56" s="8" t="str">
        <f t="shared" si="21"/>
        <v/>
      </c>
      <c r="C56" s="8" t="str">
        <f t="shared" si="22"/>
        <v/>
      </c>
      <c r="D56" s="8" t="str">
        <f t="shared" si="23"/>
        <v/>
      </c>
    </row>
    <row r="57" spans="1:13">
      <c r="A57">
        <v>7</v>
      </c>
      <c r="B57" s="8" t="str">
        <f t="shared" si="21"/>
        <v/>
      </c>
      <c r="C57" s="8" t="str">
        <f t="shared" si="22"/>
        <v/>
      </c>
      <c r="D57" s="8" t="str">
        <f t="shared" si="23"/>
        <v/>
      </c>
    </row>
    <row r="58" spans="1:13">
      <c r="A58">
        <v>8</v>
      </c>
      <c r="B58" s="8" t="str">
        <f t="shared" si="21"/>
        <v/>
      </c>
      <c r="C58" s="8" t="str">
        <f t="shared" si="22"/>
        <v/>
      </c>
      <c r="D58" s="8" t="str">
        <f t="shared" si="23"/>
        <v/>
      </c>
    </row>
    <row r="59" spans="1:13">
      <c r="A59">
        <v>9</v>
      </c>
      <c r="B59" s="8" t="str">
        <f t="shared" si="21"/>
        <v/>
      </c>
      <c r="C59" s="8" t="str">
        <f t="shared" si="22"/>
        <v/>
      </c>
      <c r="D59" s="8" t="str">
        <f t="shared" si="23"/>
        <v/>
      </c>
    </row>
    <row r="60" spans="1:13">
      <c r="A60">
        <v>10</v>
      </c>
      <c r="B60" s="8" t="str">
        <f t="shared" si="21"/>
        <v/>
      </c>
      <c r="C60" s="8" t="str">
        <f t="shared" si="22"/>
        <v/>
      </c>
      <c r="D60" s="8" t="str">
        <f t="shared" si="23"/>
        <v/>
      </c>
    </row>
    <row r="61" spans="1:13">
      <c r="B61" t="s">
        <v>40</v>
      </c>
      <c r="C61">
        <f>K17</f>
        <v>4.8344370860927154E-2</v>
      </c>
      <c r="D61">
        <f>K17-K18</f>
        <v>4.1232888449203746E-2</v>
      </c>
    </row>
    <row r="63" spans="1:13" ht="19.5" thickBo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</row>
    <row r="64" spans="1:13" ht="19.5" thickTop="1"/>
    <row r="65" spans="1:13">
      <c r="B65" s="1" t="s">
        <v>55</v>
      </c>
    </row>
    <row r="66" spans="1:13" ht="39">
      <c r="B66" t="s">
        <v>19</v>
      </c>
      <c r="C66" s="43" t="s">
        <v>56</v>
      </c>
      <c r="D66" s="44" t="s">
        <v>57</v>
      </c>
      <c r="E66" s="44" t="s">
        <v>58</v>
      </c>
      <c r="F66" s="9" t="s">
        <v>59</v>
      </c>
    </row>
    <row r="67" spans="1:13">
      <c r="A67">
        <v>1</v>
      </c>
      <c r="B67" s="8" t="str">
        <f>IF($B$5="","",$B$5)</f>
        <v>脳卒中予防</v>
      </c>
      <c r="C67" s="8">
        <f t="shared" ref="C67:C76" si="24">IF($F5="","",$F5)</f>
        <v>0.1</v>
      </c>
      <c r="D67" s="8">
        <f t="shared" ref="D67:D76" si="25">IF($C67="","",$C67-$AM5)</f>
        <v>7.3000000000000009E-2</v>
      </c>
      <c r="E67" s="8">
        <f t="shared" ref="E67:E76" si="26">IF($C67="","",$AN5-$C67)</f>
        <v>0.9</v>
      </c>
      <c r="F67" t="str">
        <f t="shared" ref="F67:F76" si="27">$AP5</f>
        <v>certain</v>
      </c>
    </row>
    <row r="68" spans="1:13">
      <c r="A68">
        <v>2</v>
      </c>
      <c r="B68" s="8" t="str">
        <f>IF($B$6="","",$B$6)</f>
        <v>心不全予防</v>
      </c>
      <c r="C68" s="8">
        <f t="shared" si="24"/>
        <v>-0.1</v>
      </c>
      <c r="D68" s="8">
        <f t="shared" si="25"/>
        <v>0.25172413793103443</v>
      </c>
      <c r="E68" s="8">
        <f t="shared" si="26"/>
        <v>1.1000000000000001</v>
      </c>
      <c r="F68" t="str">
        <f t="shared" si="27"/>
        <v>certain</v>
      </c>
    </row>
    <row r="69" spans="1:13">
      <c r="A69">
        <v>3</v>
      </c>
      <c r="B69" s="8" t="str">
        <f>IF($B$7="","",$B$7)</f>
        <v>めまい</v>
      </c>
      <c r="C69" s="8">
        <f t="shared" si="24"/>
        <v>0.02</v>
      </c>
      <c r="D69" s="8">
        <f t="shared" si="25"/>
        <v>1.02</v>
      </c>
      <c r="E69" s="8">
        <f t="shared" si="26"/>
        <v>1.4599999999999997</v>
      </c>
      <c r="F69" t="str">
        <f t="shared" si="27"/>
        <v>certain</v>
      </c>
    </row>
    <row r="70" spans="1:13">
      <c r="A70">
        <v>4</v>
      </c>
      <c r="B70" s="8" t="str">
        <f>IF($B$8="","",$B$8)</f>
        <v>頻尿</v>
      </c>
      <c r="C70" s="8">
        <f t="shared" si="24"/>
        <v>-0.01</v>
      </c>
      <c r="D70" s="8">
        <f t="shared" si="25"/>
        <v>0.99</v>
      </c>
      <c r="E70" s="8">
        <f t="shared" si="26"/>
        <v>1.8250000000000002</v>
      </c>
      <c r="F70" t="str">
        <f t="shared" si="27"/>
        <v>certain</v>
      </c>
    </row>
    <row r="71" spans="1:13">
      <c r="A71">
        <v>5</v>
      </c>
      <c r="B71" s="8" t="str">
        <f>IF($B$9="","",$B$9)</f>
        <v>転倒</v>
      </c>
      <c r="C71" s="8">
        <f t="shared" si="24"/>
        <v>-0.02</v>
      </c>
      <c r="D71" s="8">
        <f t="shared" si="25"/>
        <v>0.98</v>
      </c>
      <c r="E71" s="8">
        <f t="shared" si="26"/>
        <v>0.56153846153846154</v>
      </c>
      <c r="F71" t="str">
        <f t="shared" si="27"/>
        <v>certain</v>
      </c>
    </row>
    <row r="72" spans="1:13">
      <c r="A72">
        <v>6</v>
      </c>
      <c r="B72" s="8" t="str">
        <f>IF($B$10="","",$B$10)</f>
        <v/>
      </c>
      <c r="C72" s="8" t="str">
        <f t="shared" si="24"/>
        <v/>
      </c>
      <c r="D72" s="8" t="str">
        <f t="shared" si="25"/>
        <v/>
      </c>
      <c r="E72" s="8" t="str">
        <f t="shared" si="26"/>
        <v/>
      </c>
      <c r="F72" t="str">
        <f t="shared" si="27"/>
        <v/>
      </c>
    </row>
    <row r="73" spans="1:13">
      <c r="A73">
        <v>7</v>
      </c>
      <c r="B73" s="8" t="str">
        <f>IF($B$11="","",$B$11)</f>
        <v/>
      </c>
      <c r="C73" s="8" t="str">
        <f t="shared" si="24"/>
        <v/>
      </c>
      <c r="D73" s="8" t="str">
        <f t="shared" si="25"/>
        <v/>
      </c>
      <c r="E73" s="8" t="str">
        <f t="shared" si="26"/>
        <v/>
      </c>
      <c r="F73" t="str">
        <f t="shared" si="27"/>
        <v/>
      </c>
    </row>
    <row r="74" spans="1:13">
      <c r="A74">
        <v>8</v>
      </c>
      <c r="B74" s="8" t="str">
        <f>IF($B$12="","",$B$12)</f>
        <v/>
      </c>
      <c r="C74" s="8" t="str">
        <f t="shared" si="24"/>
        <v/>
      </c>
      <c r="D74" s="8" t="str">
        <f t="shared" si="25"/>
        <v/>
      </c>
      <c r="E74" s="8" t="str">
        <f t="shared" si="26"/>
        <v/>
      </c>
      <c r="F74" t="str">
        <f t="shared" si="27"/>
        <v/>
      </c>
    </row>
    <row r="75" spans="1:13">
      <c r="A75">
        <v>9</v>
      </c>
      <c r="B75" s="8" t="str">
        <f>IF($B$13="","",$B$13)</f>
        <v/>
      </c>
      <c r="C75" s="8" t="str">
        <f t="shared" si="24"/>
        <v/>
      </c>
      <c r="D75" s="8" t="str">
        <f t="shared" si="25"/>
        <v/>
      </c>
      <c r="E75" s="8" t="str">
        <f t="shared" si="26"/>
        <v/>
      </c>
      <c r="F75" t="str">
        <f t="shared" si="27"/>
        <v/>
      </c>
    </row>
    <row r="76" spans="1:13">
      <c r="A76">
        <v>10</v>
      </c>
      <c r="B76" s="8" t="str">
        <f>IF($B$14="","",$B$14)</f>
        <v/>
      </c>
      <c r="C76" s="8" t="str">
        <f t="shared" si="24"/>
        <v/>
      </c>
      <c r="D76" s="8" t="str">
        <f t="shared" si="25"/>
        <v/>
      </c>
      <c r="E76" s="8" t="str">
        <f t="shared" si="26"/>
        <v/>
      </c>
      <c r="F76" t="str">
        <f t="shared" si="27"/>
        <v/>
      </c>
    </row>
    <row r="80" spans="1:13" ht="19.5" thickBo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</row>
    <row r="81" spans="1:13" ht="19.5" thickTop="1"/>
    <row r="82" spans="1:13">
      <c r="B82" s="1" t="s">
        <v>60</v>
      </c>
    </row>
    <row r="83" spans="1:13">
      <c r="B83" t="s">
        <v>19</v>
      </c>
      <c r="C83" s="43" t="s">
        <v>61</v>
      </c>
      <c r="D83" s="44" t="s">
        <v>57</v>
      </c>
      <c r="E83" s="44" t="s">
        <v>58</v>
      </c>
    </row>
    <row r="84" spans="1:13">
      <c r="A84">
        <v>1</v>
      </c>
      <c r="B84" s="8" t="str">
        <f>IF($B$5="","",$B$5)</f>
        <v>脳卒中予防</v>
      </c>
      <c r="C84" s="8">
        <f t="shared" ref="C84:C93" si="28">IF($I5="","",$I5)</f>
        <v>100</v>
      </c>
      <c r="D84" s="8">
        <f t="shared" ref="D84:D93" si="29">IF($C84="","",$C84-$AS5)</f>
        <v>73</v>
      </c>
      <c r="E84" s="8">
        <f>IF($C84="","",$AT5-$C84)</f>
        <v>0</v>
      </c>
    </row>
    <row r="85" spans="1:13">
      <c r="A85">
        <v>2</v>
      </c>
      <c r="B85" s="8" t="str">
        <f>IF($B$6="","",$B$6)</f>
        <v>心不全予防</v>
      </c>
      <c r="C85" s="8">
        <f t="shared" si="28"/>
        <v>29</v>
      </c>
      <c r="D85" s="8">
        <f t="shared" si="29"/>
        <v>29</v>
      </c>
      <c r="E85" s="8">
        <f>IF($C85="","",$AT6-$C85)</f>
        <v>71</v>
      </c>
    </row>
    <row r="86" spans="1:13">
      <c r="A86">
        <v>3</v>
      </c>
      <c r="B86" s="8" t="str">
        <f>IF($B$7="","",$B$7)</f>
        <v>めまい</v>
      </c>
      <c r="C86" s="8">
        <f t="shared" si="28"/>
        <v>5</v>
      </c>
      <c r="D86" s="8">
        <f t="shared" si="29"/>
        <v>5</v>
      </c>
      <c r="E86" s="8">
        <f>IF($C86="","",$AT7-$C86)</f>
        <v>95</v>
      </c>
    </row>
    <row r="87" spans="1:13">
      <c r="A87">
        <v>4</v>
      </c>
      <c r="B87" s="8" t="str">
        <f>IF($B$8="","",$B$8)</f>
        <v>頻尿</v>
      </c>
      <c r="C87" s="8">
        <f t="shared" si="28"/>
        <v>4</v>
      </c>
      <c r="D87" s="8">
        <f t="shared" si="29"/>
        <v>4</v>
      </c>
      <c r="E87" s="8">
        <f>IF($C87="","",$AT8-$C87)</f>
        <v>96</v>
      </c>
    </row>
    <row r="88" spans="1:13">
      <c r="A88">
        <v>5</v>
      </c>
      <c r="B88" s="8" t="str">
        <f>IF($B$9="","",$B$9)</f>
        <v>転倒</v>
      </c>
      <c r="C88" s="8">
        <f t="shared" si="28"/>
        <v>13</v>
      </c>
      <c r="D88" s="8">
        <f t="shared" si="29"/>
        <v>13</v>
      </c>
      <c r="E88" s="8">
        <v>70</v>
      </c>
    </row>
    <row r="89" spans="1:13">
      <c r="A89">
        <v>6</v>
      </c>
      <c r="B89" s="8" t="str">
        <f>IF($B$10="","",$B$10)</f>
        <v/>
      </c>
      <c r="C89" s="8" t="str">
        <f t="shared" si="28"/>
        <v/>
      </c>
      <c r="D89" s="8" t="str">
        <f t="shared" si="29"/>
        <v/>
      </c>
      <c r="E89" s="8" t="str">
        <f>IF($C89="","",$AT10-$C89)</f>
        <v/>
      </c>
    </row>
    <row r="90" spans="1:13">
      <c r="A90">
        <v>7</v>
      </c>
      <c r="B90" s="8" t="str">
        <f>IF($B$11="","",$B$11)</f>
        <v/>
      </c>
      <c r="C90" s="8" t="str">
        <f t="shared" si="28"/>
        <v/>
      </c>
      <c r="D90" s="8" t="str">
        <f t="shared" si="29"/>
        <v/>
      </c>
      <c r="E90" s="8" t="str">
        <f>IF($C90="","",$AT11-$C90)</f>
        <v/>
      </c>
    </row>
    <row r="91" spans="1:13">
      <c r="A91">
        <v>8</v>
      </c>
      <c r="B91" s="8" t="str">
        <f>IF($B$12="","",$B$12)</f>
        <v/>
      </c>
      <c r="C91" s="8" t="str">
        <f t="shared" si="28"/>
        <v/>
      </c>
      <c r="D91" s="8" t="str">
        <f t="shared" si="29"/>
        <v/>
      </c>
      <c r="E91" s="8" t="str">
        <f>IF($C91="","",$AT12-$C91)</f>
        <v/>
      </c>
    </row>
    <row r="92" spans="1:13">
      <c r="A92">
        <v>9</v>
      </c>
      <c r="B92" s="8" t="str">
        <f>IF($B$13="","",$B$13)</f>
        <v/>
      </c>
      <c r="C92" s="8" t="str">
        <f t="shared" si="28"/>
        <v/>
      </c>
      <c r="D92" s="8" t="str">
        <f t="shared" si="29"/>
        <v/>
      </c>
      <c r="E92" s="8" t="str">
        <f>IF($C92="","",$AT13-$C92)</f>
        <v/>
      </c>
    </row>
    <row r="93" spans="1:13">
      <c r="A93">
        <v>10</v>
      </c>
      <c r="B93" s="8" t="str">
        <f>IF($B$14="","",$B$14)</f>
        <v/>
      </c>
      <c r="C93" s="8" t="str">
        <f t="shared" si="28"/>
        <v/>
      </c>
      <c r="D93" s="8" t="str">
        <f t="shared" si="29"/>
        <v/>
      </c>
      <c r="E93" s="8" t="str">
        <f>IF($C93="","",$AT14-$C93)</f>
        <v/>
      </c>
    </row>
    <row r="96" spans="1:13" ht="19.5" thickBo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</row>
    <row r="97" ht="19.5" thickTop="1"/>
  </sheetData>
  <phoneticPr fontId="2"/>
  <dataValidations count="2">
    <dataValidation type="list" allowBlank="1" showInputMessage="1" showErrorMessage="1" sqref="D5:D14" xr:uid="{A80E20EB-2C74-429A-9F5A-5BC4E50BB59A}">
      <formula1>"有益事象,有害事象"</formula1>
    </dataValidation>
    <dataValidation type="list" allowBlank="1" showInputMessage="1" showErrorMessage="1" sqref="C5:C14" xr:uid="{C0183069-7824-4850-8C82-C12FBEE48186}">
      <formula1>"益,害,負担,費用"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0BAB5-7EF9-417E-BC4E-C68244A22882}">
  <dimension ref="A1:AU95"/>
  <sheetViews>
    <sheetView topLeftCell="A4" zoomScaleNormal="100" workbookViewId="0">
      <selection activeCell="AA9" sqref="AA9"/>
    </sheetView>
  </sheetViews>
  <sheetFormatPr defaultRowHeight="18.75"/>
  <cols>
    <col min="1" max="1" width="5.625" customWidth="1"/>
    <col min="2" max="2" width="16.5" customWidth="1"/>
    <col min="3" max="3" width="11" customWidth="1"/>
    <col min="4" max="4" width="10.375" customWidth="1"/>
    <col min="5" max="5" width="10" customWidth="1"/>
    <col min="6" max="6" width="11.875" customWidth="1"/>
    <col min="7" max="7" width="10.125" customWidth="1"/>
    <col min="8" max="8" width="11.125" customWidth="1"/>
    <col min="9" max="10" width="10.75" customWidth="1"/>
    <col min="11" max="11" width="16.875" customWidth="1"/>
    <col min="12" max="12" width="15.375" customWidth="1"/>
    <col min="13" max="13" width="11.375" customWidth="1"/>
    <col min="14" max="14" width="10.75" customWidth="1"/>
    <col min="15" max="15" width="10.5" customWidth="1"/>
    <col min="23" max="23" width="3.375" customWidth="1"/>
    <col min="24" max="24" width="10.75" customWidth="1"/>
    <col min="25" max="25" width="12.75" customWidth="1"/>
    <col min="27" max="27" width="13.375" bestFit="1" customWidth="1"/>
    <col min="29" max="29" width="22.375" customWidth="1"/>
    <col min="35" max="35" width="13.25" customWidth="1"/>
    <col min="36" max="36" width="11.375" customWidth="1"/>
    <col min="38" max="38" width="12.25" customWidth="1"/>
    <col min="39" max="39" width="10.125" customWidth="1"/>
    <col min="40" max="40" width="10.25" customWidth="1"/>
    <col min="42" max="42" width="10.75" customWidth="1"/>
    <col min="43" max="43" width="4.25" customWidth="1"/>
    <col min="44" max="44" width="11" customWidth="1"/>
    <col min="45" max="45" width="10.25" customWidth="1"/>
    <col min="46" max="46" width="10.375" customWidth="1"/>
    <col min="47" max="47" width="7.75" customWidth="1"/>
    <col min="48" max="48" width="5" customWidth="1"/>
  </cols>
  <sheetData>
    <row r="1" spans="1:47">
      <c r="A1" s="1" t="s">
        <v>0</v>
      </c>
      <c r="H1" t="s">
        <v>1</v>
      </c>
      <c r="J1" s="2"/>
    </row>
    <row r="2" spans="1:47">
      <c r="B2" t="s">
        <v>64</v>
      </c>
      <c r="H2" t="s">
        <v>65</v>
      </c>
    </row>
    <row r="3" spans="1:47" ht="20.25">
      <c r="B3" s="3" t="s">
        <v>5</v>
      </c>
      <c r="M3" t="s">
        <v>3</v>
      </c>
      <c r="Y3" t="s">
        <v>4</v>
      </c>
      <c r="AL3" t="s">
        <v>6</v>
      </c>
      <c r="AR3" t="s">
        <v>7</v>
      </c>
    </row>
    <row r="4" spans="1:47" ht="77.25">
      <c r="A4" t="s">
        <v>8</v>
      </c>
      <c r="B4" s="4" t="s">
        <v>9</v>
      </c>
      <c r="C4" s="5" t="s">
        <v>10</v>
      </c>
      <c r="D4" s="5" t="s">
        <v>11</v>
      </c>
      <c r="E4" s="4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47" t="s">
        <v>66</v>
      </c>
      <c r="K4" s="5" t="s">
        <v>67</v>
      </c>
      <c r="L4" s="48" t="s">
        <v>19</v>
      </c>
      <c r="M4" s="8" t="str">
        <f>IF($B5="","",$B5)</f>
        <v>脳卒中予防</v>
      </c>
      <c r="N4" s="8" t="str">
        <f>IF($B6="","",$B6)</f>
        <v>心不全予防</v>
      </c>
      <c r="O4" s="8" t="str">
        <f>IF($B7="","",$B7)</f>
        <v>めまい</v>
      </c>
      <c r="P4" s="8" t="str">
        <f>IF($B8="","",$B8)</f>
        <v>頻尿</v>
      </c>
      <c r="Q4" s="8" t="str">
        <f>IF($B9="","",$B9)</f>
        <v>転倒</v>
      </c>
      <c r="R4" s="8" t="str">
        <f>IF($B10="","",$B10)</f>
        <v/>
      </c>
      <c r="S4" s="8" t="str">
        <f>IF($B11="","",$B11)</f>
        <v/>
      </c>
      <c r="T4" s="8" t="str">
        <f>IF($B12="","",$B12)</f>
        <v/>
      </c>
      <c r="U4" s="8" t="str">
        <f>IF($B13="","",$B13)</f>
        <v/>
      </c>
      <c r="V4" s="8" t="str">
        <f>IF($B14="","",$B14)</f>
        <v/>
      </c>
      <c r="X4" s="9" t="s">
        <v>20</v>
      </c>
      <c r="AL4" t="s">
        <v>21</v>
      </c>
      <c r="AM4" s="9" t="s">
        <v>22</v>
      </c>
      <c r="AN4" s="9" t="s">
        <v>23</v>
      </c>
      <c r="AO4" t="s">
        <v>24</v>
      </c>
      <c r="AP4" s="9" t="s">
        <v>25</v>
      </c>
      <c r="AR4" t="s">
        <v>21</v>
      </c>
      <c r="AS4" s="9" t="s">
        <v>22</v>
      </c>
      <c r="AT4" s="9" t="s">
        <v>23</v>
      </c>
      <c r="AU4" t="s">
        <v>26</v>
      </c>
    </row>
    <row r="5" spans="1:47">
      <c r="A5">
        <v>1</v>
      </c>
      <c r="B5" s="10" t="s">
        <v>27</v>
      </c>
      <c r="C5" s="11" t="s">
        <v>28</v>
      </c>
      <c r="D5" s="11" t="s">
        <v>29</v>
      </c>
      <c r="E5" s="12">
        <f>IF(D5="","",IF(D5="有益事象",1,-1))</f>
        <v>1</v>
      </c>
      <c r="F5" s="10">
        <v>0.1</v>
      </c>
      <c r="G5" s="13">
        <v>0.05</v>
      </c>
      <c r="H5" s="13">
        <v>0.15</v>
      </c>
      <c r="I5" s="51">
        <f>IF(重要度!$B6="","",重要度!$B6)</f>
        <v>100</v>
      </c>
      <c r="J5" s="15">
        <f>IF(I5&lt;&gt;"",I5/MAX($I$5:$I$14),"")</f>
        <v>1</v>
      </c>
      <c r="K5" s="15">
        <f>IF(I5&lt;&gt;"",E5*J5*F5,"")</f>
        <v>0.1</v>
      </c>
      <c r="L5" s="16" t="str">
        <f>IF(B5="","",B5)</f>
        <v>脳卒中予防</v>
      </c>
      <c r="M5" s="15">
        <f>IF($F5="",0,IF($G5="",0,POWER(($F5-$G5)/1.96,2)))</f>
        <v>6.5077051228654734E-4</v>
      </c>
      <c r="N5" s="15">
        <f>IF(N18="",0,IF(F5=0,0,N18*(F5-G5)*(F6-G6)/1.96/1.96))</f>
        <v>4.6855476884631402E-4</v>
      </c>
      <c r="O5" s="15">
        <f>IF(O18="",0,IF(F5=0,0,O18*(F5-G5)*(F7-G7)/1.96/1.96))</f>
        <v>0</v>
      </c>
      <c r="P5" s="15">
        <f>IF(P18="",0,IF(F5=0,0,P18*(F5-G5)*(F7-G7)/1.96/1.96))</f>
        <v>0</v>
      </c>
      <c r="Q5" s="15">
        <f>IF(Q18="",0,IF(F5=0,0,Q18*(F5-G5)*(F8-G8)/1.96/1.96))</f>
        <v>0</v>
      </c>
      <c r="R5" s="15">
        <f>IF(R18="",0,IF(F5=0,0,R18*(F5-G5)*(F9-G9)/1.96/1.96))</f>
        <v>0</v>
      </c>
      <c r="S5" s="15">
        <f>IF(S18="",0,IF(F5=0,0,S18*(F5-G5)*(F10-G10)/1.96/1.96))</f>
        <v>0</v>
      </c>
      <c r="T5" s="15">
        <f>IF(T18="",0,IF(F5=0,0,T18*(F5-G5)*(F11-G11)/1.96/1.96))</f>
        <v>0</v>
      </c>
      <c r="U5" s="15">
        <f>IF(U18="",0,IF(F5=0,0,U18*(F5-G5)*(F12-G12)/1.96/1.96))</f>
        <v>0</v>
      </c>
      <c r="V5" s="15">
        <f>IF(V18="",0,IF(F5=0,0,V18*(F5-G5)*(F13-G13)/1.96/1.96))</f>
        <v>0</v>
      </c>
      <c r="X5" s="12">
        <f>IF($J5="",0,$J5)</f>
        <v>1</v>
      </c>
      <c r="Y5" s="15">
        <f>M5*$X5</f>
        <v>6.5077051228654734E-4</v>
      </c>
      <c r="Z5" s="15">
        <f t="shared" ref="Z5:AH14" si="0">N5*$X5</f>
        <v>4.6855476884631402E-4</v>
      </c>
      <c r="AA5" s="15">
        <f t="shared" si="0"/>
        <v>0</v>
      </c>
      <c r="AB5" s="15">
        <f t="shared" si="0"/>
        <v>0</v>
      </c>
      <c r="AC5" s="15">
        <f t="shared" si="0"/>
        <v>0</v>
      </c>
      <c r="AD5" s="15">
        <f t="shared" si="0"/>
        <v>0</v>
      </c>
      <c r="AE5" s="15">
        <f t="shared" si="0"/>
        <v>0</v>
      </c>
      <c r="AF5" s="15">
        <f t="shared" si="0"/>
        <v>0</v>
      </c>
      <c r="AG5" s="15">
        <f t="shared" si="0"/>
        <v>0</v>
      </c>
      <c r="AH5" s="15">
        <f t="shared" si="0"/>
        <v>0</v>
      </c>
      <c r="AJ5" s="12" cm="1">
        <f t="array" ref="AJ5:AJ14">MMULT(Y5:AH14,X5:X14)</f>
        <v>7.8665139525197836E-4</v>
      </c>
      <c r="AL5" s="12">
        <f>IF(K5="","",-1*($K$15-K5)*E5/J5)</f>
        <v>2.6999999999999996E-2</v>
      </c>
      <c r="AM5" s="12">
        <f>IF(AL5="","",IF(K5&gt;AL5,AL5,-1))</f>
        <v>2.6999999999999996E-2</v>
      </c>
      <c r="AN5" s="12">
        <f>IF(AL5="","",IF(K5&gt;AL5,1,AL5))</f>
        <v>1</v>
      </c>
      <c r="AO5">
        <f>IF(F5="","",F5)</f>
        <v>0.1</v>
      </c>
      <c r="AP5" t="str">
        <f>IF(AM5="","",IF(AND(G5&gt;AM5,H5&lt;AN5),"certain","uncertain"))</f>
        <v>certain</v>
      </c>
      <c r="AR5" s="12">
        <f>IF(K5="","",-100*($K$15-K5)*E5/F5)</f>
        <v>26.999999999999996</v>
      </c>
      <c r="AS5" s="12">
        <f>IF(AR5="","",IF(AR5&lt;I5,IF(AR5&lt;0,0,AR5),0))</f>
        <v>26.999999999999996</v>
      </c>
      <c r="AT5" s="12">
        <f>IF(AR5="","",IF(AR5&lt;I5,100,IF(AR5&gt;100,100,AR5)))</f>
        <v>100</v>
      </c>
      <c r="AU5">
        <f>IF(I5="","",I5)</f>
        <v>100</v>
      </c>
    </row>
    <row r="6" spans="1:47">
      <c r="A6">
        <v>2</v>
      </c>
      <c r="B6" s="14" t="s">
        <v>30</v>
      </c>
      <c r="C6" s="11" t="s">
        <v>28</v>
      </c>
      <c r="D6" s="17" t="s">
        <v>29</v>
      </c>
      <c r="E6" s="12">
        <f t="shared" ref="E6:E14" si="1">IF(D6="","",IF(D6="有益事象",1,-1))</f>
        <v>1</v>
      </c>
      <c r="F6" s="14">
        <v>-0.1</v>
      </c>
      <c r="G6" s="18">
        <v>-0.16</v>
      </c>
      <c r="H6" s="18">
        <v>-0.04</v>
      </c>
      <c r="I6" s="51">
        <f>IF(重要度!$B7="","",重要度!$B7)</f>
        <v>29</v>
      </c>
      <c r="J6" s="15">
        <f t="shared" ref="J6:J14" si="2">IF(I6&lt;&gt;"",I6/MAX($I$5:$I$14),"")</f>
        <v>0.28999999999999998</v>
      </c>
      <c r="K6" s="15">
        <f t="shared" ref="K6:K14" si="3">IF(I6&lt;&gt;"",E6*J6*F6,"")</f>
        <v>-2.8999999999999998E-2</v>
      </c>
      <c r="L6" s="16" t="str">
        <f t="shared" ref="L6:L14" si="4">IF(B6="","",B6)</f>
        <v>心不全予防</v>
      </c>
      <c r="M6" s="15">
        <f>N$5</f>
        <v>4.6855476884631402E-4</v>
      </c>
      <c r="N6" s="15">
        <f>IF($F6="",0,IF($G6="",0,POWER(($F6-$G6)/1.96,2)))</f>
        <v>9.3710953769262804E-4</v>
      </c>
      <c r="O6" s="15">
        <f>IF(O19="",0,IF(F6=0,0,O19*(F6-G6)*(F7-G7)/1.96/1.96))</f>
        <v>0</v>
      </c>
      <c r="P6" s="15">
        <f>IF(P19="",0,IF(F6=0,0,P19*(F6-G6)*(F8-G8)/1.96/1.96))</f>
        <v>0</v>
      </c>
      <c r="Q6" s="15">
        <f>IF(Q19="",0,IF(F6=0,0,Q19*(F6-G6)*(F9-G9)/1.96/1.96))</f>
        <v>0</v>
      </c>
      <c r="R6" s="15">
        <f>IF(R19="",0,IF(F6=0,0,R19*(F6-G6)*(F10-G10)/1.96/1.96))</f>
        <v>0</v>
      </c>
      <c r="S6" s="15">
        <f>IF(S19="",0,IF(F6=0,0,S19*(F6-G6)*(F11-G11)/1.96/1.96))</f>
        <v>0</v>
      </c>
      <c r="T6" s="15">
        <f>IF(T19="",0,IF(F6=0,0,T19*(F6-G6)*(F12-G12)/1.96/1.96))</f>
        <v>0</v>
      </c>
      <c r="U6" s="15">
        <f>IF(U19="",0,IF(F6=0,0,U19*(F6-G6)*(F13-G13)/1.96/1.96))</f>
        <v>0</v>
      </c>
      <c r="V6" s="15">
        <f>IF(V19="",0,IF(F6=0,0,V19*(F6-G6)*(F14-G14)/1.96/1.96))</f>
        <v>0</v>
      </c>
      <c r="X6" s="12">
        <f t="shared" ref="X6:X14" si="5">IF($J6="",0,$J6)</f>
        <v>0.28999999999999998</v>
      </c>
      <c r="Y6" s="15">
        <f t="shared" ref="Y6:Y14" si="6">M6*$X6</f>
        <v>1.3588088296543106E-4</v>
      </c>
      <c r="Z6" s="15">
        <f t="shared" si="0"/>
        <v>2.7176176593086211E-4</v>
      </c>
      <c r="AA6" s="15">
        <f t="shared" si="0"/>
        <v>0</v>
      </c>
      <c r="AB6" s="15">
        <f t="shared" si="0"/>
        <v>0</v>
      </c>
      <c r="AC6" s="15">
        <f t="shared" si="0"/>
        <v>0</v>
      </c>
      <c r="AD6" s="15">
        <f t="shared" si="0"/>
        <v>0</v>
      </c>
      <c r="AE6" s="15">
        <f t="shared" si="0"/>
        <v>0</v>
      </c>
      <c r="AF6" s="15">
        <f t="shared" si="0"/>
        <v>0</v>
      </c>
      <c r="AG6" s="15">
        <f t="shared" si="0"/>
        <v>0</v>
      </c>
      <c r="AH6" s="15">
        <f t="shared" si="0"/>
        <v>0</v>
      </c>
      <c r="AJ6" s="12">
        <v>2.1469179508538106E-4</v>
      </c>
      <c r="AL6" s="12">
        <f t="shared" ref="AL6:AL14" si="7">IF(K6="","",-1*($K$15-K6)*E6/J6)</f>
        <v>-0.35172413793103452</v>
      </c>
      <c r="AM6" s="12">
        <f t="shared" ref="AM6:AM14" si="8">IF(AL6="","",IF(K6&gt;AL6,AL6,-1))</f>
        <v>-0.35172413793103452</v>
      </c>
      <c r="AN6" s="12">
        <f t="shared" ref="AN6:AN14" si="9">IF(AL6="","",IF(K6&gt;AL6,1,AL6))</f>
        <v>1</v>
      </c>
      <c r="AO6">
        <f t="shared" ref="AO6:AO14" si="10">IF(F6="","",F6)</f>
        <v>-0.1</v>
      </c>
      <c r="AP6" t="str">
        <f t="shared" ref="AP6:AP14" si="11">IF(AM6="","",IF(AND(G6&gt;AM6,H6&lt;AN6),"certain","uncertain"))</f>
        <v>certain</v>
      </c>
      <c r="AR6" s="12">
        <f t="shared" ref="AR6:AR14" si="12">IF(K6="","",-100*($K$15-K6)*E6/F6)</f>
        <v>102</v>
      </c>
      <c r="AS6" s="12">
        <f t="shared" ref="AS6:AS14" si="13">IF(AR6="","",IF(AR6&lt;I6,IF(AR6&lt;0,0,AR6),0))</f>
        <v>0</v>
      </c>
      <c r="AT6" s="12">
        <f t="shared" ref="AT6:AT14" si="14">IF(AR6="","",IF(AR6&lt;I6,100,IF(AR6&gt;100,100,AR6)))</f>
        <v>100</v>
      </c>
      <c r="AU6">
        <f t="shared" ref="AU6:AU14" si="15">IF(I6="","",I6)</f>
        <v>29</v>
      </c>
    </row>
    <row r="7" spans="1:47">
      <c r="A7">
        <v>3</v>
      </c>
      <c r="B7" s="14" t="s">
        <v>31</v>
      </c>
      <c r="C7" s="11" t="s">
        <v>32</v>
      </c>
      <c r="D7" s="17" t="s">
        <v>33</v>
      </c>
      <c r="E7" s="12">
        <f t="shared" si="1"/>
        <v>-1</v>
      </c>
      <c r="F7" s="14">
        <v>0.02</v>
      </c>
      <c r="G7" s="18">
        <v>1.0999999999999999E-2</v>
      </c>
      <c r="H7" s="18">
        <v>2.9000000000000001E-2</v>
      </c>
      <c r="I7" s="51">
        <f>IF(重要度!$B8="","",重要度!$B8)</f>
        <v>5</v>
      </c>
      <c r="J7" s="15">
        <f t="shared" si="2"/>
        <v>0.05</v>
      </c>
      <c r="K7" s="15">
        <f t="shared" si="3"/>
        <v>-1E-3</v>
      </c>
      <c r="L7" s="16" t="str">
        <f t="shared" si="4"/>
        <v>めまい</v>
      </c>
      <c r="M7" s="15">
        <f>O$5</f>
        <v>0</v>
      </c>
      <c r="N7" s="15">
        <f>O$6</f>
        <v>0</v>
      </c>
      <c r="O7" s="15">
        <f>IF($F7="",0,IF($G7="",0,POWER(($F7-$G7)/1.96,2)))</f>
        <v>2.1084964598084137E-5</v>
      </c>
      <c r="P7" s="15">
        <f>IF(P20="",0,IF(F7=0,0,P20*(F7-G7)*(F8-G8)/1.96/1.96))</f>
        <v>0</v>
      </c>
      <c r="Q7" s="15">
        <f>IF(Q20="",0,IF(F7=0,0,Q20*(F7-G7)*(F9-G9)/1.96/1.96))</f>
        <v>3.7484381507705122E-5</v>
      </c>
      <c r="R7" s="15">
        <f>IF(R20="",0,IF(F7=0,0,R20*(F7-G7)*(F10-G10)/1.96/1.96))</f>
        <v>0</v>
      </c>
      <c r="S7" s="15">
        <f>IF(S20="",0,IF(F7=0,0,S20*(F7-G7)*(F11-G11)/1.96/1.96))</f>
        <v>0</v>
      </c>
      <c r="T7" s="15">
        <f>IF(T20="",0,IF(F7=0,0,T20*(F7-G7)*(F12-G12)/1.96/1.96))</f>
        <v>0</v>
      </c>
      <c r="U7" s="15">
        <f>IF(U20="",0,IF(F7=0,0,U20*(F7-G7)*(F13-G13)/1.96/1.96))</f>
        <v>0</v>
      </c>
      <c r="V7" s="15">
        <f>IF(V20="",0,IF(F7=0,0,V20*(F7-G7)*(F14-G14)/1.96/1.96))</f>
        <v>0</v>
      </c>
      <c r="X7" s="12">
        <f t="shared" si="5"/>
        <v>0.05</v>
      </c>
      <c r="Y7" s="15">
        <f t="shared" si="6"/>
        <v>0</v>
      </c>
      <c r="Z7" s="15">
        <f t="shared" si="0"/>
        <v>0</v>
      </c>
      <c r="AA7" s="15">
        <f t="shared" si="0"/>
        <v>1.054248229904207E-6</v>
      </c>
      <c r="AB7" s="15">
        <f t="shared" si="0"/>
        <v>0</v>
      </c>
      <c r="AC7" s="15">
        <f t="shared" si="0"/>
        <v>1.8742190753852562E-6</v>
      </c>
      <c r="AD7" s="15">
        <f t="shared" si="0"/>
        <v>0</v>
      </c>
      <c r="AE7" s="15">
        <f t="shared" si="0"/>
        <v>0</v>
      </c>
      <c r="AF7" s="15">
        <f t="shared" si="0"/>
        <v>0</v>
      </c>
      <c r="AG7" s="15">
        <f t="shared" si="0"/>
        <v>0</v>
      </c>
      <c r="AH7" s="15">
        <f t="shared" si="0"/>
        <v>0</v>
      </c>
      <c r="AJ7" s="12">
        <v>2.9636089129529368E-7</v>
      </c>
      <c r="AL7" s="12">
        <f t="shared" si="7"/>
        <v>1.4800000000000002</v>
      </c>
      <c r="AM7" s="12">
        <f t="shared" si="8"/>
        <v>-1</v>
      </c>
      <c r="AN7" s="12">
        <f t="shared" si="9"/>
        <v>1.4800000000000002</v>
      </c>
      <c r="AO7">
        <f t="shared" si="10"/>
        <v>0.02</v>
      </c>
      <c r="AP7" t="str">
        <f t="shared" si="11"/>
        <v>certain</v>
      </c>
      <c r="AR7" s="12">
        <f t="shared" si="12"/>
        <v>370.00000000000006</v>
      </c>
      <c r="AS7" s="12">
        <f t="shared" si="13"/>
        <v>0</v>
      </c>
      <c r="AT7" s="12">
        <f t="shared" si="14"/>
        <v>100</v>
      </c>
      <c r="AU7">
        <f t="shared" si="15"/>
        <v>5</v>
      </c>
    </row>
    <row r="8" spans="1:47">
      <c r="A8">
        <v>4</v>
      </c>
      <c r="B8" s="14" t="s">
        <v>34</v>
      </c>
      <c r="C8" s="11" t="s">
        <v>32</v>
      </c>
      <c r="D8" s="17" t="s">
        <v>33</v>
      </c>
      <c r="E8" s="12">
        <f t="shared" si="1"/>
        <v>-1</v>
      </c>
      <c r="F8" s="14">
        <v>-0.01</v>
      </c>
      <c r="G8" s="18">
        <v>-0.03</v>
      </c>
      <c r="H8" s="18">
        <v>0.01</v>
      </c>
      <c r="I8" s="51">
        <f>IF(重要度!$B9="","",重要度!$B9)</f>
        <v>4</v>
      </c>
      <c r="J8" s="15">
        <f t="shared" si="2"/>
        <v>0.04</v>
      </c>
      <c r="K8" s="15">
        <f t="shared" si="3"/>
        <v>4.0000000000000002E-4</v>
      </c>
      <c r="L8" s="16" t="str">
        <f t="shared" si="4"/>
        <v>頻尿</v>
      </c>
      <c r="M8" s="15">
        <f>P$5</f>
        <v>0</v>
      </c>
      <c r="N8" s="15">
        <f>P$6</f>
        <v>0</v>
      </c>
      <c r="O8" s="15">
        <f>P$7</f>
        <v>0</v>
      </c>
      <c r="P8" s="15">
        <f>IF($F8="",0,IF($G8="",0,POWER(($F8-$G8)/1.96,2)))</f>
        <v>1.0412328196584754E-4</v>
      </c>
      <c r="Q8" s="15">
        <f>IF(Q21="",0,IF(F8=0,0,Q21*(F8-G8)*(F9-G9)/1.96/1.96))</f>
        <v>0</v>
      </c>
      <c r="R8" s="15">
        <f>IF(R21="",0,IF(F8=0,0,R21*(F8-G8)*(F10-G10)/1.96/1.96))</f>
        <v>0</v>
      </c>
      <c r="S8" s="15">
        <f>IF(S21="",0,IF(F8=0,0,S21*(F8-G8)*(F11-G11)/1.96/1.96))</f>
        <v>0</v>
      </c>
      <c r="T8" s="15">
        <f>IF(T21="",0,IF(F8=0,0,T21*(F8-G8)*(F12-G12)/1.96/1.96))</f>
        <v>0</v>
      </c>
      <c r="U8" s="15">
        <f>IF(U21="",0,IF(F8=0,0,U21*(F8-G8)*(F13-G13)/1.96/1.96))</f>
        <v>0</v>
      </c>
      <c r="V8" s="15">
        <f>IF(V21="",0,IF(F8=0,0,V21*(F8-G8)*(F14-G14)/1.96/1.96))</f>
        <v>0</v>
      </c>
      <c r="X8" s="12">
        <f t="shared" si="5"/>
        <v>0.04</v>
      </c>
      <c r="Y8" s="15">
        <f t="shared" si="6"/>
        <v>0</v>
      </c>
      <c r="Z8" s="15">
        <f t="shared" si="0"/>
        <v>0</v>
      </c>
      <c r="AA8" s="15">
        <f t="shared" si="0"/>
        <v>0</v>
      </c>
      <c r="AB8" s="15">
        <f t="shared" si="0"/>
        <v>4.1649312786339016E-6</v>
      </c>
      <c r="AC8" s="15">
        <f t="shared" si="0"/>
        <v>0</v>
      </c>
      <c r="AD8" s="15">
        <f t="shared" si="0"/>
        <v>0</v>
      </c>
      <c r="AE8" s="15">
        <f t="shared" si="0"/>
        <v>0</v>
      </c>
      <c r="AF8" s="15">
        <f t="shared" si="0"/>
        <v>0</v>
      </c>
      <c r="AG8" s="15">
        <f t="shared" si="0"/>
        <v>0</v>
      </c>
      <c r="AH8" s="15">
        <f t="shared" si="0"/>
        <v>0</v>
      </c>
      <c r="AJ8" s="12">
        <v>1.6659725114535607E-7</v>
      </c>
      <c r="AL8" s="12">
        <f t="shared" si="7"/>
        <v>1.8150000000000002</v>
      </c>
      <c r="AM8" s="12">
        <f t="shared" si="8"/>
        <v>-1</v>
      </c>
      <c r="AN8" s="12">
        <f t="shared" si="9"/>
        <v>1.8150000000000002</v>
      </c>
      <c r="AO8">
        <f t="shared" si="10"/>
        <v>-0.01</v>
      </c>
      <c r="AP8" t="str">
        <f t="shared" si="11"/>
        <v>certain</v>
      </c>
      <c r="AR8" s="12">
        <f t="shared" si="12"/>
        <v>-726.00000000000011</v>
      </c>
      <c r="AS8" s="12">
        <f t="shared" si="13"/>
        <v>0</v>
      </c>
      <c r="AT8" s="12">
        <f t="shared" si="14"/>
        <v>100</v>
      </c>
      <c r="AU8">
        <f t="shared" si="15"/>
        <v>4</v>
      </c>
    </row>
    <row r="9" spans="1:47">
      <c r="A9">
        <v>5</v>
      </c>
      <c r="B9" s="14" t="s">
        <v>35</v>
      </c>
      <c r="C9" s="11" t="s">
        <v>32</v>
      </c>
      <c r="D9" s="17" t="s">
        <v>33</v>
      </c>
      <c r="E9" s="12">
        <f t="shared" si="1"/>
        <v>-1</v>
      </c>
      <c r="F9" s="14">
        <v>-0.02</v>
      </c>
      <c r="G9" s="18">
        <v>-0.06</v>
      </c>
      <c r="H9" s="18">
        <v>0.02</v>
      </c>
      <c r="I9" s="51">
        <f>IF(重要度!$B10="","",重要度!$B10)</f>
        <v>13</v>
      </c>
      <c r="J9" s="15">
        <f t="shared" si="2"/>
        <v>0.13</v>
      </c>
      <c r="K9" s="15">
        <f t="shared" si="3"/>
        <v>2.6000000000000003E-3</v>
      </c>
      <c r="L9" s="16" t="str">
        <f t="shared" si="4"/>
        <v>転倒</v>
      </c>
      <c r="M9" s="15">
        <f>Q$5</f>
        <v>0</v>
      </c>
      <c r="N9" s="15">
        <f>Q$6</f>
        <v>0</v>
      </c>
      <c r="O9" s="15">
        <f>Q$7</f>
        <v>3.7484381507705122E-5</v>
      </c>
      <c r="P9" s="15">
        <f>Q$8</f>
        <v>0</v>
      </c>
      <c r="Q9" s="15">
        <f>IF($F9="",0,IF($G9="",0,POWER(($F9-$G9)/1.96,2)))</f>
        <v>4.1649312786339016E-4</v>
      </c>
      <c r="R9" s="15">
        <f>IF(R22="",0,IF(F9=0,0,R22*(F9-G9)*(F10-G10)/1.96/1.96))</f>
        <v>0</v>
      </c>
      <c r="S9" s="15">
        <f>IF(S22="",0,IF(F9=0,0,S22*(F9-G9)*(F11-G11)/1.96/1.96))</f>
        <v>0</v>
      </c>
      <c r="T9" s="15">
        <f>IF(T22="",0,IF(F9=0,0,T22*(F9-G9)*(F12-G12)/1.96/1.96))</f>
        <v>0</v>
      </c>
      <c r="U9" s="15">
        <f>IF(U22="",0,IF(F9=0,0,U22*(F9-G9)*(F13-G13)/1.96/1.96))</f>
        <v>0</v>
      </c>
      <c r="V9" s="15">
        <f>IF(V22="",0,IF(F9=0,0,V22*(F9-G9)*(F14-G14)/1.96/1.96))</f>
        <v>0</v>
      </c>
      <c r="X9" s="12">
        <f t="shared" si="5"/>
        <v>0.13</v>
      </c>
      <c r="Y9" s="15">
        <f t="shared" si="6"/>
        <v>0</v>
      </c>
      <c r="Z9" s="15">
        <f t="shared" si="0"/>
        <v>0</v>
      </c>
      <c r="AA9" s="15">
        <f t="shared" si="0"/>
        <v>4.8729695960016661E-6</v>
      </c>
      <c r="AB9" s="15">
        <f t="shared" si="0"/>
        <v>0</v>
      </c>
      <c r="AC9" s="15">
        <f t="shared" si="0"/>
        <v>5.4144106622240722E-5</v>
      </c>
      <c r="AD9" s="15">
        <f t="shared" si="0"/>
        <v>0</v>
      </c>
      <c r="AE9" s="15">
        <f t="shared" si="0"/>
        <v>0</v>
      </c>
      <c r="AF9" s="15">
        <f t="shared" si="0"/>
        <v>0</v>
      </c>
      <c r="AG9" s="15">
        <f t="shared" si="0"/>
        <v>0</v>
      </c>
      <c r="AH9" s="15">
        <f t="shared" si="0"/>
        <v>0</v>
      </c>
      <c r="AJ9" s="12">
        <v>7.2823823406913778E-6</v>
      </c>
      <c r="AL9" s="12">
        <f t="shared" si="7"/>
        <v>0.54153846153846152</v>
      </c>
      <c r="AM9" s="12">
        <f t="shared" si="8"/>
        <v>-1</v>
      </c>
      <c r="AN9" s="12">
        <f t="shared" si="9"/>
        <v>0.54153846153846152</v>
      </c>
      <c r="AO9">
        <f t="shared" si="10"/>
        <v>-0.02</v>
      </c>
      <c r="AP9" t="str">
        <f t="shared" si="11"/>
        <v>certain</v>
      </c>
      <c r="AR9" s="12">
        <f t="shared" si="12"/>
        <v>-352</v>
      </c>
      <c r="AS9" s="12">
        <f t="shared" si="13"/>
        <v>0</v>
      </c>
      <c r="AT9" s="12">
        <f t="shared" si="14"/>
        <v>100</v>
      </c>
      <c r="AU9">
        <f t="shared" si="15"/>
        <v>13</v>
      </c>
    </row>
    <row r="10" spans="1:47">
      <c r="A10">
        <v>6</v>
      </c>
      <c r="B10" s="14"/>
      <c r="C10" s="11"/>
      <c r="D10" s="17"/>
      <c r="E10" s="12" t="str">
        <f t="shared" si="1"/>
        <v/>
      </c>
      <c r="F10" s="14"/>
      <c r="G10" s="18"/>
      <c r="H10" s="18"/>
      <c r="I10" s="51" t="str">
        <f>IF(重要度!$B11="","",重要度!$B11)</f>
        <v/>
      </c>
      <c r="J10" s="15" t="str">
        <f t="shared" si="2"/>
        <v/>
      </c>
      <c r="K10" s="15" t="str">
        <f t="shared" si="3"/>
        <v/>
      </c>
      <c r="L10" s="16" t="str">
        <f t="shared" si="4"/>
        <v/>
      </c>
      <c r="M10" s="15">
        <f>R$5</f>
        <v>0</v>
      </c>
      <c r="N10" s="15">
        <f>R$6</f>
        <v>0</v>
      </c>
      <c r="O10" s="15">
        <f>R$7</f>
        <v>0</v>
      </c>
      <c r="P10" s="15">
        <f>R$8</f>
        <v>0</v>
      </c>
      <c r="Q10" s="15">
        <f>R$9</f>
        <v>0</v>
      </c>
      <c r="R10" s="15">
        <f>IF($F10="",0,IF($G10="",0,POWER(($F10-$G10)/1.96,2)))</f>
        <v>0</v>
      </c>
      <c r="S10" s="15">
        <f>IF(S23="",0,IF(F10=0,0,S23*(F10-G10)*(F11-G11)/1.96/1.96))</f>
        <v>0</v>
      </c>
      <c r="T10" s="15">
        <f>IF(T23="",0,IF(F10=0,0,T23*(F10-G10)*(F12-G12)/1.96/1.96))</f>
        <v>0</v>
      </c>
      <c r="U10" s="15">
        <f>IF(U23="",0,IF(F10=0,0,U23*(F10-G10)*(F13-G13)/1.96/1.96))</f>
        <v>0</v>
      </c>
      <c r="V10" s="15">
        <f>IF(V23="",0,IF(F10=0,0,V23*(F10-G10)*(F14-G14)/1.96/1.96))</f>
        <v>0</v>
      </c>
      <c r="X10" s="12">
        <f t="shared" si="5"/>
        <v>0</v>
      </c>
      <c r="Y10" s="15">
        <f t="shared" si="6"/>
        <v>0</v>
      </c>
      <c r="Z10" s="15">
        <f t="shared" si="0"/>
        <v>0</v>
      </c>
      <c r="AA10" s="15">
        <f t="shared" si="0"/>
        <v>0</v>
      </c>
      <c r="AB10" s="15">
        <f t="shared" si="0"/>
        <v>0</v>
      </c>
      <c r="AC10" s="15">
        <f t="shared" si="0"/>
        <v>0</v>
      </c>
      <c r="AD10" s="15">
        <f t="shared" si="0"/>
        <v>0</v>
      </c>
      <c r="AE10" s="15">
        <f t="shared" si="0"/>
        <v>0</v>
      </c>
      <c r="AF10" s="15">
        <f t="shared" si="0"/>
        <v>0</v>
      </c>
      <c r="AG10" s="15">
        <f t="shared" si="0"/>
        <v>0</v>
      </c>
      <c r="AH10" s="15">
        <f t="shared" si="0"/>
        <v>0</v>
      </c>
      <c r="AJ10" s="12">
        <v>0</v>
      </c>
      <c r="AL10" s="12" t="str">
        <f t="shared" si="7"/>
        <v/>
      </c>
      <c r="AM10" s="12" t="str">
        <f t="shared" si="8"/>
        <v/>
      </c>
      <c r="AN10" s="12" t="str">
        <f t="shared" si="9"/>
        <v/>
      </c>
      <c r="AO10" t="str">
        <f t="shared" si="10"/>
        <v/>
      </c>
      <c r="AP10" t="str">
        <f t="shared" si="11"/>
        <v/>
      </c>
      <c r="AR10" s="12" t="str">
        <f t="shared" si="12"/>
        <v/>
      </c>
      <c r="AS10" s="12" t="str">
        <f t="shared" si="13"/>
        <v/>
      </c>
      <c r="AT10" s="12" t="str">
        <f t="shared" si="14"/>
        <v/>
      </c>
      <c r="AU10" t="str">
        <f t="shared" si="15"/>
        <v/>
      </c>
    </row>
    <row r="11" spans="1:47">
      <c r="A11">
        <v>7</v>
      </c>
      <c r="B11" s="14"/>
      <c r="C11" s="11"/>
      <c r="D11" s="17"/>
      <c r="E11" s="12" t="str">
        <f t="shared" si="1"/>
        <v/>
      </c>
      <c r="F11" s="14"/>
      <c r="G11" s="18"/>
      <c r="H11" s="18"/>
      <c r="I11" s="51" t="str">
        <f>IF(重要度!$B12="","",重要度!$B12)</f>
        <v/>
      </c>
      <c r="J11" s="15" t="str">
        <f t="shared" si="2"/>
        <v/>
      </c>
      <c r="K11" s="15" t="str">
        <f t="shared" si="3"/>
        <v/>
      </c>
      <c r="L11" s="16" t="str">
        <f t="shared" si="4"/>
        <v/>
      </c>
      <c r="M11" s="15">
        <f>S$5</f>
        <v>0</v>
      </c>
      <c r="N11" s="15">
        <f>S$6</f>
        <v>0</v>
      </c>
      <c r="O11" s="15">
        <f>S$7</f>
        <v>0</v>
      </c>
      <c r="P11" s="15">
        <f>S$8</f>
        <v>0</v>
      </c>
      <c r="Q11" s="15">
        <f>S$9</f>
        <v>0</v>
      </c>
      <c r="R11" s="15">
        <f>S$10</f>
        <v>0</v>
      </c>
      <c r="S11" s="15">
        <f>IF($F11="",0,IF($G11="",0,POWER(($F11-$G11)/1.96,2)))</f>
        <v>0</v>
      </c>
      <c r="T11" s="15">
        <f>IF(T24="",0,IF(F11=0,0,T24*(F11-G11)*(F12-G12)/1.96/1.96))</f>
        <v>0</v>
      </c>
      <c r="U11" s="15">
        <f>IF(U24="",0,IF(F11=0,0,U24*(F11-G11)*(F13-G13)/1.96/1.96))</f>
        <v>0</v>
      </c>
      <c r="V11" s="15">
        <f>IF(V24="",0,IF(F11=0,0,V24*(F11-G11)*(F14-G14)/1.96/1.96))</f>
        <v>0</v>
      </c>
      <c r="X11" s="12">
        <f t="shared" si="5"/>
        <v>0</v>
      </c>
      <c r="Y11" s="15">
        <f t="shared" si="6"/>
        <v>0</v>
      </c>
      <c r="Z11" s="15">
        <f t="shared" si="0"/>
        <v>0</v>
      </c>
      <c r="AA11" s="15">
        <f t="shared" si="0"/>
        <v>0</v>
      </c>
      <c r="AB11" s="15">
        <f t="shared" si="0"/>
        <v>0</v>
      </c>
      <c r="AC11" s="15">
        <f t="shared" si="0"/>
        <v>0</v>
      </c>
      <c r="AD11" s="15">
        <f t="shared" si="0"/>
        <v>0</v>
      </c>
      <c r="AE11" s="15">
        <f t="shared" si="0"/>
        <v>0</v>
      </c>
      <c r="AF11" s="15">
        <f t="shared" si="0"/>
        <v>0</v>
      </c>
      <c r="AG11" s="15">
        <f t="shared" si="0"/>
        <v>0</v>
      </c>
      <c r="AH11" s="15">
        <f t="shared" si="0"/>
        <v>0</v>
      </c>
      <c r="AJ11" s="12">
        <v>0</v>
      </c>
      <c r="AL11" s="12" t="str">
        <f t="shared" si="7"/>
        <v/>
      </c>
      <c r="AM11" s="12" t="str">
        <f t="shared" si="8"/>
        <v/>
      </c>
      <c r="AN11" s="12" t="str">
        <f t="shared" si="9"/>
        <v/>
      </c>
      <c r="AO11" t="str">
        <f t="shared" si="10"/>
        <v/>
      </c>
      <c r="AP11" t="str">
        <f t="shared" si="11"/>
        <v/>
      </c>
      <c r="AR11" s="12" t="str">
        <f t="shared" si="12"/>
        <v/>
      </c>
      <c r="AS11" s="12" t="str">
        <f t="shared" si="13"/>
        <v/>
      </c>
      <c r="AT11" s="12" t="str">
        <f t="shared" si="14"/>
        <v/>
      </c>
      <c r="AU11" t="str">
        <f t="shared" si="15"/>
        <v/>
      </c>
    </row>
    <row r="12" spans="1:47">
      <c r="A12">
        <v>8</v>
      </c>
      <c r="B12" s="14"/>
      <c r="C12" s="11"/>
      <c r="D12" s="17"/>
      <c r="E12" s="12" t="str">
        <f t="shared" si="1"/>
        <v/>
      </c>
      <c r="F12" s="14"/>
      <c r="G12" s="18"/>
      <c r="H12" s="18"/>
      <c r="I12" s="51" t="str">
        <f>IF(重要度!$B13="","",重要度!$B13)</f>
        <v/>
      </c>
      <c r="J12" s="15" t="str">
        <f t="shared" si="2"/>
        <v/>
      </c>
      <c r="K12" s="15" t="str">
        <f t="shared" si="3"/>
        <v/>
      </c>
      <c r="L12" s="16" t="str">
        <f t="shared" si="4"/>
        <v/>
      </c>
      <c r="M12" s="15">
        <f>T$5</f>
        <v>0</v>
      </c>
      <c r="N12" s="15">
        <f>T$6</f>
        <v>0</v>
      </c>
      <c r="O12" s="15">
        <f>T$7</f>
        <v>0</v>
      </c>
      <c r="P12" s="15">
        <f>T$8</f>
        <v>0</v>
      </c>
      <c r="Q12" s="15">
        <f>T$9</f>
        <v>0</v>
      </c>
      <c r="R12" s="15">
        <f>T$10</f>
        <v>0</v>
      </c>
      <c r="S12" s="15">
        <f>T$11</f>
        <v>0</v>
      </c>
      <c r="T12" s="15">
        <f>IF($F12="",0,IF($G12="",0,POWER(($F12-$G12)/1.96,2)))</f>
        <v>0</v>
      </c>
      <c r="U12" s="15">
        <f>IF(U25="",0,IF(F12=0,0,U25*(F12-G12)*(F13-G13)/1.96/1.96))</f>
        <v>0</v>
      </c>
      <c r="V12" s="15">
        <f>IF(V25="",0,IF(F12=0,0,V25*(F12-G12)*(F14-G14)/1.96/1.96))</f>
        <v>0</v>
      </c>
      <c r="X12" s="12">
        <f t="shared" si="5"/>
        <v>0</v>
      </c>
      <c r="Y12" s="15">
        <f t="shared" si="6"/>
        <v>0</v>
      </c>
      <c r="Z12" s="15">
        <f t="shared" si="0"/>
        <v>0</v>
      </c>
      <c r="AA12" s="15">
        <f t="shared" si="0"/>
        <v>0</v>
      </c>
      <c r="AB12" s="15">
        <f t="shared" si="0"/>
        <v>0</v>
      </c>
      <c r="AC12" s="15">
        <f t="shared" si="0"/>
        <v>0</v>
      </c>
      <c r="AD12" s="15">
        <f t="shared" si="0"/>
        <v>0</v>
      </c>
      <c r="AE12" s="15">
        <f t="shared" si="0"/>
        <v>0</v>
      </c>
      <c r="AF12" s="15">
        <f t="shared" si="0"/>
        <v>0</v>
      </c>
      <c r="AG12" s="15">
        <f t="shared" si="0"/>
        <v>0</v>
      </c>
      <c r="AH12" s="15">
        <f t="shared" si="0"/>
        <v>0</v>
      </c>
      <c r="AJ12" s="12">
        <v>0</v>
      </c>
      <c r="AL12" s="12" t="str">
        <f t="shared" si="7"/>
        <v/>
      </c>
      <c r="AM12" s="12" t="str">
        <f t="shared" si="8"/>
        <v/>
      </c>
      <c r="AN12" s="12" t="str">
        <f t="shared" si="9"/>
        <v/>
      </c>
      <c r="AO12" t="str">
        <f t="shared" si="10"/>
        <v/>
      </c>
      <c r="AP12" t="str">
        <f t="shared" si="11"/>
        <v/>
      </c>
      <c r="AR12" s="12" t="str">
        <f t="shared" si="12"/>
        <v/>
      </c>
      <c r="AS12" s="12" t="str">
        <f t="shared" si="13"/>
        <v/>
      </c>
      <c r="AT12" s="12" t="str">
        <f t="shared" si="14"/>
        <v/>
      </c>
      <c r="AU12" t="str">
        <f t="shared" si="15"/>
        <v/>
      </c>
    </row>
    <row r="13" spans="1:47">
      <c r="A13">
        <v>9</v>
      </c>
      <c r="B13" s="14"/>
      <c r="C13" s="11"/>
      <c r="D13" s="17"/>
      <c r="E13" s="12" t="str">
        <f t="shared" si="1"/>
        <v/>
      </c>
      <c r="F13" s="14"/>
      <c r="G13" s="18"/>
      <c r="H13" s="18"/>
      <c r="I13" s="51" t="str">
        <f>IF(重要度!$B14="","",重要度!$B14)</f>
        <v/>
      </c>
      <c r="J13" s="15" t="str">
        <f t="shared" si="2"/>
        <v/>
      </c>
      <c r="K13" s="15" t="str">
        <f t="shared" si="3"/>
        <v/>
      </c>
      <c r="L13" s="16" t="str">
        <f t="shared" si="4"/>
        <v/>
      </c>
      <c r="M13" s="15">
        <f>U$5</f>
        <v>0</v>
      </c>
      <c r="N13" s="15">
        <f>U$6</f>
        <v>0</v>
      </c>
      <c r="O13" s="15">
        <f>U$7</f>
        <v>0</v>
      </c>
      <c r="P13" s="15">
        <f>U$8</f>
        <v>0</v>
      </c>
      <c r="Q13" s="15">
        <f>U$9</f>
        <v>0</v>
      </c>
      <c r="R13" s="15">
        <f>U$10</f>
        <v>0</v>
      </c>
      <c r="S13" s="15">
        <f>U$11</f>
        <v>0</v>
      </c>
      <c r="T13" s="15">
        <f>U$12</f>
        <v>0</v>
      </c>
      <c r="U13" s="15">
        <f>IF($F13="",0,IF($G13="",0,POWER(($F13-$G13)/1.96,2)))</f>
        <v>0</v>
      </c>
      <c r="V13" s="15">
        <f>IF(V26="",0,IF(F13=0,0,V26*(F13-G13)*(F14-G14)/1.96/1.96))</f>
        <v>0</v>
      </c>
      <c r="X13" s="12">
        <f t="shared" si="5"/>
        <v>0</v>
      </c>
      <c r="Y13" s="15">
        <f t="shared" si="6"/>
        <v>0</v>
      </c>
      <c r="Z13" s="15">
        <f t="shared" si="0"/>
        <v>0</v>
      </c>
      <c r="AA13" s="15">
        <f t="shared" si="0"/>
        <v>0</v>
      </c>
      <c r="AB13" s="15">
        <f t="shared" si="0"/>
        <v>0</v>
      </c>
      <c r="AC13" s="15">
        <f t="shared" si="0"/>
        <v>0</v>
      </c>
      <c r="AD13" s="15">
        <f t="shared" si="0"/>
        <v>0</v>
      </c>
      <c r="AE13" s="15">
        <f t="shared" si="0"/>
        <v>0</v>
      </c>
      <c r="AF13" s="15">
        <f t="shared" si="0"/>
        <v>0</v>
      </c>
      <c r="AG13" s="15">
        <f t="shared" si="0"/>
        <v>0</v>
      </c>
      <c r="AH13" s="15">
        <f t="shared" si="0"/>
        <v>0</v>
      </c>
      <c r="AJ13" s="12">
        <v>0</v>
      </c>
      <c r="AL13" s="12" t="str">
        <f t="shared" si="7"/>
        <v/>
      </c>
      <c r="AM13" s="12" t="str">
        <f t="shared" si="8"/>
        <v/>
      </c>
      <c r="AN13" s="12" t="str">
        <f t="shared" si="9"/>
        <v/>
      </c>
      <c r="AO13" t="str">
        <f t="shared" si="10"/>
        <v/>
      </c>
      <c r="AP13" t="str">
        <f t="shared" si="11"/>
        <v/>
      </c>
      <c r="AR13" s="12" t="str">
        <f t="shared" si="12"/>
        <v/>
      </c>
      <c r="AS13" s="12" t="str">
        <f t="shared" si="13"/>
        <v/>
      </c>
      <c r="AT13" s="12" t="str">
        <f t="shared" si="14"/>
        <v/>
      </c>
      <c r="AU13" t="str">
        <f t="shared" si="15"/>
        <v/>
      </c>
    </row>
    <row r="14" spans="1:47">
      <c r="A14">
        <v>10</v>
      </c>
      <c r="B14" s="14"/>
      <c r="C14" s="11"/>
      <c r="D14" s="17"/>
      <c r="E14" s="19" t="str">
        <f t="shared" si="1"/>
        <v/>
      </c>
      <c r="F14" s="14"/>
      <c r="G14" s="18"/>
      <c r="H14" s="18"/>
      <c r="I14" s="51" t="str">
        <f>IF(重要度!$B15="","",重要度!$B15)</f>
        <v/>
      </c>
      <c r="J14" s="15" t="str">
        <f t="shared" si="2"/>
        <v/>
      </c>
      <c r="K14" s="15" t="str">
        <f t="shared" si="3"/>
        <v/>
      </c>
      <c r="L14" s="16" t="str">
        <f t="shared" si="4"/>
        <v/>
      </c>
      <c r="M14" s="15">
        <f>V$5</f>
        <v>0</v>
      </c>
      <c r="N14" s="15">
        <f>V$6</f>
        <v>0</v>
      </c>
      <c r="O14" s="15">
        <f>V$7</f>
        <v>0</v>
      </c>
      <c r="P14" s="15">
        <f>V$8</f>
        <v>0</v>
      </c>
      <c r="Q14" s="15">
        <f>V$9</f>
        <v>0</v>
      </c>
      <c r="R14" s="15">
        <f>V$10</f>
        <v>0</v>
      </c>
      <c r="S14" s="15">
        <f>V$11</f>
        <v>0</v>
      </c>
      <c r="T14" s="15">
        <f>V$12</f>
        <v>0</v>
      </c>
      <c r="U14" s="15">
        <f>V$13</f>
        <v>0</v>
      </c>
      <c r="V14" s="15">
        <f>IF($F14="",0,IF($G14="",0,POWER(($F14-$G14)/1.96,2)))</f>
        <v>0</v>
      </c>
      <c r="X14" s="12">
        <f t="shared" si="5"/>
        <v>0</v>
      </c>
      <c r="Y14" s="15">
        <f t="shared" si="6"/>
        <v>0</v>
      </c>
      <c r="Z14" s="15">
        <f t="shared" si="0"/>
        <v>0</v>
      </c>
      <c r="AA14" s="15">
        <f t="shared" si="0"/>
        <v>0</v>
      </c>
      <c r="AB14" s="15">
        <f t="shared" si="0"/>
        <v>0</v>
      </c>
      <c r="AC14" s="15">
        <f t="shared" si="0"/>
        <v>0</v>
      </c>
      <c r="AD14" s="15">
        <f t="shared" si="0"/>
        <v>0</v>
      </c>
      <c r="AE14" s="15">
        <f t="shared" si="0"/>
        <v>0</v>
      </c>
      <c r="AF14" s="15">
        <f t="shared" si="0"/>
        <v>0</v>
      </c>
      <c r="AG14" s="15">
        <f t="shared" si="0"/>
        <v>0</v>
      </c>
      <c r="AH14" s="15">
        <f t="shared" si="0"/>
        <v>0</v>
      </c>
      <c r="AJ14" s="12">
        <v>0</v>
      </c>
      <c r="AL14" s="12" t="str">
        <f t="shared" si="7"/>
        <v/>
      </c>
      <c r="AM14" s="12" t="str">
        <f t="shared" si="8"/>
        <v/>
      </c>
      <c r="AN14" s="12" t="str">
        <f t="shared" si="9"/>
        <v/>
      </c>
      <c r="AO14" t="str">
        <f t="shared" si="10"/>
        <v/>
      </c>
      <c r="AP14" t="str">
        <f t="shared" si="11"/>
        <v/>
      </c>
      <c r="AR14" s="12" t="str">
        <f t="shared" si="12"/>
        <v/>
      </c>
      <c r="AS14" s="12" t="str">
        <f t="shared" si="13"/>
        <v/>
      </c>
      <c r="AT14" s="12" t="str">
        <f t="shared" si="14"/>
        <v/>
      </c>
      <c r="AU14" t="str">
        <f t="shared" si="15"/>
        <v/>
      </c>
    </row>
    <row r="15" spans="1:47">
      <c r="I15" s="15">
        <f>SUM(I5:I14)</f>
        <v>151</v>
      </c>
      <c r="J15" s="15">
        <f>SUM(J5:J14)</f>
        <v>1.5100000000000002</v>
      </c>
      <c r="K15" s="15">
        <f>SUM(K5:K14)</f>
        <v>7.3000000000000009E-2</v>
      </c>
      <c r="M15" t="s">
        <v>36</v>
      </c>
      <c r="AH15" t="s">
        <v>37</v>
      </c>
      <c r="AJ15" s="12">
        <f>SUM(AJ5:AJ14)</f>
        <v>1.0090885308204913E-3</v>
      </c>
    </row>
    <row r="16" spans="1:47" ht="19.5" thickBot="1">
      <c r="D16" s="20"/>
      <c r="E16" s="21"/>
      <c r="M16" t="s">
        <v>38</v>
      </c>
      <c r="AH16" t="s">
        <v>39</v>
      </c>
      <c r="AJ16" s="12">
        <f>SQRT(AJ15)</f>
        <v>3.1766153856274314E-2</v>
      </c>
    </row>
    <row r="17" spans="2:22">
      <c r="H17" t="s">
        <v>40</v>
      </c>
      <c r="I17" s="22" t="s">
        <v>41</v>
      </c>
      <c r="J17" s="23"/>
      <c r="K17" s="24">
        <f>K15</f>
        <v>7.3000000000000009E-2</v>
      </c>
      <c r="M17" s="25" t="str">
        <f>IF($B5="","",$B5)</f>
        <v>脳卒中予防</v>
      </c>
      <c r="N17" s="25" t="str">
        <f>IF($B6="","",$B6)</f>
        <v>心不全予防</v>
      </c>
      <c r="O17" s="25" t="str">
        <f>IF($B7="","",$B7)</f>
        <v>めまい</v>
      </c>
      <c r="P17" s="25" t="str">
        <f>IF($B8="","",$B8)</f>
        <v>頻尿</v>
      </c>
      <c r="Q17" s="25" t="str">
        <f>IF($B9="","",$B9)</f>
        <v>転倒</v>
      </c>
      <c r="R17" s="25" t="str">
        <f>IF($B10="","",$B10)</f>
        <v/>
      </c>
      <c r="S17" s="25" t="str">
        <f>IF($B11="","",$B11)</f>
        <v/>
      </c>
      <c r="T17" s="25" t="str">
        <f>IF($B12="","",$B12)</f>
        <v/>
      </c>
      <c r="U17" s="25" t="str">
        <f>IF($B13="","",$B13)</f>
        <v/>
      </c>
      <c r="V17" s="25" t="str">
        <f>IF($B14="","",$B14)</f>
        <v/>
      </c>
    </row>
    <row r="18" spans="2:22">
      <c r="F18" s="20"/>
      <c r="G18" s="20"/>
      <c r="H18" s="20"/>
      <c r="I18" s="26" t="s">
        <v>14</v>
      </c>
      <c r="J18" s="27"/>
      <c r="K18" s="28">
        <f>K17-1.96*AJ16</f>
        <v>1.0738338441702355E-2</v>
      </c>
      <c r="L18" s="16" t="str">
        <f>IF(B5="","",B5)</f>
        <v>脳卒中予防</v>
      </c>
      <c r="M18" s="15">
        <f>IF(F5="","",IF(G5="","",1))</f>
        <v>1</v>
      </c>
      <c r="N18" s="14">
        <v>0.6</v>
      </c>
      <c r="O18" s="14"/>
      <c r="P18" s="14"/>
      <c r="Q18" s="14"/>
      <c r="R18" s="14"/>
      <c r="S18" s="14"/>
      <c r="T18" s="14"/>
      <c r="U18" s="14"/>
      <c r="V18" s="14"/>
    </row>
    <row r="19" spans="2:22" ht="19.5" thickBot="1">
      <c r="I19" s="29" t="s">
        <v>15</v>
      </c>
      <c r="J19" s="30"/>
      <c r="K19" s="31">
        <f>K17+1.96*AJ16</f>
        <v>0.13526166155829766</v>
      </c>
      <c r="L19" s="16" t="str">
        <f>IF(B6="","",B6)</f>
        <v>心不全予防</v>
      </c>
      <c r="M19" s="8"/>
      <c r="N19" s="15">
        <f>IF(F6="","",IF(G6="","",1))</f>
        <v>1</v>
      </c>
      <c r="O19" s="14"/>
      <c r="P19" s="14"/>
      <c r="Q19" s="14"/>
      <c r="R19" s="14"/>
      <c r="S19" s="14"/>
      <c r="T19" s="14"/>
      <c r="U19" s="14"/>
      <c r="V19" s="14"/>
    </row>
    <row r="20" spans="2:22">
      <c r="I20" s="32"/>
      <c r="J20" s="21"/>
      <c r="L20" s="16" t="str">
        <f>IF(B7="","",B7)</f>
        <v>めまい</v>
      </c>
      <c r="M20" s="8"/>
      <c r="N20" s="8"/>
      <c r="O20" s="15">
        <f>IF(F7="","",IF(G7="","",1))</f>
        <v>1</v>
      </c>
      <c r="P20" s="14"/>
      <c r="Q20" s="14">
        <v>0.4</v>
      </c>
      <c r="R20" s="14"/>
      <c r="S20" s="14"/>
      <c r="T20" s="14"/>
      <c r="U20" s="14"/>
      <c r="V20" s="14"/>
    </row>
    <row r="21" spans="2:22">
      <c r="I21" s="33" t="s">
        <v>42</v>
      </c>
      <c r="J21" s="34" t="s">
        <v>43</v>
      </c>
      <c r="K21" s="33" t="s">
        <v>44</v>
      </c>
      <c r="L21" s="16" t="str">
        <f>IF(B8="","",B8)</f>
        <v>頻尿</v>
      </c>
      <c r="M21" s="8"/>
      <c r="N21" s="8"/>
      <c r="O21" s="8"/>
      <c r="P21" s="15">
        <f>IF(F8="","",IF(G8="","",1))</f>
        <v>1</v>
      </c>
      <c r="Q21" s="14"/>
      <c r="R21" s="14"/>
      <c r="S21" s="14"/>
      <c r="T21" s="14"/>
      <c r="U21" s="14"/>
      <c r="V21" s="14"/>
    </row>
    <row r="22" spans="2:22">
      <c r="I22" s="14">
        <v>1000</v>
      </c>
      <c r="J22" s="35">
        <v>0</v>
      </c>
      <c r="K22" s="15">
        <f>1-_xlfn.NORM.DIST(0,$K$17,$AJ$16,TRUE)</f>
        <v>0.98922034024334216</v>
      </c>
      <c r="L22" s="16" t="str">
        <f t="shared" ref="L22:L27" si="16">IF(B9="","",B9)</f>
        <v>転倒</v>
      </c>
      <c r="M22" s="8"/>
      <c r="N22" s="8"/>
      <c r="O22" s="8"/>
      <c r="P22" s="8"/>
      <c r="Q22" s="15">
        <f>IF(F9="","",IF(G9="","",1))</f>
        <v>1</v>
      </c>
      <c r="R22" s="14"/>
      <c r="S22" s="14"/>
      <c r="T22" s="14"/>
      <c r="U22" s="14"/>
      <c r="V22" s="14"/>
    </row>
    <row r="23" spans="2:22">
      <c r="L23" s="16" t="str">
        <f t="shared" si="16"/>
        <v/>
      </c>
      <c r="M23" s="8"/>
      <c r="N23" s="8"/>
      <c r="O23" s="8"/>
      <c r="P23" s="8"/>
      <c r="Q23" s="8"/>
      <c r="R23" s="15" t="str">
        <f>IF(F10="","",IF(G10="","",1))</f>
        <v/>
      </c>
      <c r="S23" s="14"/>
      <c r="T23" s="14"/>
      <c r="U23" s="14"/>
      <c r="V23" s="14"/>
    </row>
    <row r="24" spans="2:22">
      <c r="I24" s="8" t="s">
        <v>45</v>
      </c>
      <c r="J24" s="8"/>
      <c r="K24" s="15">
        <f>ROUND($I$22*K17,0)</f>
        <v>73</v>
      </c>
      <c r="L24" s="36" t="s">
        <v>46</v>
      </c>
      <c r="M24" s="8"/>
      <c r="N24" s="8"/>
      <c r="O24" s="8"/>
      <c r="P24" s="8"/>
      <c r="Q24" s="8"/>
      <c r="R24" s="8"/>
      <c r="S24" s="15" t="str">
        <f>IF(F11="","",IF(G11="","",1))</f>
        <v/>
      </c>
      <c r="T24" s="14"/>
      <c r="U24" s="14"/>
      <c r="V24" s="14"/>
    </row>
    <row r="25" spans="2:22">
      <c r="I25" s="33" t="s">
        <v>14</v>
      </c>
      <c r="J25" s="37"/>
      <c r="K25" s="15">
        <f t="shared" ref="K25:K26" si="17">ROUND($I$22*K18,0)</f>
        <v>11</v>
      </c>
      <c r="L25" s="16" t="str">
        <f t="shared" si="16"/>
        <v/>
      </c>
      <c r="M25" s="8"/>
      <c r="N25" s="8"/>
      <c r="O25" s="8"/>
      <c r="P25" s="8"/>
      <c r="Q25" s="8"/>
      <c r="R25" s="8"/>
      <c r="S25" s="8"/>
      <c r="T25" s="15" t="str">
        <f>IF(F12="","",IF(G12="","",1))</f>
        <v/>
      </c>
      <c r="U25" s="14"/>
      <c r="V25" s="14"/>
    </row>
    <row r="26" spans="2:22">
      <c r="I26" s="33" t="s">
        <v>15</v>
      </c>
      <c r="J26" s="38"/>
      <c r="K26" s="15">
        <f t="shared" si="17"/>
        <v>135</v>
      </c>
      <c r="L26" s="16" t="str">
        <f t="shared" si="16"/>
        <v/>
      </c>
      <c r="M26" s="8"/>
      <c r="N26" s="8"/>
      <c r="O26" s="8"/>
      <c r="P26" s="8"/>
      <c r="Q26" s="8"/>
      <c r="R26" s="8"/>
      <c r="S26" s="8"/>
      <c r="T26" s="8"/>
      <c r="U26" s="15" t="str">
        <f>IF(F13="","",IF(G13="","",1))</f>
        <v/>
      </c>
      <c r="V26" s="14"/>
    </row>
    <row r="27" spans="2:22">
      <c r="K27" t="s">
        <v>68</v>
      </c>
      <c r="L27" s="16" t="str">
        <f t="shared" si="16"/>
        <v/>
      </c>
      <c r="M27" s="8"/>
      <c r="N27" s="8"/>
      <c r="O27" s="8"/>
      <c r="P27" s="8"/>
      <c r="Q27" s="8"/>
      <c r="R27" s="8"/>
      <c r="S27" s="8"/>
      <c r="T27" s="8"/>
      <c r="U27" s="8"/>
      <c r="V27" s="15" t="str">
        <f>IF(F14="","",IF(G14="","",1))</f>
        <v/>
      </c>
    </row>
    <row r="28" spans="2:22">
      <c r="L28" s="16"/>
      <c r="V28" s="12"/>
    </row>
    <row r="29" spans="2:22" ht="19.5" thickBot="1"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16"/>
      <c r="V29" s="12"/>
    </row>
    <row r="30" spans="2:22">
      <c r="B30" t="s">
        <v>48</v>
      </c>
      <c r="L30" s="16"/>
      <c r="V30" s="12"/>
    </row>
    <row r="31" spans="2:22">
      <c r="B31" t="s">
        <v>49</v>
      </c>
      <c r="L31" s="16"/>
      <c r="V31" s="12"/>
    </row>
    <row r="32" spans="2:22">
      <c r="L32" s="16"/>
      <c r="V32" s="12"/>
    </row>
    <row r="33" spans="1:13">
      <c r="B33" s="1" t="s">
        <v>50</v>
      </c>
    </row>
    <row r="34" spans="1:13">
      <c r="B34" s="40" t="s">
        <v>19</v>
      </c>
      <c r="C34" s="41" t="s">
        <v>51</v>
      </c>
      <c r="D34" s="41" t="s">
        <v>52</v>
      </c>
    </row>
    <row r="35" spans="1:13">
      <c r="A35">
        <v>1</v>
      </c>
      <c r="B35" s="8" t="str">
        <f>IF($B$5="","",$B$5)</f>
        <v>脳卒中予防</v>
      </c>
      <c r="C35" s="8">
        <f t="shared" ref="C35:C44" si="18">IF(F5="","",E5*F5)</f>
        <v>0.1</v>
      </c>
      <c r="D35" s="8">
        <f t="shared" ref="D35:D44" si="19">IF(F5="","",F5-G5)</f>
        <v>0.05</v>
      </c>
    </row>
    <row r="36" spans="1:13">
      <c r="A36">
        <v>2</v>
      </c>
      <c r="B36" s="8" t="str">
        <f>IF($B$6="","",$B$6)</f>
        <v>心不全予防</v>
      </c>
      <c r="C36" s="8">
        <f t="shared" si="18"/>
        <v>-0.1</v>
      </c>
      <c r="D36" s="8">
        <f t="shared" si="19"/>
        <v>0.06</v>
      </c>
    </row>
    <row r="37" spans="1:13">
      <c r="A37">
        <v>3</v>
      </c>
      <c r="B37" s="8" t="str">
        <f>IF($B$7="","",$B$7)</f>
        <v>めまい</v>
      </c>
      <c r="C37" s="8">
        <f t="shared" si="18"/>
        <v>-0.02</v>
      </c>
      <c r="D37" s="8">
        <f t="shared" si="19"/>
        <v>9.0000000000000011E-3</v>
      </c>
    </row>
    <row r="38" spans="1:13">
      <c r="A38">
        <v>4</v>
      </c>
      <c r="B38" s="8" t="str">
        <f>IF($B$8="","",$B$8)</f>
        <v>頻尿</v>
      </c>
      <c r="C38" s="8">
        <f t="shared" si="18"/>
        <v>0.01</v>
      </c>
      <c r="D38" s="8">
        <f t="shared" si="19"/>
        <v>1.9999999999999997E-2</v>
      </c>
    </row>
    <row r="39" spans="1:13">
      <c r="A39">
        <v>5</v>
      </c>
      <c r="B39" s="8" t="str">
        <f>IF($B$9="","",$B$9)</f>
        <v>転倒</v>
      </c>
      <c r="C39" s="8">
        <f t="shared" si="18"/>
        <v>0.02</v>
      </c>
      <c r="D39" s="8">
        <f t="shared" si="19"/>
        <v>3.9999999999999994E-2</v>
      </c>
    </row>
    <row r="40" spans="1:13">
      <c r="A40">
        <v>6</v>
      </c>
      <c r="B40" s="8"/>
      <c r="C40" s="8" t="str">
        <f t="shared" si="18"/>
        <v/>
      </c>
      <c r="D40" s="8" t="str">
        <f t="shared" si="19"/>
        <v/>
      </c>
      <c r="E40" t="str">
        <f>IF(F10="","",H10-F10)</f>
        <v/>
      </c>
    </row>
    <row r="41" spans="1:13">
      <c r="A41">
        <v>7</v>
      </c>
      <c r="B41" s="8"/>
      <c r="C41" s="8" t="str">
        <f t="shared" si="18"/>
        <v/>
      </c>
      <c r="D41" s="8" t="str">
        <f t="shared" si="19"/>
        <v/>
      </c>
      <c r="E41" t="str">
        <f>IF(F11="","",H11-F11)</f>
        <v/>
      </c>
    </row>
    <row r="42" spans="1:13">
      <c r="A42">
        <v>8</v>
      </c>
      <c r="B42" s="8"/>
      <c r="C42" s="8" t="str">
        <f t="shared" si="18"/>
        <v/>
      </c>
      <c r="D42" s="8" t="str">
        <f t="shared" si="19"/>
        <v/>
      </c>
      <c r="E42" t="str">
        <f>IF(F12="","",H12-F12)</f>
        <v/>
      </c>
    </row>
    <row r="43" spans="1:13">
      <c r="A43">
        <v>9</v>
      </c>
      <c r="B43" s="8"/>
      <c r="C43" s="8" t="str">
        <f t="shared" si="18"/>
        <v/>
      </c>
      <c r="D43" s="8" t="str">
        <f t="shared" si="19"/>
        <v/>
      </c>
      <c r="E43" t="str">
        <f>IF(F13="","",H13-F13)</f>
        <v/>
      </c>
    </row>
    <row r="44" spans="1:13">
      <c r="A44">
        <v>10</v>
      </c>
      <c r="B44" s="8"/>
      <c r="C44" s="8" t="str">
        <f t="shared" si="18"/>
        <v/>
      </c>
      <c r="D44" s="8" t="str">
        <f t="shared" si="19"/>
        <v/>
      </c>
      <c r="E44" t="str">
        <f>IF(F14="","",H14-F14)</f>
        <v/>
      </c>
    </row>
    <row r="47" spans="1:13" ht="19.5" thickBo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</row>
    <row r="48" spans="1:13" ht="19.5" thickTop="1"/>
    <row r="49" spans="1:13">
      <c r="B49" s="1" t="s">
        <v>53</v>
      </c>
    </row>
    <row r="50" spans="1:13" ht="37.5">
      <c r="B50" t="s">
        <v>19</v>
      </c>
      <c r="C50" s="9" t="s">
        <v>54</v>
      </c>
      <c r="D50" t="s">
        <v>52</v>
      </c>
    </row>
    <row r="51" spans="1:13">
      <c r="A51">
        <v>1</v>
      </c>
      <c r="B51" s="8" t="str">
        <f>IF($B$5="","",$B$5)</f>
        <v>脳卒中予防</v>
      </c>
      <c r="C51" s="8">
        <f t="shared" ref="C51:C60" si="20">IF(C35="","",C35*J5)</f>
        <v>0.1</v>
      </c>
      <c r="D51" s="8">
        <f t="shared" ref="D51:D60" si="21">IF(D35="","",D35*J5)</f>
        <v>0.05</v>
      </c>
    </row>
    <row r="52" spans="1:13">
      <c r="A52">
        <v>2</v>
      </c>
      <c r="B52" s="8" t="str">
        <f>IF($B$6="","",$B$6)</f>
        <v>心不全予防</v>
      </c>
      <c r="C52" s="8">
        <f t="shared" si="20"/>
        <v>-2.8999999999999998E-2</v>
      </c>
      <c r="D52" s="8">
        <f t="shared" si="21"/>
        <v>1.7399999999999999E-2</v>
      </c>
    </row>
    <row r="53" spans="1:13">
      <c r="A53">
        <v>3</v>
      </c>
      <c r="B53" s="8" t="str">
        <f>IF($B$7="","",$B$7)</f>
        <v>めまい</v>
      </c>
      <c r="C53" s="8">
        <f t="shared" si="20"/>
        <v>-1E-3</v>
      </c>
      <c r="D53" s="8">
        <f t="shared" si="21"/>
        <v>4.500000000000001E-4</v>
      </c>
    </row>
    <row r="54" spans="1:13">
      <c r="A54">
        <v>4</v>
      </c>
      <c r="B54" s="8" t="str">
        <f>IF($B$8="","",$B$8)</f>
        <v>頻尿</v>
      </c>
      <c r="C54" s="8">
        <f t="shared" si="20"/>
        <v>4.0000000000000002E-4</v>
      </c>
      <c r="D54" s="8">
        <f t="shared" si="21"/>
        <v>7.9999999999999993E-4</v>
      </c>
    </row>
    <row r="55" spans="1:13">
      <c r="A55">
        <v>5</v>
      </c>
      <c r="B55" s="8" t="str">
        <f>IF($B$9="","",$B$9)</f>
        <v>転倒</v>
      </c>
      <c r="C55" s="8">
        <f t="shared" si="20"/>
        <v>2.6000000000000003E-3</v>
      </c>
      <c r="D55" s="8">
        <f t="shared" si="21"/>
        <v>5.1999999999999998E-3</v>
      </c>
    </row>
    <row r="56" spans="1:13">
      <c r="A56">
        <v>6</v>
      </c>
      <c r="B56" s="8" t="str">
        <f>IF($B$10="","",$B$10)</f>
        <v/>
      </c>
      <c r="C56" s="8" t="str">
        <f t="shared" si="20"/>
        <v/>
      </c>
      <c r="D56" s="8" t="str">
        <f t="shared" si="21"/>
        <v/>
      </c>
    </row>
    <row r="57" spans="1:13">
      <c r="A57">
        <v>7</v>
      </c>
      <c r="B57" s="8" t="str">
        <f>IF($B$11="","",$B$11)</f>
        <v/>
      </c>
      <c r="C57" s="8" t="str">
        <f t="shared" si="20"/>
        <v/>
      </c>
      <c r="D57" s="8" t="str">
        <f t="shared" si="21"/>
        <v/>
      </c>
    </row>
    <row r="58" spans="1:13">
      <c r="A58">
        <v>8</v>
      </c>
      <c r="B58" s="8" t="str">
        <f>IF($B$12="","",$B$12)</f>
        <v/>
      </c>
      <c r="C58" s="8" t="str">
        <f t="shared" si="20"/>
        <v/>
      </c>
      <c r="D58" s="8" t="str">
        <f t="shared" si="21"/>
        <v/>
      </c>
    </row>
    <row r="59" spans="1:13">
      <c r="A59">
        <v>9</v>
      </c>
      <c r="B59" s="8" t="str">
        <f>IF($B$13="","",$B$13)</f>
        <v/>
      </c>
      <c r="C59" s="8" t="str">
        <f t="shared" si="20"/>
        <v/>
      </c>
      <c r="D59" s="8" t="str">
        <f t="shared" si="21"/>
        <v/>
      </c>
    </row>
    <row r="60" spans="1:13">
      <c r="A60">
        <v>10</v>
      </c>
      <c r="B60" s="8" t="str">
        <f>IF($B$14="","",$B$14)</f>
        <v/>
      </c>
      <c r="C60" s="8" t="str">
        <f t="shared" si="20"/>
        <v/>
      </c>
      <c r="D60" s="8" t="str">
        <f t="shared" si="21"/>
        <v/>
      </c>
    </row>
    <row r="61" spans="1:13">
      <c r="B61" t="s">
        <v>40</v>
      </c>
      <c r="C61">
        <f>K17</f>
        <v>7.3000000000000009E-2</v>
      </c>
      <c r="D61">
        <f>K17-K18</f>
        <v>6.2261661558297654E-2</v>
      </c>
    </row>
    <row r="63" spans="1:13" ht="19.5" thickBo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</row>
    <row r="64" spans="1:13" ht="19.5" thickTop="1"/>
    <row r="65" spans="1:13">
      <c r="B65" s="1" t="s">
        <v>55</v>
      </c>
    </row>
    <row r="66" spans="1:13" ht="40.9" customHeight="1">
      <c r="B66" t="s">
        <v>19</v>
      </c>
      <c r="C66" s="43" t="s">
        <v>56</v>
      </c>
      <c r="D66" s="44" t="s">
        <v>57</v>
      </c>
      <c r="E66" s="44" t="s">
        <v>58</v>
      </c>
      <c r="F66" s="9" t="s">
        <v>59</v>
      </c>
    </row>
    <row r="67" spans="1:13">
      <c r="A67">
        <v>1</v>
      </c>
      <c r="B67" s="8" t="str">
        <f>IF($B$5="","",$B$5)</f>
        <v>脳卒中予防</v>
      </c>
      <c r="C67" s="8">
        <f t="shared" ref="C67:C76" si="22">IF($F5="","",$F5)</f>
        <v>0.1</v>
      </c>
      <c r="D67" s="8">
        <f t="shared" ref="D67:D76" si="23">IF($C67="","",$C67-$AM5)</f>
        <v>7.3000000000000009E-2</v>
      </c>
      <c r="E67" s="8">
        <f t="shared" ref="E67:E76" si="24">IF($C67="","",$AN5-$C67)</f>
        <v>0.9</v>
      </c>
      <c r="F67" t="str">
        <f t="shared" ref="F67:F76" si="25">$AP5</f>
        <v>certain</v>
      </c>
    </row>
    <row r="68" spans="1:13">
      <c r="A68">
        <v>2</v>
      </c>
      <c r="B68" s="8" t="str">
        <f>IF($B$6="","",$B$6)</f>
        <v>心不全予防</v>
      </c>
      <c r="C68" s="8">
        <f t="shared" si="22"/>
        <v>-0.1</v>
      </c>
      <c r="D68" s="8">
        <f t="shared" si="23"/>
        <v>0.25172413793103454</v>
      </c>
      <c r="E68" s="8">
        <f t="shared" si="24"/>
        <v>1.1000000000000001</v>
      </c>
      <c r="F68" t="str">
        <f t="shared" si="25"/>
        <v>certain</v>
      </c>
    </row>
    <row r="69" spans="1:13">
      <c r="A69">
        <v>3</v>
      </c>
      <c r="B69" s="8" t="str">
        <f>IF($B$7="","",$B$7)</f>
        <v>めまい</v>
      </c>
      <c r="C69" s="8">
        <f t="shared" si="22"/>
        <v>0.02</v>
      </c>
      <c r="D69" s="8">
        <f t="shared" si="23"/>
        <v>1.02</v>
      </c>
      <c r="E69" s="8">
        <f t="shared" si="24"/>
        <v>1.4600000000000002</v>
      </c>
      <c r="F69" t="str">
        <f t="shared" si="25"/>
        <v>certain</v>
      </c>
    </row>
    <row r="70" spans="1:13">
      <c r="A70">
        <v>4</v>
      </c>
      <c r="B70" s="8" t="str">
        <f>IF($B$8="","",$B$8)</f>
        <v>頻尿</v>
      </c>
      <c r="C70" s="8">
        <f t="shared" si="22"/>
        <v>-0.01</v>
      </c>
      <c r="D70" s="8">
        <f t="shared" si="23"/>
        <v>0.99</v>
      </c>
      <c r="E70" s="8">
        <f t="shared" si="24"/>
        <v>1.8250000000000002</v>
      </c>
      <c r="F70" t="str">
        <f t="shared" si="25"/>
        <v>certain</v>
      </c>
    </row>
    <row r="71" spans="1:13">
      <c r="A71">
        <v>5</v>
      </c>
      <c r="B71" s="8" t="str">
        <f>IF($B$9="","",$B$9)</f>
        <v>転倒</v>
      </c>
      <c r="C71" s="8">
        <f t="shared" si="22"/>
        <v>-0.02</v>
      </c>
      <c r="D71" s="8">
        <f t="shared" si="23"/>
        <v>0.98</v>
      </c>
      <c r="E71" s="8">
        <f t="shared" si="24"/>
        <v>0.56153846153846154</v>
      </c>
      <c r="F71" t="str">
        <f t="shared" si="25"/>
        <v>certain</v>
      </c>
    </row>
    <row r="72" spans="1:13">
      <c r="A72">
        <v>6</v>
      </c>
      <c r="B72" s="8" t="str">
        <f>IF($B$10="","",$B$10)</f>
        <v/>
      </c>
      <c r="C72" s="8" t="str">
        <f t="shared" si="22"/>
        <v/>
      </c>
      <c r="D72" s="8" t="str">
        <f t="shared" si="23"/>
        <v/>
      </c>
      <c r="E72" s="8" t="str">
        <f t="shared" si="24"/>
        <v/>
      </c>
      <c r="F72" t="str">
        <f t="shared" si="25"/>
        <v/>
      </c>
    </row>
    <row r="73" spans="1:13">
      <c r="A73">
        <v>7</v>
      </c>
      <c r="B73" s="8" t="str">
        <f>IF($B$11="","",$B$11)</f>
        <v/>
      </c>
      <c r="C73" s="8" t="str">
        <f t="shared" si="22"/>
        <v/>
      </c>
      <c r="D73" s="8" t="str">
        <f t="shared" si="23"/>
        <v/>
      </c>
      <c r="E73" s="8" t="str">
        <f t="shared" si="24"/>
        <v/>
      </c>
      <c r="F73" t="str">
        <f t="shared" si="25"/>
        <v/>
      </c>
    </row>
    <row r="74" spans="1:13">
      <c r="A74">
        <v>8</v>
      </c>
      <c r="B74" s="8" t="str">
        <f>IF($B$12="","",$B$12)</f>
        <v/>
      </c>
      <c r="C74" s="8" t="str">
        <f t="shared" si="22"/>
        <v/>
      </c>
      <c r="D74" s="8" t="str">
        <f t="shared" si="23"/>
        <v/>
      </c>
      <c r="E74" s="8" t="str">
        <f t="shared" si="24"/>
        <v/>
      </c>
      <c r="F74" t="str">
        <f t="shared" si="25"/>
        <v/>
      </c>
    </row>
    <row r="75" spans="1:13">
      <c r="A75">
        <v>9</v>
      </c>
      <c r="B75" s="8" t="str">
        <f>IF($B$13="","",$B$13)</f>
        <v/>
      </c>
      <c r="C75" s="8" t="str">
        <f t="shared" si="22"/>
        <v/>
      </c>
      <c r="D75" s="8" t="str">
        <f t="shared" si="23"/>
        <v/>
      </c>
      <c r="E75" s="8" t="str">
        <f t="shared" si="24"/>
        <v/>
      </c>
      <c r="F75" t="str">
        <f t="shared" si="25"/>
        <v/>
      </c>
    </row>
    <row r="76" spans="1:13">
      <c r="A76">
        <v>10</v>
      </c>
      <c r="B76" s="8" t="str">
        <f>IF($B$14="","",$B$14)</f>
        <v/>
      </c>
      <c r="C76" s="8" t="str">
        <f t="shared" si="22"/>
        <v/>
      </c>
      <c r="D76" s="8" t="str">
        <f t="shared" si="23"/>
        <v/>
      </c>
      <c r="E76" s="8" t="str">
        <f t="shared" si="24"/>
        <v/>
      </c>
      <c r="F76" t="str">
        <f t="shared" si="25"/>
        <v/>
      </c>
    </row>
    <row r="78" spans="1:13" ht="19.5" thickBo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</row>
    <row r="79" spans="1:13" ht="19.5" thickTop="1"/>
    <row r="80" spans="1:13">
      <c r="B80" s="1" t="s">
        <v>60</v>
      </c>
    </row>
    <row r="81" spans="1:13">
      <c r="B81" t="s">
        <v>19</v>
      </c>
      <c r="C81" s="43" t="s">
        <v>61</v>
      </c>
      <c r="D81" s="44" t="s">
        <v>57</v>
      </c>
      <c r="E81" s="44" t="s">
        <v>58</v>
      </c>
    </row>
    <row r="82" spans="1:13">
      <c r="A82">
        <v>1</v>
      </c>
      <c r="B82" s="8" t="str">
        <f>IF($B$5="","",$B$5)</f>
        <v>脳卒中予防</v>
      </c>
      <c r="C82" s="8">
        <f t="shared" ref="C82:C91" si="26">IF($I5="","",$I5)</f>
        <v>100</v>
      </c>
      <c r="D82" s="8">
        <f t="shared" ref="D82:D91" si="27">IF($C82="","",$C82-$AS5)</f>
        <v>73</v>
      </c>
      <c r="E82" s="8">
        <f t="shared" ref="E82:E91" si="28">IF($C82="","",$AT5-$C82)</f>
        <v>0</v>
      </c>
    </row>
    <row r="83" spans="1:13">
      <c r="A83">
        <v>2</v>
      </c>
      <c r="B83" s="8" t="str">
        <f>IF($B$6="","",$B$6)</f>
        <v>心不全予防</v>
      </c>
      <c r="C83" s="8">
        <f t="shared" si="26"/>
        <v>29</v>
      </c>
      <c r="D83" s="8">
        <f t="shared" si="27"/>
        <v>29</v>
      </c>
      <c r="E83" s="8">
        <f t="shared" si="28"/>
        <v>71</v>
      </c>
    </row>
    <row r="84" spans="1:13">
      <c r="A84">
        <v>3</v>
      </c>
      <c r="B84" s="8" t="str">
        <f>IF($B$7="","",$B$7)</f>
        <v>めまい</v>
      </c>
      <c r="C84" s="8">
        <f t="shared" si="26"/>
        <v>5</v>
      </c>
      <c r="D84" s="8">
        <f t="shared" si="27"/>
        <v>5</v>
      </c>
      <c r="E84" s="8">
        <f t="shared" si="28"/>
        <v>95</v>
      </c>
    </row>
    <row r="85" spans="1:13">
      <c r="A85">
        <v>4</v>
      </c>
      <c r="B85" s="8" t="str">
        <f>IF($B$8="","",$B$8)</f>
        <v>頻尿</v>
      </c>
      <c r="C85" s="8">
        <f t="shared" si="26"/>
        <v>4</v>
      </c>
      <c r="D85" s="8">
        <f t="shared" si="27"/>
        <v>4</v>
      </c>
      <c r="E85" s="8">
        <f t="shared" si="28"/>
        <v>96</v>
      </c>
    </row>
    <row r="86" spans="1:13">
      <c r="A86">
        <v>5</v>
      </c>
      <c r="B86" s="8" t="str">
        <f>IF($B$9="","",$B$9)</f>
        <v>転倒</v>
      </c>
      <c r="C86" s="8">
        <f t="shared" si="26"/>
        <v>13</v>
      </c>
      <c r="D86" s="8">
        <f t="shared" si="27"/>
        <v>13</v>
      </c>
      <c r="E86" s="8">
        <f t="shared" si="28"/>
        <v>87</v>
      </c>
    </row>
    <row r="87" spans="1:13">
      <c r="A87">
        <v>6</v>
      </c>
      <c r="B87" s="8" t="str">
        <f>IF($B$10="","",$B$10)</f>
        <v/>
      </c>
      <c r="C87" s="8" t="str">
        <f t="shared" si="26"/>
        <v/>
      </c>
      <c r="D87" s="8" t="str">
        <f t="shared" si="27"/>
        <v/>
      </c>
      <c r="E87" s="8" t="str">
        <f t="shared" si="28"/>
        <v/>
      </c>
    </row>
    <row r="88" spans="1:13">
      <c r="A88">
        <v>7</v>
      </c>
      <c r="B88" s="8" t="str">
        <f>IF($B$11="","",$B$11)</f>
        <v/>
      </c>
      <c r="C88" s="8" t="str">
        <f t="shared" si="26"/>
        <v/>
      </c>
      <c r="D88" s="8" t="str">
        <f t="shared" si="27"/>
        <v/>
      </c>
      <c r="E88" s="8" t="str">
        <f t="shared" si="28"/>
        <v/>
      </c>
    </row>
    <row r="89" spans="1:13">
      <c r="A89">
        <v>8</v>
      </c>
      <c r="B89" s="8" t="str">
        <f>IF($B$12="","",$B$12)</f>
        <v/>
      </c>
      <c r="C89" s="8" t="str">
        <f t="shared" si="26"/>
        <v/>
      </c>
      <c r="D89" s="8" t="str">
        <f t="shared" si="27"/>
        <v/>
      </c>
      <c r="E89" s="8" t="str">
        <f t="shared" si="28"/>
        <v/>
      </c>
    </row>
    <row r="90" spans="1:13">
      <c r="A90">
        <v>9</v>
      </c>
      <c r="B90" s="8" t="str">
        <f>IF($B$13="","",$B$13)</f>
        <v/>
      </c>
      <c r="C90" s="8" t="str">
        <f t="shared" si="26"/>
        <v/>
      </c>
      <c r="D90" s="8" t="str">
        <f t="shared" si="27"/>
        <v/>
      </c>
      <c r="E90" s="8" t="str">
        <f t="shared" si="28"/>
        <v/>
      </c>
    </row>
    <row r="91" spans="1:13">
      <c r="A91">
        <v>10</v>
      </c>
      <c r="B91" s="8" t="str">
        <f>IF($B$14="","",$B$14)</f>
        <v/>
      </c>
      <c r="C91" s="8" t="str">
        <f t="shared" si="26"/>
        <v/>
      </c>
      <c r="D91" s="8" t="str">
        <f t="shared" si="27"/>
        <v/>
      </c>
      <c r="E91" s="8" t="str">
        <f t="shared" si="28"/>
        <v/>
      </c>
    </row>
    <row r="94" spans="1:13" ht="19.5" thickBo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</row>
    <row r="95" spans="1:13" ht="19.5" thickTop="1"/>
  </sheetData>
  <phoneticPr fontId="2"/>
  <dataValidations count="2">
    <dataValidation type="list" allowBlank="1" showInputMessage="1" showErrorMessage="1" sqref="C5:C14" xr:uid="{9B199479-CD65-4AA7-BC3F-4155246B231A}">
      <formula1>"益,害,負担,費用"</formula1>
    </dataValidation>
    <dataValidation type="list" allowBlank="1" showInputMessage="1" showErrorMessage="1" sqref="D5:D14" xr:uid="{7A414128-4278-4D2A-957E-E087A2523D03}">
      <formula1>"有益事象,有害事象"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重要度</vt:lpstr>
      <vt:lpstr>効果推定値s</vt:lpstr>
      <vt:lpstr>効果推定値r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Toshio Morizane</dc:creator>
  <cp:lastModifiedBy>小島原典子 疫学事務局</cp:lastModifiedBy>
  <dcterms:created xsi:type="dcterms:W3CDTF">2024-12-23T07:04:52Z</dcterms:created>
  <dcterms:modified xsi:type="dcterms:W3CDTF">2025-01-15T23:59:16Z</dcterms:modified>
</cp:coreProperties>
</file>