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0E1C2C60-2E5F-4B64-8319-2C877BBAE104}" xr6:coauthVersionLast="47" xr6:coauthVersionMax="47" xr10:uidLastSave="{00000000-0000-0000-0000-000000000000}"/>
  <bookViews>
    <workbookView xWindow="23880" yWindow="-120" windowWidth="29040" windowHeight="15840" tabRatio="598" activeTab="7" xr2:uid="{F87E9273-758C-4CB3-8CA7-04461C90845A}"/>
  </bookViews>
  <sheets>
    <sheet name="186" sheetId="19" r:id="rId1"/>
    <sheet name="Заказ" sheetId="7" r:id="rId2"/>
    <sheet name="Проверка пеналов" sheetId="20" r:id="rId3"/>
    <sheet name="Расчет" sheetId="4" r:id="rId4"/>
    <sheet name="TDSheet" sheetId="17" r:id="rId5"/>
    <sheet name="Результат" sheetId="18" r:id="rId6"/>
    <sheet name="Тест" sheetId="16" r:id="rId7"/>
    <sheet name="Таблица с признаками" sheetId="1" r:id="rId8"/>
    <sheet name="Базовые цены" sheetId="10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35" i="1" l="1"/>
  <c r="W26" i="7"/>
  <c r="W20" i="7"/>
  <c r="X20" i="7"/>
  <c r="Y4" i="7"/>
  <c r="Y5" i="7"/>
  <c r="Y6" i="7"/>
  <c r="Y7" i="7"/>
  <c r="Y8" i="7"/>
  <c r="Y9" i="7"/>
  <c r="Y10" i="7"/>
  <c r="Y11" i="7"/>
  <c r="Y12" i="7"/>
  <c r="Y13" i="7"/>
  <c r="Y14" i="7"/>
  <c r="Y3" i="7"/>
  <c r="N19" i="7"/>
  <c r="O19" i="7"/>
  <c r="Q19" i="7"/>
  <c r="R19" i="7"/>
  <c r="S19" i="7"/>
  <c r="T19" i="7"/>
  <c r="U19" i="7"/>
  <c r="V19" i="7"/>
  <c r="W19" i="7"/>
  <c r="X19" i="7"/>
  <c r="H88" i="19"/>
  <c r="I100" i="19"/>
  <c r="K19" i="7"/>
  <c r="L19" i="7"/>
  <c r="M19" i="7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2" i="19"/>
  <c r="AD13" i="7"/>
  <c r="AD14" i="7"/>
  <c r="AD12" i="7"/>
  <c r="AD11" i="7"/>
  <c r="AD10" i="7"/>
  <c r="AD9" i="7"/>
  <c r="AD8" i="7"/>
  <c r="AD7" i="7"/>
  <c r="AD6" i="7"/>
  <c r="AD5" i="7"/>
  <c r="AD4" i="7"/>
  <c r="AD3" i="7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B90" i="16" l="1"/>
  <c r="F90" i="16" s="1"/>
  <c r="BU43" i="1" l="1"/>
  <c r="BU41" i="1"/>
  <c r="BU64" i="1"/>
  <c r="BU57" i="1"/>
  <c r="BU56" i="1"/>
  <c r="BU55" i="1"/>
  <c r="BU53" i="1"/>
  <c r="BU71" i="1" l="1"/>
  <c r="BU70" i="1"/>
  <c r="BU68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7" i="1"/>
  <c r="BU38" i="1"/>
  <c r="BU39" i="1"/>
  <c r="BU40" i="1"/>
  <c r="BU42" i="1"/>
  <c r="BU45" i="1"/>
  <c r="BU46" i="1"/>
  <c r="BU47" i="1"/>
  <c r="BU48" i="1"/>
  <c r="BU49" i="1"/>
  <c r="BU50" i="1"/>
  <c r="BU51" i="1"/>
  <c r="BU52" i="1"/>
  <c r="BU54" i="1"/>
  <c r="BU58" i="1"/>
  <c r="BU59" i="1"/>
  <c r="BU60" i="1"/>
  <c r="BU61" i="1"/>
  <c r="BU62" i="1"/>
  <c r="BU63" i="1"/>
  <c r="BU65" i="1"/>
  <c r="BU66" i="1"/>
  <c r="BU67" i="1"/>
  <c r="BU69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V64" i="1" s="1"/>
  <c r="AH64" i="1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AQ64" i="1" s="1"/>
  <c r="J61" i="15"/>
  <c r="N61" i="15" s="1"/>
  <c r="P61" i="15" s="1"/>
  <c r="Q61" i="15" s="1"/>
  <c r="AR64" i="1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AB53" i="1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J50" i="15" s="1"/>
  <c r="N50" i="15" s="1"/>
  <c r="P50" i="15" s="1"/>
  <c r="K51" i="15"/>
  <c r="H54" i="15"/>
  <c r="I54" i="15" s="1"/>
  <c r="H57" i="15"/>
  <c r="H71" i="15"/>
  <c r="H78" i="15"/>
  <c r="H82" i="15"/>
  <c r="H86" i="15"/>
  <c r="H90" i="15"/>
  <c r="H75" i="15"/>
  <c r="H41" i="15"/>
  <c r="H45" i="15"/>
  <c r="H49" i="15"/>
  <c r="AX85" i="1" l="1"/>
  <c r="AC43" i="1"/>
  <c r="AC41" i="1"/>
  <c r="BC71" i="1"/>
  <c r="BP71" i="1" s="1"/>
  <c r="BC70" i="1"/>
  <c r="BP70" i="1" s="1"/>
  <c r="X55" i="1"/>
  <c r="X57" i="1"/>
  <c r="X56" i="1"/>
  <c r="BE71" i="1"/>
  <c r="BE70" i="1"/>
  <c r="BF70" i="1"/>
  <c r="BF71" i="1"/>
  <c r="Y70" i="1"/>
  <c r="Y71" i="1"/>
  <c r="Y68" i="1"/>
  <c r="J54" i="15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6" i="1" s="1"/>
  <c r="J27" i="15"/>
  <c r="N27" i="15" s="1"/>
  <c r="P27" i="15" s="1"/>
  <c r="Q27" i="15" s="1"/>
  <c r="Q26" i="15" s="1"/>
  <c r="J31" i="15"/>
  <c r="AB45" i="1"/>
  <c r="AB47" i="1"/>
  <c r="AB49" i="1"/>
  <c r="AB51" i="1"/>
  <c r="AB50" i="1"/>
  <c r="AB46" i="1"/>
  <c r="AB52" i="1"/>
  <c r="AB48" i="1"/>
  <c r="X54" i="1"/>
  <c r="BC17" i="1"/>
  <c r="BP17" i="1" s="1"/>
  <c r="BC76" i="1"/>
  <c r="BC77" i="1"/>
  <c r="BC24" i="1"/>
  <c r="BC25" i="1"/>
  <c r="BC82" i="1"/>
  <c r="BC87" i="1"/>
  <c r="BC84" i="1"/>
  <c r="BC86" i="1"/>
  <c r="BC69" i="1"/>
  <c r="BP69" i="1" s="1"/>
  <c r="BC83" i="1"/>
  <c r="BC16" i="1"/>
  <c r="AC42" i="1"/>
  <c r="AC40" i="1"/>
  <c r="R3" i="1"/>
  <c r="R6" i="1"/>
  <c r="R16" i="1"/>
  <c r="R26" i="1"/>
  <c r="R44" i="1"/>
  <c r="R13" i="1"/>
  <c r="R29" i="1"/>
  <c r="R27" i="1"/>
  <c r="R32" i="1"/>
  <c r="R35" i="1"/>
  <c r="R58" i="1"/>
  <c r="R60" i="1"/>
  <c r="R17" i="1"/>
  <c r="R15" i="1"/>
  <c r="R2" i="1"/>
  <c r="R22" i="1"/>
  <c r="R25" i="1"/>
  <c r="R14" i="1"/>
  <c r="R28" i="1"/>
  <c r="R5" i="1"/>
  <c r="R38" i="1"/>
  <c r="R23" i="1"/>
  <c r="R24" i="1"/>
  <c r="R59" i="1"/>
  <c r="R4" i="1"/>
  <c r="S18" i="1"/>
  <c r="S8" i="1"/>
  <c r="S7" i="1"/>
  <c r="BF69" i="1"/>
  <c r="BF17" i="1"/>
  <c r="BF83" i="1"/>
  <c r="BF84" i="1"/>
  <c r="BF16" i="1"/>
  <c r="BF15" i="1"/>
  <c r="BF13" i="1"/>
  <c r="BF18" i="1"/>
  <c r="BF82" i="1"/>
  <c r="BF77" i="1"/>
  <c r="BF86" i="1"/>
  <c r="BF76" i="1"/>
  <c r="BF14" i="1"/>
  <c r="BG14" i="1"/>
  <c r="BG13" i="1"/>
  <c r="BG76" i="1"/>
  <c r="BE69" i="1"/>
  <c r="BE17" i="1"/>
  <c r="BE77" i="1"/>
  <c r="BE16" i="1"/>
  <c r="BE84" i="1"/>
  <c r="BE82" i="1"/>
  <c r="BE86" i="1"/>
  <c r="BE83" i="1"/>
  <c r="BE76" i="1"/>
  <c r="AA86" i="1"/>
  <c r="AA61" i="1"/>
  <c r="AA39" i="1"/>
  <c r="AA88" i="1"/>
  <c r="AA85" i="1"/>
  <c r="AA87" i="1"/>
  <c r="AO11" i="1"/>
  <c r="AO39" i="1"/>
  <c r="AO31" i="1"/>
  <c r="AO21" i="1"/>
  <c r="BP21" i="1" s="1"/>
  <c r="AO30" i="1"/>
  <c r="AO10" i="1"/>
  <c r="AO9" i="1"/>
  <c r="AO61" i="1"/>
  <c r="AO12" i="1"/>
  <c r="BH86" i="1"/>
  <c r="BH83" i="1"/>
  <c r="BH84" i="1"/>
  <c r="BH76" i="1"/>
  <c r="BH16" i="1"/>
  <c r="BH87" i="1"/>
  <c r="BH82" i="1"/>
  <c r="BH17" i="1"/>
  <c r="BH77" i="1"/>
  <c r="AR19" i="1"/>
  <c r="BQ19" i="1" s="1"/>
  <c r="AR63" i="1"/>
  <c r="AR44" i="1"/>
  <c r="AQ63" i="1"/>
  <c r="AQ19" i="1"/>
  <c r="BP19" i="1" s="1"/>
  <c r="AQ44" i="1"/>
  <c r="BP44" i="1" s="1"/>
  <c r="V63" i="1"/>
  <c r="AH63" i="1" s="1"/>
  <c r="V21" i="1"/>
  <c r="Y36" i="1"/>
  <c r="Y67" i="1"/>
  <c r="Y19" i="1"/>
  <c r="Y65" i="1"/>
  <c r="Y69" i="1"/>
  <c r="Y72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AW53" i="1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AT53" i="1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8" i="1" s="1"/>
  <c r="J43" i="15"/>
  <c r="N43" i="15" s="1"/>
  <c r="P43" i="15" s="1"/>
  <c r="Q43" i="15" s="1"/>
  <c r="AV49" i="1" s="1"/>
  <c r="J44" i="15"/>
  <c r="N44" i="15" s="1"/>
  <c r="P44" i="15" s="1"/>
  <c r="Q44" i="15" s="1"/>
  <c r="J72" i="15"/>
  <c r="N72" i="15" s="1"/>
  <c r="P72" i="15" s="1"/>
  <c r="Q72" i="15" s="1"/>
  <c r="S72" i="15" s="1"/>
  <c r="BP53" i="1" l="1"/>
  <c r="AN43" i="1"/>
  <c r="AN56" i="1"/>
  <c r="AN55" i="1"/>
  <c r="AN57" i="1"/>
  <c r="AN41" i="1"/>
  <c r="AN68" i="1"/>
  <c r="BI71" i="1"/>
  <c r="BR71" i="1" s="1"/>
  <c r="BI70" i="1"/>
  <c r="BR70" i="1" s="1"/>
  <c r="BQ70" i="1"/>
  <c r="AE70" i="1"/>
  <c r="AH70" i="1" s="1"/>
  <c r="AE71" i="1"/>
  <c r="AH71" i="1" s="1"/>
  <c r="AE68" i="1"/>
  <c r="AH68" i="1" s="1"/>
  <c r="BQ71" i="1"/>
  <c r="AG56" i="1"/>
  <c r="AG43" i="1"/>
  <c r="AG57" i="1"/>
  <c r="AG55" i="1"/>
  <c r="AG41" i="1"/>
  <c r="AG53" i="1"/>
  <c r="AI56" i="1"/>
  <c r="AI57" i="1"/>
  <c r="AI64" i="1"/>
  <c r="AI55" i="1"/>
  <c r="BQ55" i="1" s="1"/>
  <c r="AM41" i="1"/>
  <c r="BP41" i="1" s="1"/>
  <c r="AM56" i="1"/>
  <c r="AM57" i="1"/>
  <c r="AM43" i="1"/>
  <c r="BP43" i="1" s="1"/>
  <c r="AM55" i="1"/>
  <c r="AM68" i="1"/>
  <c r="BP68" i="1" s="1"/>
  <c r="AF55" i="1"/>
  <c r="AH55" i="1" s="1"/>
  <c r="AF57" i="1"/>
  <c r="AF41" i="1"/>
  <c r="AF43" i="1"/>
  <c r="AF53" i="1"/>
  <c r="AF56" i="1"/>
  <c r="AH56" i="1" s="1"/>
  <c r="BQ18" i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8" i="1"/>
  <c r="BP38" i="1" s="1"/>
  <c r="AZ60" i="1"/>
  <c r="BP60" i="1" s="1"/>
  <c r="AZ50" i="1"/>
  <c r="AE84" i="1"/>
  <c r="AE81" i="1"/>
  <c r="AE23" i="1"/>
  <c r="AH23" i="1" s="1"/>
  <c r="AE31" i="1"/>
  <c r="AE74" i="1"/>
  <c r="AE85" i="1"/>
  <c r="AH85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72" i="1"/>
  <c r="AH72" i="1" s="1"/>
  <c r="AE86" i="1"/>
  <c r="AH86" i="1" s="1"/>
  <c r="AE88" i="1"/>
  <c r="AH88" i="1" s="1"/>
  <c r="AE10" i="1"/>
  <c r="AE18" i="1"/>
  <c r="AH18" i="1" s="1"/>
  <c r="AE27" i="1"/>
  <c r="AH27" i="1" s="1"/>
  <c r="AE67" i="1"/>
  <c r="AH67" i="1" s="1"/>
  <c r="AE14" i="1"/>
  <c r="AH14" i="1" s="1"/>
  <c r="AE83" i="1"/>
  <c r="AE15" i="1"/>
  <c r="AH15" i="1" s="1"/>
  <c r="AE30" i="1"/>
  <c r="AE78" i="1"/>
  <c r="AE5" i="1"/>
  <c r="AH5" i="1" s="1"/>
  <c r="AE19" i="1"/>
  <c r="AH19" i="1" s="1"/>
  <c r="AE2" i="1"/>
  <c r="AH2" i="1" s="1"/>
  <c r="AE22" i="1"/>
  <c r="AH22" i="1" s="1"/>
  <c r="AE25" i="1"/>
  <c r="AH25" i="1" s="1"/>
  <c r="AE73" i="1"/>
  <c r="AH73" i="1" s="1"/>
  <c r="AE76" i="1"/>
  <c r="AE8" i="1"/>
  <c r="AH8" i="1" s="1"/>
  <c r="AE77" i="1"/>
  <c r="AE69" i="1"/>
  <c r="AH69" i="1" s="1"/>
  <c r="AE11" i="1"/>
  <c r="AE17" i="1"/>
  <c r="AH17" i="1" s="1"/>
  <c r="AE29" i="1"/>
  <c r="AH29" i="1" s="1"/>
  <c r="AE80" i="1"/>
  <c r="AE66" i="1"/>
  <c r="AH66" i="1" s="1"/>
  <c r="AE82" i="1"/>
  <c r="AE87" i="1"/>
  <c r="AH87" i="1" s="1"/>
  <c r="AE12" i="1"/>
  <c r="AE21" i="1"/>
  <c r="AH21" i="1" s="1"/>
  <c r="AE75" i="1"/>
  <c r="AE79" i="1"/>
  <c r="AE65" i="1"/>
  <c r="AH65" i="1" s="1"/>
  <c r="AE13" i="1"/>
  <c r="AH13" i="1" s="1"/>
  <c r="AE24" i="1"/>
  <c r="AH24" i="1" s="1"/>
  <c r="AE28" i="1"/>
  <c r="AH28" i="1" s="1"/>
  <c r="BO60" i="1"/>
  <c r="BO58" i="1"/>
  <c r="BO59" i="1"/>
  <c r="BO61" i="1"/>
  <c r="Z84" i="1"/>
  <c r="Z81" i="1"/>
  <c r="Z78" i="1"/>
  <c r="Z76" i="1"/>
  <c r="Z83" i="1"/>
  <c r="Z77" i="1"/>
  <c r="Z80" i="1"/>
  <c r="Z82" i="1"/>
  <c r="Z74" i="1"/>
  <c r="Z75" i="1"/>
  <c r="Z79" i="1"/>
  <c r="AG37" i="1"/>
  <c r="AG61" i="1"/>
  <c r="AG34" i="1"/>
  <c r="AG46" i="1"/>
  <c r="AG48" i="1"/>
  <c r="AG50" i="1"/>
  <c r="AG54" i="1"/>
  <c r="AG59" i="1"/>
  <c r="AG38" i="1"/>
  <c r="AG32" i="1"/>
  <c r="AG35" i="1"/>
  <c r="AG36" i="1"/>
  <c r="AG45" i="1"/>
  <c r="AG47" i="1"/>
  <c r="AG49" i="1"/>
  <c r="AG58" i="1"/>
  <c r="AG60" i="1"/>
  <c r="AG33" i="1"/>
  <c r="AG39" i="1"/>
  <c r="AG42" i="1"/>
  <c r="AG51" i="1"/>
  <c r="AG40" i="1"/>
  <c r="AG52" i="1"/>
  <c r="AG44" i="1"/>
  <c r="AS51" i="1"/>
  <c r="AS45" i="1"/>
  <c r="AS50" i="1"/>
  <c r="AJ12" i="1"/>
  <c r="BP12" i="1" s="1"/>
  <c r="AJ11" i="1"/>
  <c r="AJ31" i="1"/>
  <c r="AJ61" i="1"/>
  <c r="BP61" i="1" s="1"/>
  <c r="AJ9" i="1"/>
  <c r="AJ10" i="1"/>
  <c r="AJ39" i="1"/>
  <c r="AJ30" i="1"/>
  <c r="AW88" i="1"/>
  <c r="AW51" i="1"/>
  <c r="BP51" i="1" s="1"/>
  <c r="AW52" i="1"/>
  <c r="AW36" i="1"/>
  <c r="BP36" i="1" s="1"/>
  <c r="AW35" i="1"/>
  <c r="BP35" i="1" s="1"/>
  <c r="AW85" i="1"/>
  <c r="BB14" i="1"/>
  <c r="BB16" i="1"/>
  <c r="BB13" i="1"/>
  <c r="BB15" i="1"/>
  <c r="BB25" i="1"/>
  <c r="BB76" i="1"/>
  <c r="BN28" i="1"/>
  <c r="BN23" i="1"/>
  <c r="BN29" i="1"/>
  <c r="BN24" i="1"/>
  <c r="BP24" i="1" s="1"/>
  <c r="BN30" i="1"/>
  <c r="BN27" i="1"/>
  <c r="BN22" i="1"/>
  <c r="BN31" i="1"/>
  <c r="BN25" i="1"/>
  <c r="BN26" i="1"/>
  <c r="BJ77" i="1"/>
  <c r="BJ76" i="1"/>
  <c r="BJ16" i="1"/>
  <c r="BJ17" i="1"/>
  <c r="BR17" i="1" s="1"/>
  <c r="AM14" i="1"/>
  <c r="AM28" i="1"/>
  <c r="AM65" i="1"/>
  <c r="BP65" i="1" s="1"/>
  <c r="AM23" i="1"/>
  <c r="AM37" i="1"/>
  <c r="BP37" i="1" s="1"/>
  <c r="AM74" i="1"/>
  <c r="BP74" i="1" s="1"/>
  <c r="AM80" i="1"/>
  <c r="AM85" i="1"/>
  <c r="AM79" i="1"/>
  <c r="BP79" i="1" s="1"/>
  <c r="AM3" i="1"/>
  <c r="BP3" i="1" s="1"/>
  <c r="AM40" i="1"/>
  <c r="BP40" i="1" s="1"/>
  <c r="AM87" i="1"/>
  <c r="AM76" i="1"/>
  <c r="AM77" i="1"/>
  <c r="BP77" i="1" s="1"/>
  <c r="AM88" i="1"/>
  <c r="AM83" i="1"/>
  <c r="BP83" i="1" s="1"/>
  <c r="AM4" i="1"/>
  <c r="BP4" i="1" s="1"/>
  <c r="AM7" i="1"/>
  <c r="BP7" i="1" s="1"/>
  <c r="AM72" i="1"/>
  <c r="BP72" i="1" s="1"/>
  <c r="AM75" i="1"/>
  <c r="AM42" i="1"/>
  <c r="BP42" i="1" s="1"/>
  <c r="AM73" i="1"/>
  <c r="AM67" i="1"/>
  <c r="BP67" i="1" s="1"/>
  <c r="AM86" i="1"/>
  <c r="BP86" i="1" s="1"/>
  <c r="AM22" i="1"/>
  <c r="AM8" i="1"/>
  <c r="BP8" i="1" s="1"/>
  <c r="AM33" i="1"/>
  <c r="BP33" i="1" s="1"/>
  <c r="AM45" i="1"/>
  <c r="AM47" i="1"/>
  <c r="AM49" i="1"/>
  <c r="BP49" i="1" s="1"/>
  <c r="AM58" i="1"/>
  <c r="BP58" i="1" s="1"/>
  <c r="AM78" i="1"/>
  <c r="BP78" i="1" s="1"/>
  <c r="AM84" i="1"/>
  <c r="BP84" i="1" s="1"/>
  <c r="AM81" i="1"/>
  <c r="AM34" i="1"/>
  <c r="BP34" i="1" s="1"/>
  <c r="AM59" i="1"/>
  <c r="BP59" i="1" s="1"/>
  <c r="AM29" i="1"/>
  <c r="AM46" i="1"/>
  <c r="AM82" i="1"/>
  <c r="BP82" i="1" s="1"/>
  <c r="AM48" i="1"/>
  <c r="BP48" i="1" s="1"/>
  <c r="AM66" i="1"/>
  <c r="AM13" i="1"/>
  <c r="AM54" i="1"/>
  <c r="BI83" i="1"/>
  <c r="BI86" i="1"/>
  <c r="BI84" i="1"/>
  <c r="BI15" i="1"/>
  <c r="BR15" i="1" s="1"/>
  <c r="BI76" i="1"/>
  <c r="BI82" i="1"/>
  <c r="BI16" i="1"/>
  <c r="BI77" i="1"/>
  <c r="BI69" i="1"/>
  <c r="BR69" i="1" s="1"/>
  <c r="BQ44" i="1"/>
  <c r="BR44" i="1"/>
  <c r="AT52" i="1"/>
  <c r="AT47" i="1"/>
  <c r="AT46" i="1"/>
  <c r="AY88" i="1"/>
  <c r="AY36" i="1"/>
  <c r="AY35" i="1"/>
  <c r="AY85" i="1"/>
  <c r="BQ17" i="1"/>
  <c r="AP11" i="1"/>
  <c r="AP39" i="1"/>
  <c r="AP12" i="1"/>
  <c r="AP21" i="1"/>
  <c r="BQ21" i="1" s="1"/>
  <c r="AP10" i="1"/>
  <c r="AP9" i="1"/>
  <c r="AP61" i="1"/>
  <c r="BQ61" i="1" s="1"/>
  <c r="AI63" i="1"/>
  <c r="AI54" i="1"/>
  <c r="U12" i="1"/>
  <c r="U11" i="1"/>
  <c r="BQ69" i="1"/>
  <c r="AN79" i="1"/>
  <c r="AN14" i="1"/>
  <c r="AN65" i="1"/>
  <c r="AN83" i="1"/>
  <c r="BQ83" i="1" s="1"/>
  <c r="AN13" i="1"/>
  <c r="AN82" i="1"/>
  <c r="BQ82" i="1" s="1"/>
  <c r="AN40" i="1"/>
  <c r="AN78" i="1"/>
  <c r="AN8" i="1"/>
  <c r="AN4" i="1"/>
  <c r="AN7" i="1"/>
  <c r="AN72" i="1"/>
  <c r="AN45" i="1"/>
  <c r="AN47" i="1"/>
  <c r="AN76" i="1"/>
  <c r="BQ76" i="1" s="1"/>
  <c r="AN84" i="1"/>
  <c r="BQ84" i="1" s="1"/>
  <c r="AN35" i="1"/>
  <c r="AN36" i="1"/>
  <c r="AN67" i="1"/>
  <c r="AN86" i="1"/>
  <c r="AN49" i="1"/>
  <c r="AN58" i="1"/>
  <c r="BQ58" i="1" s="1"/>
  <c r="AN88" i="1"/>
  <c r="AN74" i="1"/>
  <c r="BQ74" i="1" s="1"/>
  <c r="AN54" i="1"/>
  <c r="AN37" i="1"/>
  <c r="AN46" i="1"/>
  <c r="AN85" i="1"/>
  <c r="AN59" i="1"/>
  <c r="BQ59" i="1" s="1"/>
  <c r="AN77" i="1"/>
  <c r="BQ77" i="1" s="1"/>
  <c r="AN33" i="1"/>
  <c r="AN34" i="1"/>
  <c r="AN48" i="1"/>
  <c r="AN42" i="1"/>
  <c r="AN3" i="1"/>
  <c r="AF34" i="1"/>
  <c r="AF46" i="1"/>
  <c r="AF48" i="1"/>
  <c r="AF50" i="1"/>
  <c r="AF54" i="1"/>
  <c r="AF59" i="1"/>
  <c r="AF44" i="1"/>
  <c r="AF32" i="1"/>
  <c r="AF35" i="1"/>
  <c r="AF36" i="1"/>
  <c r="AF45" i="1"/>
  <c r="AF47" i="1"/>
  <c r="AF49" i="1"/>
  <c r="AF58" i="1"/>
  <c r="AF60" i="1"/>
  <c r="AF51" i="1"/>
  <c r="AF33" i="1"/>
  <c r="AF39" i="1"/>
  <c r="AF42" i="1"/>
  <c r="AF37" i="1"/>
  <c r="AF61" i="1"/>
  <c r="AF52" i="1"/>
  <c r="AF38" i="1"/>
  <c r="AF40" i="1"/>
  <c r="BK26" i="1"/>
  <c r="BK5" i="1"/>
  <c r="BP5" i="1" s="1"/>
  <c r="AD62" i="1"/>
  <c r="AH62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41" i="1" l="1"/>
  <c r="BP76" i="1"/>
  <c r="AH9" i="1"/>
  <c r="AH57" i="1"/>
  <c r="BP55" i="1"/>
  <c r="AH43" i="1"/>
  <c r="BP23" i="1"/>
  <c r="BQ57" i="1"/>
  <c r="BP57" i="1"/>
  <c r="BQ56" i="1"/>
  <c r="BP56" i="1"/>
  <c r="BR68" i="1"/>
  <c r="BQ68" i="1"/>
  <c r="BR41" i="1"/>
  <c r="BQ41" i="1"/>
  <c r="AH53" i="1"/>
  <c r="BQ64" i="1"/>
  <c r="BP64" i="1"/>
  <c r="BR43" i="1"/>
  <c r="BQ43" i="1"/>
  <c r="AH58" i="1"/>
  <c r="BQ12" i="1"/>
  <c r="AH51" i="1"/>
  <c r="AH54" i="1"/>
  <c r="AH42" i="1"/>
  <c r="AH50" i="1"/>
  <c r="AH34" i="1"/>
  <c r="AH74" i="1"/>
  <c r="AH31" i="1"/>
  <c r="AH60" i="1"/>
  <c r="AH45" i="1"/>
  <c r="AH39" i="1"/>
  <c r="AH40" i="1"/>
  <c r="AH59" i="1"/>
  <c r="AH38" i="1"/>
  <c r="AH47" i="1"/>
  <c r="AH32" i="1"/>
  <c r="BP45" i="1"/>
  <c r="BQ11" i="1"/>
  <c r="AH12" i="1"/>
  <c r="AH80" i="1"/>
  <c r="BP13" i="1"/>
  <c r="BP30" i="1"/>
  <c r="AH77" i="1"/>
  <c r="AH81" i="1"/>
  <c r="BQ35" i="1"/>
  <c r="AH52" i="1"/>
  <c r="BP50" i="1"/>
  <c r="AH61" i="1"/>
  <c r="AH48" i="1"/>
  <c r="BQ85" i="1"/>
  <c r="BQ15" i="1"/>
  <c r="AH83" i="1"/>
  <c r="AH37" i="1"/>
  <c r="AH33" i="1"/>
  <c r="AH49" i="1"/>
  <c r="AH35" i="1"/>
  <c r="AH46" i="1"/>
  <c r="AH44" i="1"/>
  <c r="AH84" i="1"/>
  <c r="AH36" i="1"/>
  <c r="AH11" i="1"/>
  <c r="BR16" i="1"/>
  <c r="BP28" i="1"/>
  <c r="BP25" i="1"/>
  <c r="AH79" i="1"/>
  <c r="AH75" i="1"/>
  <c r="BR3" i="1"/>
  <c r="BQ3" i="1"/>
  <c r="BQ72" i="1"/>
  <c r="BR72" i="1"/>
  <c r="BR76" i="1"/>
  <c r="BQ9" i="1"/>
  <c r="BR9" i="1"/>
  <c r="BQ42" i="1"/>
  <c r="BR42" i="1"/>
  <c r="BQ7" i="1"/>
  <c r="BR7" i="1"/>
  <c r="BQ4" i="1"/>
  <c r="BR4" i="1"/>
  <c r="BR84" i="1"/>
  <c r="BR48" i="1"/>
  <c r="BQ48" i="1"/>
  <c r="BR34" i="1"/>
  <c r="BQ34" i="1"/>
  <c r="BR49" i="1"/>
  <c r="BQ49" i="1"/>
  <c r="BQ8" i="1"/>
  <c r="BR8" i="1"/>
  <c r="BP85" i="1"/>
  <c r="BR11" i="1"/>
  <c r="BP11" i="1"/>
  <c r="BR33" i="1"/>
  <c r="BQ33" i="1"/>
  <c r="BQ86" i="1"/>
  <c r="BR86" i="1"/>
  <c r="BQ78" i="1"/>
  <c r="BR78" i="1"/>
  <c r="BR83" i="1"/>
  <c r="BR12" i="1"/>
  <c r="BQ67" i="1"/>
  <c r="BR67" i="1"/>
  <c r="BQ40" i="1"/>
  <c r="BR40" i="1"/>
  <c r="BQ36" i="1"/>
  <c r="BQ88" i="1"/>
  <c r="BP52" i="1"/>
  <c r="AH82" i="1"/>
  <c r="BQ13" i="1"/>
  <c r="BR13" i="1"/>
  <c r="BP47" i="1"/>
  <c r="BP15" i="1"/>
  <c r="BP16" i="1"/>
  <c r="BL6" i="1"/>
  <c r="BL27" i="1"/>
  <c r="BR46" i="1"/>
  <c r="BQ46" i="1"/>
  <c r="BP54" i="1"/>
  <c r="BQ54" i="1"/>
  <c r="BP88" i="1"/>
  <c r="BQ37" i="1"/>
  <c r="BR37" i="1"/>
  <c r="BQ65" i="1"/>
  <c r="BR65" i="1"/>
  <c r="BQ63" i="1"/>
  <c r="BP63" i="1"/>
  <c r="BR77" i="1"/>
  <c r="AH30" i="1"/>
  <c r="BQ47" i="1"/>
  <c r="BR47" i="1"/>
  <c r="BR14" i="1"/>
  <c r="BQ14" i="1"/>
  <c r="BP46" i="1"/>
  <c r="AH76" i="1"/>
  <c r="AH10" i="1"/>
  <c r="BM5" i="1"/>
  <c r="BM27" i="1"/>
  <c r="BM6" i="1"/>
  <c r="BM26" i="1"/>
  <c r="BP26" i="1" s="1"/>
  <c r="BR45" i="1"/>
  <c r="BQ45" i="1"/>
  <c r="BR79" i="1"/>
  <c r="BQ79" i="1"/>
  <c r="BR82" i="1"/>
  <c r="BP29" i="1"/>
  <c r="BP22" i="1"/>
  <c r="BP14" i="1"/>
  <c r="BP31" i="1"/>
  <c r="BR10" i="1"/>
  <c r="BQ10" i="1"/>
  <c r="AH78" i="1"/>
  <c r="S91" i="15"/>
  <c r="S50" i="15"/>
  <c r="I92" i="15"/>
  <c r="J92" i="15" s="1"/>
  <c r="N92" i="15" s="1"/>
  <c r="P92" i="15" s="1"/>
  <c r="Q92" i="15" s="1"/>
  <c r="H93" i="15"/>
  <c r="AL81" i="1" l="1"/>
  <c r="BP81" i="1" s="1"/>
  <c r="AL80" i="1"/>
  <c r="BP80" i="1" s="1"/>
  <c r="AL75" i="1"/>
  <c r="BP75" i="1" s="1"/>
  <c r="AL73" i="1"/>
  <c r="BP73" i="1" s="1"/>
  <c r="AL87" i="1"/>
  <c r="BP87" i="1" s="1"/>
  <c r="AL66" i="1"/>
  <c r="BP66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39" i="1" l="1"/>
  <c r="AK10" i="1"/>
  <c r="BP10" i="1" s="1"/>
  <c r="AK9" i="1"/>
  <c r="BP9" i="1" s="1"/>
  <c r="BR39" i="1"/>
  <c r="BP39" i="1"/>
  <c r="BQ39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<sst xmlns="http://schemas.openxmlformats.org/spreadsheetml/2006/main" count="4733" uniqueCount="1183">
  <si>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</si>
  <si>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</si>
  <si>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</si>
  <si>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</si>
  <si>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</si>
  <si>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</si>
  <si>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</si>
  <si>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</si>
  <si>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</si>
  <si>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</si>
  <si>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</si>
  <si>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</si>
  <si>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</si>
  <si>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</si>
  <si>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</si>
  <si>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</si>
  <si>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</si>
  <si>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</si>
  <si>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</si>
  <si>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</si>
  <si>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</si>
  <si>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</si>
  <si>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</si>
  <si>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</si>
  <si>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</si>
  <si>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</si>
  <si>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</si>
  <si>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</si>
  <si>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</si>
  <si>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</si>
  <si>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</si>
  <si>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</si>
  <si>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</si>
  <si>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</si>
  <si>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</si>
  <si>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</si>
  <si>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</si>
  <si>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</si>
  <si>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</si>
  <si>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</si>
  <si>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</si>
  <si>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</si>
  <si>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</si>
  <si>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</si>
  <si>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</si>
  <si>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</si>
  <si>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</si>
  <si>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</si>
  <si>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</si>
  <si>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</si>
  <si>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</si>
  <si>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</si>
  <si>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</si>
  <si>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</si>
  <si>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</si>
  <si>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</si>
  <si>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</si>
  <si>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</si>
  <si>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</si>
  <si>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</si>
  <si>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</si>
  <si>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</si>
  <si>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</si>
  <si>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</si>
  <si>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</si>
  <si>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</si>
  <si>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</si>
  <si>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</si>
  <si>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</si>
  <si>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</si>
  <si>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</si>
  <si>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</si>
  <si>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</si>
  <si>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</si>
  <si>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</si>
  <si>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</si>
  <si>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</si>
  <si>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</si>
  <si>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</si>
  <si>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</si>
  <si>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</si>
  <si>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</si>
  <si>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</si>
  <si>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</si>
  <si>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</si>
  <si>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</si>
  <si>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</si>
  <si>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</si>
  <si>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</si>
  <si>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</si>
  <si>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</si>
  <si>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</si>
  <si>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</si>
  <si>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</si>
  <si>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</si>
  <si>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</si>
  <si>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</si>
  <si>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</si>
  <si>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</si>
  <si>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</si>
  <si>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</si>
  <si>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</si>
  <si>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</si>
  <si>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</si>
  <si>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</si>
  <si>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</si>
  <si>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</si>
  <si>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</si>
  <si>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</si>
  <si>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</si>
  <si>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</si>
  <si>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</si>
  <si>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</si>
  <si>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</si>
  <si>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</si>
  <si>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</si>
  <si>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</si>
  <si>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</si>
  <si>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</si>
  <si>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</si>
  <si>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</si>
  <si>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</si>
  <si>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</si>
  <si>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</si>
  <si>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</si>
  <si>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</si>
  <si>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</si>
  <si>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</si>
  <si>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</si>
  <si>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</si>
  <si>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</si>
  <si>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</si>
  <si>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</si>
  <si>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</si>
  <si>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</si>
  <si>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</si>
  <si>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</si>
  <si>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</si>
  <si>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</si>
  <si>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</si>
  <si>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</si>
  <si>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</si>
  <si>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</si>
  <si>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</si>
  <si>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</si>
  <si>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</si>
  <si>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</si>
  <si>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</si>
  <si>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</si>
  <si>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</si>
  <si>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</si>
  <si>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</si>
  <si>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</si>
  <si>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</si>
  <si>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</si>
  <si>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</si>
  <si>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</si>
  <si>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</si>
  <si>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</si>
  <si>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</si>
  <si>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</si>
  <si>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</si>
  <si>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</si>
  <si>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</si>
  <si>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</si>
  <si>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</si>
  <si>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</si>
  <si>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</si>
  <si>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</si>
  <si>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</si>
  <si>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</si>
  <si>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</si>
  <si>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</si>
  <si>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</si>
  <si>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</si>
  <si>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</si>
  <si>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</si>
  <si>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</si>
  <si>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</si>
  <si>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</si>
  <si>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</si>
  <si>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</si>
  <si>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</si>
  <si>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</si>
  <si>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</si>
  <si>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</si>
  <si>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</si>
  <si>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</si>
  <si>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</si>
  <si>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</si>
  <si>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</si>
  <si>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</si>
  <si>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</si>
  <si>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</si>
  <si>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</si>
  <si>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</si>
  <si>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</si>
  <si>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</si>
  <si>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</si>
  <si>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</si>
  <si>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</si>
  <si>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</si>
  <si>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</si>
  <si>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</si>
  <si>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</si>
  <si>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</si>
  <si>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</si>
  <si>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</si>
  <si>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</si>
  <si>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</si>
  <si>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</si>
  <si>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</si>
  <si>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</si>
  <si>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</si>
  <si>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</si>
  <si>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</si>
  <si>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</si>
  <si>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</si>
  <si>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</si>
  <si>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</si>
  <si>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</si>
  <si>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</si>
  <si>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</si>
  <si>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</si>
  <si>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</si>
  <si>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</si>
  <si>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</si>
  <si>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</si>
  <si>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</si>
  <si>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</si>
  <si>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</si>
  <si>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</si>
  <si>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</si>
  <si>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</si>
  <si>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</si>
  <si>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</si>
  <si>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</si>
  <si>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</si>
  <si>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</si>
  <si>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</si>
  <si>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</si>
  <si>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</si>
  <si>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</si>
  <si>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</si>
  <si>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</si>
  <si>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</si>
  <si>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</si>
  <si>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</si>
  <si>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</si>
  <si>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</si>
  <si>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</si>
  <si>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</si>
  <si>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</si>
  <si>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</si>
  <si>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</si>
  <si>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</si>
  <si>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</si>
  <si>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</si>
  <si>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</si>
  <si>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</si>
  <si>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</si>
  <si>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</si>
  <si>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</si>
  <si>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</si>
  <si>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</si>
  <si>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</si>
  <si>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</si>
  <si>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</si>
  <si>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</si>
  <si>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</si>
  <si>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</si>
  <si>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</si>
  <si>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</si>
  <si>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</si>
  <si>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</si>
  <si>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</si>
  <si>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</si>
  <si>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</si>
  <si>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</si>
  <si>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</si>
  <si>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</si>
  <si>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</si>
  <si>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</si>
  <si>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</si>
  <si>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</si>
  <si>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</si>
  <si>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</si>
  <si>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</si>
  <si>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</si>
  <si>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</si>
  <si>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</si>
  <si>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</si>
  <si>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</si>
  <si>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</si>
  <si>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</si>
  <si>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</si>
  <si>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</si>
  <si>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</si>
  <si>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</si>
  <si>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</si>
  <si>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</si>
  <si>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</si>
  <si>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</si>
  <si>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</si>
  <si>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</si>
  <si>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</si>
  <si>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</si>
  <si>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</si>
  <si>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</si>
  <si>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</si>
  <si>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</si>
  <si>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</si>
  <si>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</si>
  <si>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</si>
  <si>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</si>
  <si>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</si>
  <si>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</si>
  <si>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</si>
  <si>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</si>
  <si>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</si>
  <si>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</si>
  <si>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</si>
  <si>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</si>
  <si>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</si>
  <si>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</si>
  <si>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</si>
  <si>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</si>
  <si>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</si>
  <si>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</si>
  <si>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</si>
  <si>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</si>
  <si>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</si>
  <si>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</si>
  <si>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</si>
  <si>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</si>
  <si>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</si>
  <si>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</si>
  <si>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</si>
  <si>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</si>
  <si>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</si>
  <si>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</si>
  <si>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</si>
  <si>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</si>
  <si>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</si>
  <si>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</si>
  <si>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</si>
  <si>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</si>
  <si>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</si>
  <si>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</si>
  <si>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</si>
  <si>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</si>
  <si>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</si>
  <si>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</si>
  <si>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</si>
  <si>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</si>
  <si>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</si>
  <si>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</si>
  <si>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</si>
  <si>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</si>
  <si>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</si>
  <si>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</si>
  <si>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</si>
  <si>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</si>
  <si>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</si>
  <si>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</si>
  <si>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</si>
  <si>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</si>
  <si>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</si>
  <si>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</si>
  <si>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</si>
  <si>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</si>
  <si>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</si>
  <si>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</si>
  <si>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</si>
  <si>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</si>
  <si>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</si>
  <si>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</si>
  <si>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</si>
  <si>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</si>
  <si>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</si>
  <si>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</si>
  <si>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</si>
  <si>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</si>
  <si>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</si>
  <si>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</si>
  <si>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</si>
  <si>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</si>
  <si>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</si>
  <si>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</si>
  <si>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</si>
  <si>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</si>
  <si>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</si>
  <si>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</si>
  <si>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</si>
  <si>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</si>
  <si>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</si>
  <si>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</si>
  <si>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</si>
  <si>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</si>
  <si>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</si>
  <si>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</si>
  <si>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</si>
  <si>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</si>
  <si>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</si>
  <si>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</si>
  <si>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</si>
  <si>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</si>
  <si>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</si>
  <si>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</si>
  <si>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</si>
  <si>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</si>
  <si>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</si>
  <si>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</si>
  <si>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</si>
  <si>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</si>
  <si>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</si>
  <si>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</si>
  <si>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</si>
  <si>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</si>
  <si>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</si>
  <si>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</si>
  <si>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</si>
  <si>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</si>
  <si>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</si>
  <si>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</si>
  <si>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</si>
  <si>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</si>
  <si>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</si>
  <si>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</si>
  <si>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</si>
  <si>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</si>
  <si>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</si>
  <si>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</si>
  <si>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</si>
  <si>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</si>
  <si>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</si>
  <si>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</si>
  <si>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</si>
  <si>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</si>
  <si>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</si>
  <si>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</si>
  <si>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</si>
  <si>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</si>
  <si>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</si>
  <si>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</si>
  <si>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</si>
  <si>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</si>
  <si>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</si>
  <si>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</si>
  <si>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</si>
  <si>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</si>
  <si>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</si>
  <si>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</si>
  <si>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</si>
  <si>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</si>
  <si>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</si>
  <si>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</si>
  <si>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</si>
  <si>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</si>
  <si>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</si>
  <si>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</si>
  <si>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</si>
  <si>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</si>
  <si>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</si>
  <si>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</si>
  <si>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</si>
  <si>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</si>
  <si>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</si>
  <si>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</si>
  <si>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</si>
  <si>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</si>
  <si>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</si>
  <si>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</si>
  <si>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</si>
  <si>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</si>
  <si>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</si>
  <si>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</si>
  <si>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</si>
  <si>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</si>
  <si>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</si>
  <si>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</si>
  <si>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</si>
  <si>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</si>
  <si>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</si>
  <si>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</si>
  <si>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</si>
  <si>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</si>
  <si>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</si>
  <si>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</si>
  <si>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</si>
  <si>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</si>
  <si>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</si>
  <si>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</si>
  <si>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</si>
  <si>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</si>
  <si>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</si>
  <si>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</si>
  <si>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</si>
  <si>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</si>
  <si>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</si>
  <si>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</si>
  <si>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</si>
  <si>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</si>
  <si>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</si>
  <si>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</si>
  <si>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</si>
  <si>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</si>
  <si>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</si>
  <si>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</si>
  <si>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</si>
  <si>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</si>
  <si>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</si>
  <si>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</si>
  <si>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</si>
  <si>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</si>
  <si>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</si>
  <si>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</si>
  <si>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</si>
  <si>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</si>
  <si>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</si>
  <si>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</si>
  <si>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</si>
  <si>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</si>
  <si>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</si>
  <si>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</si>
  <si>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</si>
  <si>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</si>
  <si>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</si>
  <si>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</si>
  <si>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</si>
  <si>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</si>
  <si>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</si>
  <si>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</si>
  <si>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</si>
  <si>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</si>
  <si>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</si>
  <si>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</si>
  <si>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</si>
  <si>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</si>
  <si>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</si>
  <si>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</si>
  <si>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</si>
  <si>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</si>
  <si>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</si>
  <si>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</si>
  <si>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</si>
  <si>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</si>
  <si>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</si>
  <si>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</si>
  <si>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</si>
  <si>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</si>
  <si>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</si>
  <si>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</si>
  <si>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</si>
  <si>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</si>
  <si>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</si>
  <si>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</si>
  <si>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</si>
  <si>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</si>
  <si>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</si>
  <si>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</si>
  <si>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</si>
  <si>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</si>
  <si>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</si>
  <si>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</si>
  <si>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</si>
  <si>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</si>
  <si>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</si>
  <si>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</si>
  <si>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</si>
  <si>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</si>
  <si>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</si>
  <si>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</si>
  <si>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</si>
  <si>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</si>
  <si>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</si>
  <si>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</si>
  <si>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</si>
  <si>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</si>
  <si>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</si>
  <si>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</si>
  <si>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</si>
  <si>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</si>
  <si>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</si>
  <si>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</si>
  <si>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</si>
  <si>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</si>
  <si>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</si>
  <si>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</si>
  <si>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</si>
  <si>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</si>
  <si>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</si>
  <si>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</si>
  <si>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</si>
  <si>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</si>
  <si>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</si>
  <si>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</si>
  <si>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</si>
  <si>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</si>
  <si>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</si>
  <si>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</si>
  <si>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</si>
  <si>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</si>
  <si>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</si>
  <si>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</si>
  <si>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</si>
  <si>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</si>
  <si>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</si>
  <si>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</si>
  <si>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</si>
  <si>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</si>
  <si>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</si>
  <si>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</si>
  <si>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</si>
  <si>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</si>
  <si>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</si>
  <si>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</si>
  <si>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</si>
  <si>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</si>
  <si>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</si>
  <si>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</si>
  <si>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</si>
  <si>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</si>
  <si>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</si>
  <si>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</si>
  <si>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</si>
  <si>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</si>
  <si>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</si>
  <si>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</si>
  <si>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</si>
  <si>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</si>
  <si>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</si>
  <si>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</si>
  <si>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</si>
  <si>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</si>
  <si>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</si>
  <si>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</si>
  <si>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</si>
  <si>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</si>
  <si>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</si>
  <si>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</si>
  <si>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</si>
  <si>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</si>
  <si>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</si>
  <si>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</si>
  <si>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</si>
  <si>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</si>
  <si>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</si>
  <si>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</si>
  <si>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</si>
  <si>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</si>
  <si>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</si>
  <si>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</si>
  <si>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</si>
  <si>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</si>
  <si>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</si>
  <si>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</si>
  <si>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</si>
  <si>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</si>
  <si>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</si>
  <si>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</si>
  <si>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</si>
  <si>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</si>
  <si>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</si>
  <si>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</si>
  <si>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</si>
  <si>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</si>
  <si>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</si>
  <si>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</si>
  <si>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</si>
  <si>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</si>
  <si>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</si>
  <si>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</si>
  <si>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</si>
  <si>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</si>
  <si>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</si>
  <si>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</si>
  <si>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</si>
  <si>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</si>
  <si>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</si>
  <si>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</si>
  <si>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</si>
  <si>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</si>
  <si>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</si>
  <si>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</si>
  <si>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</si>
  <si>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</si>
  <si>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</si>
  <si>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</si>
  <si>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</si>
  <si>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</si>
  <si>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</si>
  <si>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</si>
  <si>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</si>
  <si>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</si>
  <si>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</si>
  <si>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</si>
  <si>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</si>
  <si>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</si>
  <si>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</si>
  <si>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</si>
  <si>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</si>
  <si>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</si>
  <si>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</si>
  <si>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</si>
  <si>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</si>
  <si>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</si>
  <si>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</si>
  <si>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</si>
  <si>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</si>
  <si>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</si>
  <si>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</si>
  <si>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</si>
  <si>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</si>
  <si>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</si>
  <si>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</si>
  <si>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</si>
  <si>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</si>
  <si>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</si>
  <si>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</si>
  <si>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</si>
  <si>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</si>
  <si>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</si>
  <si>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</si>
  <si>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</si>
  <si>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</si>
  <si>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</si>
  <si>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</si>
  <si>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</si>
  <si>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</si>
  <si>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</si>
  <si>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</si>
  <si>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</si>
  <si>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</si>
  <si>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</si>
  <si>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</si>
  <si>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</si>
  <si>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</si>
  <si>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</si>
  <si>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</si>
  <si>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</si>
  <si>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</si>
  <si>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</si>
  <si>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</si>
  <si>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</si>
  <si>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</si>
  <si>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</si>
  <si>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</si>
  <si>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</si>
  <si>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</si>
  <si>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</si>
  <si>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</si>
  <si>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</si>
  <si>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</si>
  <si>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</si>
  <si>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</si>
  <si>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</si>
  <si>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</si>
  <si>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</si>
  <si>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</si>
  <si>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</si>
  <si>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</si>
  <si>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</si>
  <si>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</si>
  <si>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</si>
  <si>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</si>
  <si>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</si>
  <si>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</si>
  <si>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</si>
  <si>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</si>
  <si>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</si>
  <si>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</si>
  <si>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</si>
  <si>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</si>
  <si>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</si>
  <si>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</si>
  <si>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</si>
  <si>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</si>
  <si>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</si>
  <si>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</si>
  <si>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</si>
  <si>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</si>
  <si>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</si>
  <si>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</si>
  <si>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</si>
  <si>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</si>
  <si>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</si>
  <si>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</si>
  <si>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</si>
  <si>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</si>
  <si>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</si>
  <si>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</si>
  <si>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</si>
  <si>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</si>
  <si>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</si>
  <si>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</si>
  <si>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</si>
  <si>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</si>
  <si>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</si>
  <si>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</si>
  <si>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</si>
  <si>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</si>
  <si>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</si>
  <si>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</si>
  <si>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</si>
  <si>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</si>
  <si>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</si>
  <si>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</si>
  <si>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</si>
  <si>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</si>
  <si>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</si>
  <si>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</si>
  <si>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</si>
  <si>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</si>
  <si>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</si>
  <si>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</si>
  <si>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</si>
  <si>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</si>
  <si>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</si>
  <si>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</si>
  <si>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</si>
  <si>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</si>
  <si>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</si>
  <si>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</si>
  <si>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</si>
  <si>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</si>
  <si>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</si>
  <si>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</si>
  <si>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</si>
  <si>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</si>
  <si>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</si>
  <si>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</si>
  <si>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</si>
  <si>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</si>
  <si>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</si>
  <si>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</si>
  <si>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</si>
  <si>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</si>
  <si>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</si>
  <si>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</si>
  <si>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</si>
  <si>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</si>
  <si>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</si>
  <si>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</si>
  <si>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</si>
  <si>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</si>
  <si>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</si>
  <si>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</si>
  <si>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</si>
  <si>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</si>
  <si>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</si>
  <si>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</si>
  <si>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</si>
  <si>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</si>
  <si>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</si>
  <si>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</si>
  <si>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</si>
  <si>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</si>
  <si>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</si>
  <si>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</si>
  <si>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</si>
  <si>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</si>
  <si>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</si>
  <si>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</si>
  <si>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</si>
  <si>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</si>
  <si>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</si>
  <si>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</si>
  <si>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</si>
  <si>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</si>
  <si>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</si>
  <si>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</si>
  <si>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</si>
  <si>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</si>
  <si>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</si>
  <si>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</si>
  <si>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</si>
  <si>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</si>
  <si>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</si>
  <si>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</si>
  <si>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1 дверь+Радиус+Торцевой+2 Полки+Верхний</t>
  </si>
  <si>
    <t>1 дверь+Радиус+Торцевой+3 Полки+Верхний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</si>
  <si>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</si>
  <si>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</si>
  <si>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</si>
  <si>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</si>
  <si>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</si>
  <si>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</si>
  <si>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</si>
  <si>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</si>
  <si>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1210 - 2 полки</t>
  </si>
  <si>
    <t>720 - 2 полки максимум, но может быть и без полок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</si>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</sst>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rgb="FF00B050"/>
        <bgColor theme="0" tint="-0.14999847407452621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  <xf numFmtId="0" fontId="50" fillId="0" borderId="0"/>
  </cellStyleXfs>
  <cellXfs count="4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0" fontId="3" fillId="5" borderId="0" xfId="2" applyFont="1" applyFill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9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50" fillId="0" borderId="0" xfId="11"/>
    <xf numFmtId="1" fontId="52" fillId="17" borderId="50" xfId="11" applyNumberFormat="1" applyFont="1" applyFill="1" applyBorder="1" applyAlignment="1">
      <alignment horizontal="right"/>
    </xf>
    <xf numFmtId="0" fontId="52" fillId="17" borderId="50" xfId="11" applyFont="1" applyFill="1" applyBorder="1" applyAlignment="1">
      <alignment horizontal="left"/>
    </xf>
    <xf numFmtId="0" fontId="53" fillId="17" borderId="50" xfId="11" applyFont="1" applyFill="1" applyBorder="1" applyAlignment="1">
      <alignment horizontal="left"/>
    </xf>
    <xf numFmtId="4" fontId="52" fillId="17" borderId="50" xfId="11" applyNumberFormat="1" applyFont="1" applyFill="1" applyBorder="1" applyAlignment="1">
      <alignment horizontal="right"/>
    </xf>
    <xf numFmtId="0" fontId="50" fillId="0" borderId="50" xfId="11" applyBorder="1" applyAlignment="1">
      <alignment horizontal="left"/>
    </xf>
    <xf numFmtId="0" fontId="53" fillId="0" borderId="50" xfId="11" applyFont="1" applyBorder="1" applyAlignment="1">
      <alignment horizontal="left"/>
    </xf>
    <xf numFmtId="1" fontId="50" fillId="0" borderId="50" xfId="11" applyNumberFormat="1" applyBorder="1" applyAlignment="1">
      <alignment horizontal="right"/>
    </xf>
    <xf numFmtId="2" fontId="50" fillId="0" borderId="50" xfId="11" applyNumberFormat="1" applyBorder="1" applyAlignment="1">
      <alignment horizontal="right"/>
    </xf>
    <xf numFmtId="0" fontId="50" fillId="0" borderId="50" xfId="11" applyBorder="1" applyAlignment="1">
      <alignment horizontal="right"/>
    </xf>
    <xf numFmtId="3" fontId="50" fillId="0" borderId="50" xfId="11" applyNumberFormat="1" applyBorder="1" applyAlignment="1">
      <alignment horizontal="right"/>
    </xf>
    <xf numFmtId="0" fontId="50" fillId="0" borderId="0" xfId="11" applyAlignment="1">
      <alignment horizontal="left"/>
    </xf>
    <xf numFmtId="4" fontId="51" fillId="16" borderId="50" xfId="11" applyNumberFormat="1" applyFont="1" applyFill="1" applyBorder="1" applyAlignment="1">
      <alignment horizontal="right"/>
    </xf>
    <xf numFmtId="3" fontId="52" fillId="17" borderId="50" xfId="11" applyNumberFormat="1" applyFont="1" applyFill="1" applyBorder="1" applyAlignment="1">
      <alignment horizontal="right"/>
    </xf>
    <xf numFmtId="171" fontId="52" fillId="17" borderId="50" xfId="11" applyNumberFormat="1" applyFont="1" applyFill="1" applyBorder="1" applyAlignment="1">
      <alignment horizontal="right"/>
    </xf>
    <xf numFmtId="4" fontId="50" fillId="0" borderId="50" xfId="11" applyNumberFormat="1" applyBorder="1" applyAlignment="1">
      <alignment horizontal="right"/>
    </xf>
    <xf numFmtId="171" fontId="51" fillId="16" borderId="50" xfId="11" applyNumberFormat="1" applyFont="1" applyFill="1" applyBorder="1" applyAlignment="1">
      <alignment horizontal="right"/>
    </xf>
    <xf numFmtId="0" fontId="51" fillId="16" borderId="50" xfId="11" applyFont="1" applyFill="1" applyBorder="1" applyAlignment="1">
      <alignment horizontal="right"/>
    </xf>
    <xf numFmtId="9" fontId="0" fillId="0" borderId="0" xfId="3" applyFont="1"/>
    <xf numFmtId="1" fontId="52" fillId="15" borderId="50" xfId="11" applyNumberFormat="1" applyFont="1" applyFill="1" applyBorder="1" applyAlignment="1">
      <alignment horizontal="right"/>
    </xf>
    <xf numFmtId="0" fontId="52" fillId="15" borderId="50" xfId="11" applyFont="1" applyFill="1" applyBorder="1" applyAlignment="1">
      <alignment horizontal="left"/>
    </xf>
    <xf numFmtId="0" fontId="53" fillId="15" borderId="50" xfId="11" applyFont="1" applyFill="1" applyBorder="1" applyAlignment="1">
      <alignment horizontal="left"/>
    </xf>
    <xf numFmtId="4" fontId="52" fillId="15" borderId="50" xfId="11" applyNumberFormat="1" applyFont="1" applyFill="1" applyBorder="1" applyAlignment="1">
      <alignment horizontal="right"/>
    </xf>
    <xf numFmtId="0" fontId="50" fillId="15" borderId="50" xfId="11" applyFill="1" applyBorder="1" applyAlignment="1">
      <alignment horizontal="left"/>
    </xf>
    <xf numFmtId="0" fontId="51" fillId="15" borderId="50" xfId="11" applyFont="1" applyFill="1" applyBorder="1" applyAlignment="1">
      <alignment horizontal="left"/>
    </xf>
    <xf numFmtId="0" fontId="50" fillId="15" borderId="0" xfId="11" applyFill="1"/>
    <xf numFmtId="1" fontId="50" fillId="15" borderId="50" xfId="11" applyNumberFormat="1" applyFill="1" applyBorder="1" applyAlignment="1">
      <alignment horizontal="right"/>
    </xf>
    <xf numFmtId="2" fontId="50" fillId="15" borderId="50" xfId="11" applyNumberFormat="1" applyFill="1" applyBorder="1" applyAlignment="1">
      <alignment horizontal="right"/>
    </xf>
    <xf numFmtId="0" fontId="50" fillId="15" borderId="50" xfId="11" applyFill="1" applyBorder="1" applyAlignment="1">
      <alignment horizontal="right"/>
    </xf>
    <xf numFmtId="3" fontId="50" fillId="15" borderId="50" xfId="11" applyNumberFormat="1" applyFill="1" applyBorder="1" applyAlignment="1">
      <alignment horizontal="right"/>
    </xf>
    <xf numFmtId="0" fontId="50" fillId="15" borderId="0" xfId="11" applyFill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3" fontId="52" fillId="15" borderId="50" xfId="11" applyNumberFormat="1" applyFont="1" applyFill="1" applyBorder="1" applyAlignment="1">
      <alignment horizontal="right"/>
    </xf>
    <xf numFmtId="171" fontId="52" fillId="15" borderId="50" xfId="11" applyNumberFormat="1" applyFont="1" applyFill="1" applyBorder="1" applyAlignment="1">
      <alignment horizontal="right"/>
    </xf>
    <xf numFmtId="4" fontId="50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right"/>
    </xf>
    <xf numFmtId="1" fontId="52" fillId="17" borderId="50" xfId="0" applyNumberFormat="1" applyFont="1" applyFill="1" applyBorder="1" applyAlignment="1">
      <alignment horizontal="right"/>
    </xf>
    <xf numFmtId="0" fontId="52" fillId="17" borderId="50" xfId="0" applyFont="1" applyFill="1" applyBorder="1" applyAlignment="1">
      <alignment horizontal="left"/>
    </xf>
    <xf numFmtId="0" fontId="53" fillId="17" borderId="50" xfId="0" applyFont="1" applyFill="1" applyBorder="1" applyAlignment="1">
      <alignment horizontal="left"/>
    </xf>
    <xf numFmtId="4" fontId="52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2" fillId="17" borderId="50" xfId="0" applyNumberFormat="1" applyFont="1" applyFill="1" applyBorder="1" applyAlignment="1">
      <alignment horizontal="right"/>
    </xf>
    <xf numFmtId="0" fontId="54" fillId="0" borderId="0" xfId="0" applyFont="1"/>
    <xf numFmtId="164" fontId="50" fillId="0" borderId="50" xfId="11" applyNumberFormat="1" applyBorder="1" applyAlignment="1">
      <alignment horizontal="right"/>
    </xf>
    <xf numFmtId="171" fontId="50" fillId="0" borderId="50" xfId="11" applyNumberFormat="1" applyBorder="1" applyAlignment="1">
      <alignment horizontal="right"/>
    </xf>
    <xf numFmtId="2" fontId="52" fillId="17" borderId="50" xfId="11" applyNumberFormat="1" applyFont="1" applyFill="1" applyBorder="1" applyAlignment="1">
      <alignment horizontal="right"/>
    </xf>
    <xf numFmtId="164" fontId="52" fillId="17" borderId="50" xfId="11" applyNumberFormat="1" applyFont="1" applyFill="1" applyBorder="1" applyAlignment="1">
      <alignment horizontal="right"/>
    </xf>
    <xf numFmtId="164" fontId="51" fillId="16" borderId="50" xfId="11" applyNumberFormat="1" applyFont="1" applyFill="1" applyBorder="1" applyAlignment="1">
      <alignment horizontal="right"/>
    </xf>
    <xf numFmtId="3" fontId="51" fillId="16" borderId="50" xfId="11" applyNumberFormat="1" applyFont="1" applyFill="1" applyBorder="1" applyAlignment="1">
      <alignment horizontal="right"/>
    </xf>
    <xf numFmtId="164" fontId="50" fillId="15" borderId="50" xfId="11" applyNumberFormat="1" applyFill="1" applyBorder="1" applyAlignment="1">
      <alignment horizontal="right"/>
    </xf>
    <xf numFmtId="171" fontId="50" fillId="15" borderId="50" xfId="11" applyNumberFormat="1" applyFill="1" applyBorder="1" applyAlignment="1">
      <alignment horizontal="right"/>
    </xf>
    <xf numFmtId="0" fontId="0" fillId="2" borderId="0" xfId="0" applyFill="1" applyAlignment="1">
      <alignment horizontal="center" vertical="center"/>
    </xf>
    <xf numFmtId="0" fontId="56" fillId="0" borderId="0" xfId="11" applyFont="1"/>
    <xf numFmtId="0" fontId="56" fillId="15" borderId="0" xfId="11" applyFont="1" applyFill="1"/>
    <xf numFmtId="2" fontId="52" fillId="15" borderId="50" xfId="11" applyNumberFormat="1" applyFont="1" applyFill="1" applyBorder="1" applyAlignment="1">
      <alignment horizontal="right"/>
    </xf>
    <xf numFmtId="0" fontId="54" fillId="0" borderId="51" xfId="0" applyFont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15" borderId="0" xfId="0" applyFill="1"/>
    <xf numFmtId="0" fontId="0" fillId="18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29" fillId="6" borderId="0" xfId="5" applyFont="1" applyFill="1" applyAlignment="1">
      <alignment horizontal="center" vertical="center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  <xf numFmtId="1" fontId="0" fillId="15" borderId="0" xfId="0" applyNumberFormat="1" applyFill="1" applyAlignment="1">
      <alignment horizontal="center" vertical="center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41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15.emf"/><Relationship Id="rId47" Type="http://schemas.openxmlformats.org/officeDocument/2006/relationships/image" Target="../media/image14.emf"/><Relationship Id="rId50" Type="http://schemas.openxmlformats.org/officeDocument/2006/relationships/image" Target="../media/image18.emf"/><Relationship Id="rId55" Type="http://schemas.openxmlformats.org/officeDocument/2006/relationships/image" Target="../media/image30.emf"/><Relationship Id="rId63" Type="http://schemas.openxmlformats.org/officeDocument/2006/relationships/image" Target="../media/image25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3.emf"/><Relationship Id="rId40" Type="http://schemas.openxmlformats.org/officeDocument/2006/relationships/image" Target="../media/image40.emf"/><Relationship Id="rId45" Type="http://schemas.openxmlformats.org/officeDocument/2006/relationships/image" Target="../media/image37.emf"/><Relationship Id="rId53" Type="http://schemas.openxmlformats.org/officeDocument/2006/relationships/image" Target="../media/image32.emf"/><Relationship Id="rId58" Type="http://schemas.openxmlformats.org/officeDocument/2006/relationships/image" Target="../media/image21.emf"/><Relationship Id="rId5" Type="http://schemas.openxmlformats.org/officeDocument/2006/relationships/image" Target="../media/image72.emf"/><Relationship Id="rId61" Type="http://schemas.openxmlformats.org/officeDocument/2006/relationships/image" Target="../media/image27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2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12.emf"/><Relationship Id="rId43" Type="http://schemas.openxmlformats.org/officeDocument/2006/relationships/image" Target="../media/image39.emf"/><Relationship Id="rId48" Type="http://schemas.openxmlformats.org/officeDocument/2006/relationships/image" Target="../media/image35.emf"/><Relationship Id="rId56" Type="http://schemas.openxmlformats.org/officeDocument/2006/relationships/image" Target="../media/image29.emf"/><Relationship Id="rId64" Type="http://schemas.openxmlformats.org/officeDocument/2006/relationships/image" Target="../media/image24.emf"/><Relationship Id="rId8" Type="http://schemas.openxmlformats.org/officeDocument/2006/relationships/image" Target="../media/image69.emf"/><Relationship Id="rId51" Type="http://schemas.openxmlformats.org/officeDocument/2006/relationships/image" Target="../media/image17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2.emf"/><Relationship Id="rId46" Type="http://schemas.openxmlformats.org/officeDocument/2006/relationships/image" Target="../media/image36.emf"/><Relationship Id="rId59" Type="http://schemas.openxmlformats.org/officeDocument/2006/relationships/image" Target="../media/image20.emf"/><Relationship Id="rId20" Type="http://schemas.openxmlformats.org/officeDocument/2006/relationships/image" Target="../media/image57.emf"/><Relationship Id="rId41" Type="http://schemas.openxmlformats.org/officeDocument/2006/relationships/image" Target="../media/image16.emf"/><Relationship Id="rId54" Type="http://schemas.openxmlformats.org/officeDocument/2006/relationships/image" Target="../media/image31.emf"/><Relationship Id="rId62" Type="http://schemas.openxmlformats.org/officeDocument/2006/relationships/image" Target="../media/image26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13.emf"/><Relationship Id="rId49" Type="http://schemas.openxmlformats.org/officeDocument/2006/relationships/image" Target="../media/image34.emf"/><Relationship Id="rId57" Type="http://schemas.openxmlformats.org/officeDocument/2006/relationships/image" Target="../media/image28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8.emf"/><Relationship Id="rId52" Type="http://schemas.openxmlformats.org/officeDocument/2006/relationships/image" Target="../media/image33.emf"/><Relationship Id="rId60" Type="http://schemas.openxmlformats.org/officeDocument/2006/relationships/image" Target="../media/image19.emf"/><Relationship Id="rId4" Type="http://schemas.openxmlformats.org/officeDocument/2006/relationships/image" Target="../media/image23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23</xdr:row>
          <xdr:rowOff>104775</xdr:rowOff>
        </xdr:from>
        <xdr:to>
          <xdr:col>10</xdr:col>
          <xdr:colOff>1190625</xdr:colOff>
          <xdr:row>27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6" name="ERV1D_600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9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_480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10" name="ERV1D_72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9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211" name="ERV1D_960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9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14" totalsRowShown="0" headerRowDxfId="242" dataDxfId="241">
  <autoFilter ref="A1:Y14" xr:uid="{D4F3A028-0284-448B-B761-F4C0DA488444}"/>
  <tableColumns count="25">
    <tableColumn id="1" xr3:uid="{39D9C31B-7DA2-46D6-9F0B-68FC0131ABF6}" name="Номенклатура" dataDxfId="240"/>
    <tableColumn id="2" xr3:uid="{C7C69AFF-FA90-41CC-A9E2-058EBD7D77CD}" name="Высота" dataDxfId="239"/>
    <tableColumn id="3" xr3:uid="{B7EE3C42-A968-4FEC-88D8-BC496D839D62}" name="Ширина" dataDxfId="238"/>
    <tableColumn id="4" xr3:uid="{98E13676-95F6-4CF2-86C8-F66F2DD26EB4}" name="Глубина" dataDxfId="237"/>
    <tableColumn id="5" xr3:uid="{AB63E985-C950-4885-A9F9-FC55B6FCFC53}" name="Кол-во" dataDxfId="236"/>
    <tableColumn id="6" xr3:uid="{AFE1B10A-AF7D-4798-92CE-5CB9CC64B0C5}" name="Цена корпуса" dataDxfId="235"/>
    <tableColumn id="7" xr3:uid="{928E6D7D-507E-4E4E-8E2D-6B96B2D34BFB}" name="Фасады,м2" dataDxfId="234"/>
    <tableColumn id="8" xr3:uid="{61CD4F81-3C7F-4615-A4AE-C5C068FE6DC8}" name="Полки,шт." dataDxfId="233"/>
    <tableColumn id="9" xr3:uid="{771CB635-6A0A-4512-A84D-09B5616255EB}" name="Полки,м2" dataDxfId="232"/>
    <tableColumn id="10" xr3:uid="{E97FFA62-D0DC-467E-A915-006730AD0246}" name="Цена фасадов" dataDxfId="231"/>
    <tableColumn id="11" xr3:uid="{B7B56644-7D45-42D3-8A92-E3E88AFBCD9A}" name="Цена полок" dataDxfId="230"/>
    <tableColumn id="12" xr3:uid="{E2586CEE-2BA9-436E-9A9D-189C01091482}" name="Цена Gola" dataDxfId="229"/>
    <tableColumn id="13" xr3:uid="{8EDEEE16-2F5D-40C5-8E51-F027E433FCC8}" name="Базовая цена корпуса" dataDxfId="228"/>
    <tableColumn id="14" xr3:uid="{733A331D-D3D6-4C5C-B4C6-81F6E38B42EB}" name="Базовая ширина" dataDxfId="227"/>
    <tableColumn id="15" xr3:uid="{C37697EF-1C5C-4B12-9A58-18EF102E18BA}" name="Тип фасада" dataDxfId="226"/>
    <tableColumn id="16" xr3:uid="{BFAEE921-17D1-482D-8AFE-BCA4592043E3}" name="Комплектация" dataDxfId="225"/>
    <tableColumn id="17" xr3:uid="{901710DC-FA92-41CD-B020-B9B0376A2708}" name="Тип модуля" dataDxfId="224"/>
    <tableColumn id="18" xr3:uid="{71747269-4698-4393-83B1-D40344E3371D}" name="Коллекция" dataDxfId="223"/>
    <tableColumn id="19" xr3:uid="{0FE39BAE-6813-4443-98AC-D1B44EDC361B}" name="Цвет" dataDxfId="222"/>
    <tableColumn id="20" xr3:uid="{CA43E0ED-5159-4517-AE60-3D90A6BD3FD5}" name="Фрезеровка" dataDxfId="221"/>
    <tableColumn id="21" xr3:uid="{4A1B7060-A702-426C-9672-3B4FD0B688DE}" name="Толщина" dataDxfId="220"/>
    <tableColumn id="22" xr3:uid="{AA477E39-2A7C-4888-A82A-496365A4ED5C}" name="Уровень модуля" dataDxfId="219"/>
    <tableColumn id="24" xr3:uid="{CA26B4F5-5FB6-48B5-A418-813B9214416B}" name="Базовый комплект" dataDxfId="218"/>
    <tableColumn id="25" xr3:uid="{83C11B05-70B6-4F6E-B25F-7B11FED70746}" name="Комплектация2" dataDxfId="217"/>
    <tableColumn id="23" xr3:uid="{EFA5485C-D295-45EF-B2A8-69C25D9A3AE1}" name="Цена корпус + полки" dataDxfId="2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G1:AM8" totalsRowShown="0">
  <autoFilter ref="AG1:AM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15" dataDxfId="214">
  <autoFilter ref="A1:W26" xr:uid="{D4F3A028-0284-448B-B761-F4C0DA488444}"/>
  <tableColumns count="23">
    <tableColumn id="1" xr3:uid="{DA376EAC-551F-4BD0-9EAE-617405D6E555}" name="Номенклатура" dataDxfId="213"/>
    <tableColumn id="2" xr3:uid="{3077C3AE-E737-4B6F-953A-25F94A98E0F7}" name="Высота" dataDxfId="212"/>
    <tableColumn id="3" xr3:uid="{32DFC6A8-D318-468A-BBB1-342377161F53}" name="Ширина" dataDxfId="211"/>
    <tableColumn id="4" xr3:uid="{19817CC5-9A45-4FF5-9828-0BB4824F279B}" name="Глубина" dataDxfId="210"/>
    <tableColumn id="5" xr3:uid="{C27B1454-D99A-428C-BA50-EB093D4CE02F}" name="Кол-во" dataDxfId="209"/>
    <tableColumn id="6" xr3:uid="{D3782B82-0D9B-4F7A-AF87-4B3C741C89A3}" name="Цена корпуса" dataDxfId="208"/>
    <tableColumn id="7" xr3:uid="{ACCE0C95-71E0-402C-AD53-E9917D159AD9}" name="Фасады,м2" dataDxfId="207"/>
    <tableColumn id="8" xr3:uid="{23991161-5C92-465C-8996-22620662CF1B}" name="Полки,шт." dataDxfId="206"/>
    <tableColumn id="9" xr3:uid="{2F7B72B9-D7E8-4B14-9D33-B8510E85635B}" name="Полки,м2" dataDxfId="205"/>
    <tableColumn id="10" xr3:uid="{6B7947F9-6B5C-426A-9CA9-3273887E96B7}" name="Цена фасадов" dataDxfId="204"/>
    <tableColumn id="11" xr3:uid="{68B7FE92-0F41-4CCF-B94A-DE5F486C7F78}" name="Цена полок" dataDxfId="203"/>
    <tableColumn id="12" xr3:uid="{CD47253A-7CF8-4BD8-9BC6-9DFCB68782ED}" name="Цена Gola" dataDxfId="202"/>
    <tableColumn id="13" xr3:uid="{4D618DDC-9143-4438-BD35-6A34688C2813}" name="Базовая цена корпуса" dataDxfId="201"/>
    <tableColumn id="14" xr3:uid="{2EC626D3-848C-475E-9EB4-F2D052200066}" name="Базовая ширина" dataDxfId="200"/>
    <tableColumn id="15" xr3:uid="{7B3B7871-F208-41B4-87F7-147975142E1D}" name="Тип фасада" dataDxfId="199"/>
    <tableColumn id="16" xr3:uid="{9187D9F4-27E4-4189-B8B4-B9A1A94B978D}" name="Комплектация" dataDxfId="198"/>
    <tableColumn id="17" xr3:uid="{48146785-82CA-47FF-AAE3-24AC97CD47BF}" name="Тип модуля" dataDxfId="197"/>
    <tableColumn id="18" xr3:uid="{0853A731-C672-4D61-BFDB-036C9BAA7847}" name="Коллекция" dataDxfId="196"/>
    <tableColumn id="19" xr3:uid="{E0D527DE-FEE2-45FC-B98E-A9E400787D4A}" name="Цвет" dataDxfId="195"/>
    <tableColumn id="20" xr3:uid="{5B0F671F-9F48-41FF-84FE-F7A32D3EE53C}" name="Фрезеровка" dataDxfId="194"/>
    <tableColumn id="21" xr3:uid="{76A9368A-0058-4A90-89CC-633002006CC9}" name="Толщина" dataDxfId="193"/>
    <tableColumn id="22" xr3:uid="{12EEB73A-3E9C-4B45-B114-A574B2F6B093}" name="Уровень модуля" dataDxfId="192"/>
    <tableColumn id="23" xr3:uid="{C8A272DC-A94B-4EF3-AA03-EDBE5AC5297B}" name="Корпус + полки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8" totalsRowShown="0" headerRowDxfId="184" dataDxfId="183">
  <autoFilter ref="A1:CD88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>
      <calculatedColumnFormula>E69/D69-1</calculatedColumnFormula>
    </tableColumn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>
      <calculatedColumnFormula>E47/D47-1</calculatedColumnFormula>
    </tableColumn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>
      <calculatedColumnFormula>E7/D7-1</calculatedColumnFormula>
    </tableColumn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1.emf"/><Relationship Id="rId21" Type="http://schemas.openxmlformats.org/officeDocument/2006/relationships/image" Target="../media/image19.emf"/><Relationship Id="rId42" Type="http://schemas.openxmlformats.org/officeDocument/2006/relationships/control" Target="../activeX/activeX35.xml"/><Relationship Id="rId63" Type="http://schemas.openxmlformats.org/officeDocument/2006/relationships/control" Target="../activeX/activeX47.xml"/><Relationship Id="rId84" Type="http://schemas.openxmlformats.org/officeDocument/2006/relationships/image" Target="../media/image45.emf"/><Relationship Id="rId138" Type="http://schemas.openxmlformats.org/officeDocument/2006/relationships/control" Target="../activeX/activeX87.xml"/><Relationship Id="rId107" Type="http://schemas.openxmlformats.org/officeDocument/2006/relationships/image" Target="../media/image56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image" Target="../media/image33.emf"/><Relationship Id="rId74" Type="http://schemas.openxmlformats.org/officeDocument/2006/relationships/image" Target="../media/image41.emf"/><Relationship Id="rId128" Type="http://schemas.openxmlformats.org/officeDocument/2006/relationships/control" Target="../activeX/activeX82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5.xml"/><Relationship Id="rId22" Type="http://schemas.openxmlformats.org/officeDocument/2006/relationships/control" Target="../activeX/activeX23.xml"/><Relationship Id="rId27" Type="http://schemas.openxmlformats.org/officeDocument/2006/relationships/control" Target="../activeX/activeX26.xml"/><Relationship Id="rId43" Type="http://schemas.openxmlformats.org/officeDocument/2006/relationships/image" Target="../media/image28.emf"/><Relationship Id="rId48" Type="http://schemas.openxmlformats.org/officeDocument/2006/relationships/control" Target="../activeX/activeX38.xml"/><Relationship Id="rId64" Type="http://schemas.openxmlformats.org/officeDocument/2006/relationships/image" Target="../media/image37.emf"/><Relationship Id="rId69" Type="http://schemas.openxmlformats.org/officeDocument/2006/relationships/control" Target="../activeX/activeX50.xml"/><Relationship Id="rId113" Type="http://schemas.openxmlformats.org/officeDocument/2006/relationships/image" Target="../media/image59.emf"/><Relationship Id="rId118" Type="http://schemas.openxmlformats.org/officeDocument/2006/relationships/control" Target="../activeX/activeX77.xml"/><Relationship Id="rId134" Type="http://schemas.openxmlformats.org/officeDocument/2006/relationships/control" Target="../activeX/activeX85.xml"/><Relationship Id="rId139" Type="http://schemas.openxmlformats.org/officeDocument/2006/relationships/image" Target="../media/image72.emf"/><Relationship Id="rId80" Type="http://schemas.openxmlformats.org/officeDocument/2006/relationships/control" Target="../activeX/activeX57.xml"/><Relationship Id="rId85" Type="http://schemas.openxmlformats.org/officeDocument/2006/relationships/control" Target="../activeX/activeX60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9.xml"/><Relationship Id="rId38" Type="http://schemas.openxmlformats.org/officeDocument/2006/relationships/image" Target="../media/image27.emf"/><Relationship Id="rId59" Type="http://schemas.openxmlformats.org/officeDocument/2006/relationships/image" Target="../media/image35.emf"/><Relationship Id="rId103" Type="http://schemas.openxmlformats.org/officeDocument/2006/relationships/control" Target="../activeX/activeX69.xml"/><Relationship Id="rId108" Type="http://schemas.openxmlformats.org/officeDocument/2006/relationships/control" Target="../activeX/activeX72.xml"/><Relationship Id="rId124" Type="http://schemas.openxmlformats.org/officeDocument/2006/relationships/control" Target="../activeX/activeX80.xml"/><Relationship Id="rId129" Type="http://schemas.openxmlformats.org/officeDocument/2006/relationships/image" Target="../media/image67.emf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1.xml"/><Relationship Id="rId75" Type="http://schemas.openxmlformats.org/officeDocument/2006/relationships/control" Target="../activeX/activeX54.xml"/><Relationship Id="rId91" Type="http://schemas.openxmlformats.org/officeDocument/2006/relationships/control" Target="../activeX/activeX63.xml"/><Relationship Id="rId96" Type="http://schemas.openxmlformats.org/officeDocument/2006/relationships/image" Target="../media/image51.emf"/><Relationship Id="rId140" Type="http://schemas.openxmlformats.org/officeDocument/2006/relationships/control" Target="../activeX/activeX88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23" Type="http://schemas.openxmlformats.org/officeDocument/2006/relationships/control" Target="../activeX/activeX24.xml"/><Relationship Id="rId28" Type="http://schemas.openxmlformats.org/officeDocument/2006/relationships/image" Target="../media/image22.emf"/><Relationship Id="rId49" Type="http://schemas.openxmlformats.org/officeDocument/2006/relationships/image" Target="../media/image31.emf"/><Relationship Id="rId114" Type="http://schemas.openxmlformats.org/officeDocument/2006/relationships/control" Target="../activeX/activeX75.xml"/><Relationship Id="rId119" Type="http://schemas.openxmlformats.org/officeDocument/2006/relationships/image" Target="../media/image62.emf"/><Relationship Id="rId44" Type="http://schemas.openxmlformats.org/officeDocument/2006/relationships/control" Target="../activeX/activeX36.xml"/><Relationship Id="rId60" Type="http://schemas.openxmlformats.org/officeDocument/2006/relationships/control" Target="../activeX/activeX45.xml"/><Relationship Id="rId65" Type="http://schemas.openxmlformats.org/officeDocument/2006/relationships/control" Target="../activeX/activeX48.xml"/><Relationship Id="rId81" Type="http://schemas.openxmlformats.org/officeDocument/2006/relationships/control" Target="../activeX/activeX58.xml"/><Relationship Id="rId86" Type="http://schemas.openxmlformats.org/officeDocument/2006/relationships/image" Target="../media/image46.emf"/><Relationship Id="rId130" Type="http://schemas.openxmlformats.org/officeDocument/2006/relationships/control" Target="../activeX/activeX83.xml"/><Relationship Id="rId135" Type="http://schemas.openxmlformats.org/officeDocument/2006/relationships/image" Target="../media/image70.emf"/><Relationship Id="rId151" Type="http://schemas.openxmlformats.org/officeDocument/2006/relationships/control" Target="../activeX/activeX96.xml"/><Relationship Id="rId13" Type="http://schemas.openxmlformats.org/officeDocument/2006/relationships/control" Target="../activeX/activeX18.xml"/><Relationship Id="rId18" Type="http://schemas.openxmlformats.org/officeDocument/2006/relationships/control" Target="../activeX/activeX21.xml"/><Relationship Id="rId39" Type="http://schemas.openxmlformats.org/officeDocument/2006/relationships/control" Target="../activeX/activeX32.xml"/><Relationship Id="rId109" Type="http://schemas.openxmlformats.org/officeDocument/2006/relationships/image" Target="../media/image57.emf"/><Relationship Id="rId34" Type="http://schemas.openxmlformats.org/officeDocument/2006/relationships/image" Target="../media/image25.emf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image" Target="../media/image42.emf"/><Relationship Id="rId97" Type="http://schemas.openxmlformats.org/officeDocument/2006/relationships/control" Target="../activeX/activeX66.xml"/><Relationship Id="rId104" Type="http://schemas.openxmlformats.org/officeDocument/2006/relationships/image" Target="../media/image55.emf"/><Relationship Id="rId120" Type="http://schemas.openxmlformats.org/officeDocument/2006/relationships/control" Target="../activeX/activeX78.xml"/><Relationship Id="rId125" Type="http://schemas.openxmlformats.org/officeDocument/2006/relationships/image" Target="../media/image65.emf"/><Relationship Id="rId141" Type="http://schemas.openxmlformats.org/officeDocument/2006/relationships/control" Target="../activeX/activeX89.xml"/><Relationship Id="rId146" Type="http://schemas.openxmlformats.org/officeDocument/2006/relationships/image" Target="../media/image75.emf"/><Relationship Id="rId7" Type="http://schemas.openxmlformats.org/officeDocument/2006/relationships/control" Target="../activeX/activeX14.xml"/><Relationship Id="rId71" Type="http://schemas.openxmlformats.org/officeDocument/2006/relationships/control" Target="../activeX/activeX52.xml"/><Relationship Id="rId92" Type="http://schemas.openxmlformats.org/officeDocument/2006/relationships/image" Target="../media/image49.emf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7.xml"/><Relationship Id="rId24" Type="http://schemas.openxmlformats.org/officeDocument/2006/relationships/image" Target="../media/image20.emf"/><Relationship Id="rId40" Type="http://schemas.openxmlformats.org/officeDocument/2006/relationships/control" Target="../activeX/activeX33.xml"/><Relationship Id="rId45" Type="http://schemas.openxmlformats.org/officeDocument/2006/relationships/image" Target="../media/image29.emf"/><Relationship Id="rId66" Type="http://schemas.openxmlformats.org/officeDocument/2006/relationships/image" Target="../media/image38.emf"/><Relationship Id="rId87" Type="http://schemas.openxmlformats.org/officeDocument/2006/relationships/control" Target="../activeX/activeX61.xml"/><Relationship Id="rId110" Type="http://schemas.openxmlformats.org/officeDocument/2006/relationships/control" Target="../activeX/activeX73.xml"/><Relationship Id="rId115" Type="http://schemas.openxmlformats.org/officeDocument/2006/relationships/image" Target="../media/image60.emf"/><Relationship Id="rId131" Type="http://schemas.openxmlformats.org/officeDocument/2006/relationships/image" Target="../media/image68.emf"/><Relationship Id="rId136" Type="http://schemas.openxmlformats.org/officeDocument/2006/relationships/control" Target="../activeX/activeX86.xml"/><Relationship Id="rId61" Type="http://schemas.openxmlformats.org/officeDocument/2006/relationships/control" Target="../activeX/activeX46.xml"/><Relationship Id="rId82" Type="http://schemas.openxmlformats.org/officeDocument/2006/relationships/image" Target="../media/image44.emf"/><Relationship Id="rId152" Type="http://schemas.openxmlformats.org/officeDocument/2006/relationships/control" Target="../activeX/activeX97.xml"/><Relationship Id="rId19" Type="http://schemas.openxmlformats.org/officeDocument/2006/relationships/image" Target="../media/image18.emf"/><Relationship Id="rId14" Type="http://schemas.openxmlformats.org/officeDocument/2006/relationships/image" Target="../media/image16.emf"/><Relationship Id="rId30" Type="http://schemas.openxmlformats.org/officeDocument/2006/relationships/image" Target="../media/image23.emf"/><Relationship Id="rId35" Type="http://schemas.openxmlformats.org/officeDocument/2006/relationships/control" Target="../activeX/activeX30.xml"/><Relationship Id="rId56" Type="http://schemas.openxmlformats.org/officeDocument/2006/relationships/control" Target="../activeX/activeX43.xml"/><Relationship Id="rId77" Type="http://schemas.openxmlformats.org/officeDocument/2006/relationships/control" Target="../activeX/activeX55.xml"/><Relationship Id="rId100" Type="http://schemas.openxmlformats.org/officeDocument/2006/relationships/image" Target="../media/image53.emf"/><Relationship Id="rId105" Type="http://schemas.openxmlformats.org/officeDocument/2006/relationships/control" Target="../activeX/activeX70.xml"/><Relationship Id="rId126" Type="http://schemas.openxmlformats.org/officeDocument/2006/relationships/control" Target="../activeX/activeX81.xml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image" Target="../media/image40.emf"/><Relationship Id="rId93" Type="http://schemas.openxmlformats.org/officeDocument/2006/relationships/control" Target="../activeX/activeX64.xml"/><Relationship Id="rId98" Type="http://schemas.openxmlformats.org/officeDocument/2006/relationships/image" Target="../media/image52.emf"/><Relationship Id="rId121" Type="http://schemas.openxmlformats.org/officeDocument/2006/relationships/image" Target="../media/image63.emf"/><Relationship Id="rId142" Type="http://schemas.openxmlformats.org/officeDocument/2006/relationships/image" Target="../media/image73.emf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5.xml"/><Relationship Id="rId46" Type="http://schemas.openxmlformats.org/officeDocument/2006/relationships/control" Target="../activeX/activeX37.xml"/><Relationship Id="rId67" Type="http://schemas.openxmlformats.org/officeDocument/2006/relationships/control" Target="../activeX/activeX49.xml"/><Relationship Id="rId116" Type="http://schemas.openxmlformats.org/officeDocument/2006/relationships/control" Target="../activeX/activeX76.xml"/><Relationship Id="rId137" Type="http://schemas.openxmlformats.org/officeDocument/2006/relationships/image" Target="../media/image71.emf"/><Relationship Id="rId20" Type="http://schemas.openxmlformats.org/officeDocument/2006/relationships/control" Target="../activeX/activeX22.xml"/><Relationship Id="rId41" Type="http://schemas.openxmlformats.org/officeDocument/2006/relationships/control" Target="../activeX/activeX34.xml"/><Relationship Id="rId62" Type="http://schemas.openxmlformats.org/officeDocument/2006/relationships/image" Target="../media/image36.emf"/><Relationship Id="rId83" Type="http://schemas.openxmlformats.org/officeDocument/2006/relationships/control" Target="../activeX/activeX59.xml"/><Relationship Id="rId88" Type="http://schemas.openxmlformats.org/officeDocument/2006/relationships/image" Target="../media/image47.emf"/><Relationship Id="rId111" Type="http://schemas.openxmlformats.org/officeDocument/2006/relationships/image" Target="../media/image58.emf"/><Relationship Id="rId132" Type="http://schemas.openxmlformats.org/officeDocument/2006/relationships/control" Target="../activeX/activeX84.xml"/><Relationship Id="rId153" Type="http://schemas.openxmlformats.org/officeDocument/2006/relationships/control" Target="../activeX/activeX98.xml"/><Relationship Id="rId15" Type="http://schemas.openxmlformats.org/officeDocument/2006/relationships/control" Target="../activeX/activeX19.xml"/><Relationship Id="rId36" Type="http://schemas.openxmlformats.org/officeDocument/2006/relationships/image" Target="../media/image26.emf"/><Relationship Id="rId57" Type="http://schemas.openxmlformats.org/officeDocument/2006/relationships/image" Target="../media/image34.emf"/><Relationship Id="rId106" Type="http://schemas.openxmlformats.org/officeDocument/2006/relationships/control" Target="../activeX/activeX71.xml"/><Relationship Id="rId127" Type="http://schemas.openxmlformats.org/officeDocument/2006/relationships/image" Target="../media/image66.emf"/><Relationship Id="rId10" Type="http://schemas.openxmlformats.org/officeDocument/2006/relationships/image" Target="../media/image15.emf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0.xml"/><Relationship Id="rId73" Type="http://schemas.openxmlformats.org/officeDocument/2006/relationships/control" Target="../activeX/activeX53.xml"/><Relationship Id="rId78" Type="http://schemas.openxmlformats.org/officeDocument/2006/relationships/image" Target="../media/image43.emf"/><Relationship Id="rId94" Type="http://schemas.openxmlformats.org/officeDocument/2006/relationships/image" Target="../media/image50.emf"/><Relationship Id="rId99" Type="http://schemas.openxmlformats.org/officeDocument/2006/relationships/control" Target="../activeX/activeX67.xml"/><Relationship Id="rId101" Type="http://schemas.openxmlformats.org/officeDocument/2006/relationships/control" Target="../activeX/activeX68.xml"/><Relationship Id="rId122" Type="http://schemas.openxmlformats.org/officeDocument/2006/relationships/control" Target="../activeX/activeX79.xml"/><Relationship Id="rId143" Type="http://schemas.openxmlformats.org/officeDocument/2006/relationships/control" Target="../activeX/activeX90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1.emf"/><Relationship Id="rId47" Type="http://schemas.openxmlformats.org/officeDocument/2006/relationships/image" Target="../media/image30.emf"/><Relationship Id="rId68" Type="http://schemas.openxmlformats.org/officeDocument/2006/relationships/image" Target="../media/image39.emf"/><Relationship Id="rId89" Type="http://schemas.openxmlformats.org/officeDocument/2006/relationships/control" Target="../activeX/activeX62.xml"/><Relationship Id="rId112" Type="http://schemas.openxmlformats.org/officeDocument/2006/relationships/control" Target="../activeX/activeX74.xml"/><Relationship Id="rId133" Type="http://schemas.openxmlformats.org/officeDocument/2006/relationships/image" Target="../media/image69.emf"/><Relationship Id="rId16" Type="http://schemas.openxmlformats.org/officeDocument/2006/relationships/image" Target="../media/image17.emf"/><Relationship Id="rId37" Type="http://schemas.openxmlformats.org/officeDocument/2006/relationships/control" Target="../activeX/activeX31.xml"/><Relationship Id="rId58" Type="http://schemas.openxmlformats.org/officeDocument/2006/relationships/control" Target="../activeX/activeX44.xml"/><Relationship Id="rId79" Type="http://schemas.openxmlformats.org/officeDocument/2006/relationships/control" Target="../activeX/activeX56.xml"/><Relationship Id="rId102" Type="http://schemas.openxmlformats.org/officeDocument/2006/relationships/image" Target="../media/image54.emf"/><Relationship Id="rId123" Type="http://schemas.openxmlformats.org/officeDocument/2006/relationships/image" Target="../media/image64.emf"/><Relationship Id="rId144" Type="http://schemas.openxmlformats.org/officeDocument/2006/relationships/image" Target="../media/image74.emf"/><Relationship Id="rId90" Type="http://schemas.openxmlformats.org/officeDocument/2006/relationships/image" Target="../media/image4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91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41" customWidth="1"/>
    <col min="2" max="2" width="36.85546875" style="341" customWidth="1"/>
    <col min="3" max="3" width="48.85546875" style="341" customWidth="1"/>
    <col min="4" max="4" width="11.85546875" style="341" customWidth="1"/>
    <col min="5" max="5" width="9.7109375" style="341" customWidth="1"/>
    <col min="6" max="6" width="10.5703125" style="341" customWidth="1"/>
    <col min="7" max="7" width="13.140625" style="384" bestFit="1" customWidth="1"/>
    <col min="8" max="16384" width="9" style="330"/>
  </cols>
  <sheetData>
    <row r="1" spans="1:7" ht="12.95" customHeight="1" x14ac:dyDescent="0.2">
      <c r="A1" s="354" t="s">
        <v>910</v>
      </c>
      <c r="B1" s="354" t="s">
        <v>176</v>
      </c>
      <c r="C1" s="354" t="s">
        <v>911</v>
      </c>
      <c r="D1" s="354" t="s">
        <v>912</v>
      </c>
      <c r="E1" s="354" t="s">
        <v>837</v>
      </c>
      <c r="F1" s="354" t="s">
        <v>913</v>
      </c>
    </row>
    <row r="2" spans="1:7" ht="12" customHeight="1" x14ac:dyDescent="0.2">
      <c r="A2" s="349">
        <v>1</v>
      </c>
      <c r="B2" s="350" t="s">
        <v>1025</v>
      </c>
      <c r="C2" s="351"/>
      <c r="D2" s="349">
        <v>1</v>
      </c>
      <c r="E2" s="352">
        <v>4640.3900000000003</v>
      </c>
      <c r="F2" s="352">
        <v>4640.3900000000003</v>
      </c>
      <c r="G2" s="384">
        <f>F2*1.15</f>
        <v>5336.4484999999995</v>
      </c>
    </row>
    <row r="3" spans="1:7" ht="12" customHeight="1" x14ac:dyDescent="0.2">
      <c r="A3" s="351"/>
      <c r="B3" s="351"/>
      <c r="C3" s="353" t="s">
        <v>916</v>
      </c>
      <c r="D3" s="356">
        <v>4</v>
      </c>
      <c r="E3" s="357">
        <v>0.01</v>
      </c>
      <c r="F3" s="357">
        <v>0.04</v>
      </c>
      <c r="G3" s="384">
        <f t="shared" ref="G3:G66" si="0">F3*1.15</f>
        <v>4.5999999999999999E-2</v>
      </c>
    </row>
    <row r="4" spans="1:7" ht="12" customHeight="1" x14ac:dyDescent="0.2">
      <c r="A4" s="351"/>
      <c r="B4" s="351"/>
      <c r="C4" s="353" t="s">
        <v>1085</v>
      </c>
      <c r="D4" s="356">
        <v>1</v>
      </c>
      <c r="E4" s="358"/>
      <c r="F4" s="358"/>
      <c r="G4" s="384">
        <f t="shared" si="0"/>
        <v>0</v>
      </c>
    </row>
    <row r="5" spans="1:7" ht="12" customHeight="1" x14ac:dyDescent="0.2">
      <c r="A5" s="351"/>
      <c r="B5" s="351"/>
      <c r="C5" s="353" t="s">
        <v>1086</v>
      </c>
      <c r="D5" s="356">
        <v>1</v>
      </c>
      <c r="E5" s="358"/>
      <c r="F5" s="358"/>
      <c r="G5" s="384">
        <f t="shared" si="0"/>
        <v>0</v>
      </c>
    </row>
    <row r="6" spans="1:7" ht="12" customHeight="1" x14ac:dyDescent="0.2">
      <c r="A6" s="351"/>
      <c r="B6" s="351"/>
      <c r="C6" s="353" t="s">
        <v>920</v>
      </c>
      <c r="D6" s="356">
        <v>2</v>
      </c>
      <c r="E6" s="358"/>
      <c r="F6" s="358"/>
      <c r="G6" s="384">
        <f t="shared" si="0"/>
        <v>0</v>
      </c>
    </row>
    <row r="7" spans="1:7" ht="12" customHeight="1" x14ac:dyDescent="0.2">
      <c r="A7" s="351"/>
      <c r="B7" s="351"/>
      <c r="C7" s="353" t="s">
        <v>921</v>
      </c>
      <c r="D7" s="356">
        <v>1</v>
      </c>
      <c r="E7" s="358"/>
      <c r="F7" s="358"/>
      <c r="G7" s="384">
        <f t="shared" si="0"/>
        <v>0</v>
      </c>
    </row>
    <row r="8" spans="1:7" ht="12" customHeight="1" x14ac:dyDescent="0.2">
      <c r="A8" s="351"/>
      <c r="B8" s="351"/>
      <c r="C8" s="353" t="s">
        <v>1087</v>
      </c>
      <c r="D8" s="356">
        <v>1</v>
      </c>
      <c r="E8" s="358"/>
      <c r="F8" s="358"/>
      <c r="G8" s="384">
        <f t="shared" si="0"/>
        <v>0</v>
      </c>
    </row>
    <row r="9" spans="1:7" ht="12" customHeight="1" x14ac:dyDescent="0.2">
      <c r="A9" s="351"/>
      <c r="B9" s="351"/>
      <c r="C9" s="353" t="s">
        <v>489</v>
      </c>
      <c r="D9" s="356">
        <v>1</v>
      </c>
      <c r="E9" s="381">
        <v>790.5</v>
      </c>
      <c r="F9" s="381">
        <v>790.5</v>
      </c>
      <c r="G9" s="384">
        <f t="shared" si="0"/>
        <v>909.07499999999993</v>
      </c>
    </row>
    <row r="10" spans="1:7" ht="12" customHeight="1" x14ac:dyDescent="0.2">
      <c r="A10" s="351"/>
      <c r="B10" s="351"/>
      <c r="C10" s="353" t="s">
        <v>401</v>
      </c>
      <c r="D10" s="356">
        <v>2</v>
      </c>
      <c r="E10" s="381">
        <v>229.5</v>
      </c>
      <c r="F10" s="356">
        <v>459</v>
      </c>
      <c r="G10" s="384">
        <f t="shared" si="0"/>
        <v>527.84999999999991</v>
      </c>
    </row>
    <row r="11" spans="1:7" ht="12" customHeight="1" x14ac:dyDescent="0.2">
      <c r="A11" s="351"/>
      <c r="B11" s="351"/>
      <c r="C11" s="353" t="s">
        <v>944</v>
      </c>
      <c r="D11" s="356">
        <v>1</v>
      </c>
      <c r="E11" s="358"/>
      <c r="F11" s="358"/>
      <c r="G11" s="384">
        <f t="shared" si="0"/>
        <v>0</v>
      </c>
    </row>
    <row r="12" spans="1:7" ht="12" customHeight="1" x14ac:dyDescent="0.2">
      <c r="A12" s="351"/>
      <c r="B12" s="351"/>
      <c r="C12" s="353" t="s">
        <v>927</v>
      </c>
      <c r="D12" s="356">
        <v>1</v>
      </c>
      <c r="E12" s="358"/>
      <c r="F12" s="358"/>
      <c r="G12" s="384">
        <f t="shared" si="0"/>
        <v>0</v>
      </c>
    </row>
    <row r="13" spans="1:7" ht="12" customHeight="1" x14ac:dyDescent="0.2">
      <c r="A13" s="351"/>
      <c r="B13" s="351"/>
      <c r="C13" s="353" t="s">
        <v>436</v>
      </c>
      <c r="D13" s="356">
        <v>5</v>
      </c>
      <c r="E13" s="356">
        <v>425</v>
      </c>
      <c r="F13" s="359">
        <v>2125</v>
      </c>
      <c r="G13" s="384">
        <f t="shared" si="0"/>
        <v>2443.75</v>
      </c>
    </row>
    <row r="14" spans="1:7" ht="12" customHeight="1" x14ac:dyDescent="0.2">
      <c r="A14" s="351"/>
      <c r="B14" s="351"/>
      <c r="C14" s="353" t="s">
        <v>1088</v>
      </c>
      <c r="D14" s="356">
        <v>1</v>
      </c>
      <c r="E14" s="358"/>
      <c r="F14" s="358"/>
      <c r="G14" s="384">
        <f t="shared" si="0"/>
        <v>0</v>
      </c>
    </row>
    <row r="15" spans="1:7" ht="12" customHeight="1" x14ac:dyDescent="0.2">
      <c r="A15" s="351"/>
      <c r="B15" s="351"/>
      <c r="C15" s="353" t="s">
        <v>945</v>
      </c>
      <c r="D15" s="356">
        <v>1</v>
      </c>
      <c r="E15" s="358"/>
      <c r="F15" s="358"/>
      <c r="G15" s="384">
        <f t="shared" si="0"/>
        <v>0</v>
      </c>
    </row>
    <row r="16" spans="1:7" ht="12" customHeight="1" x14ac:dyDescent="0.2">
      <c r="A16" s="351"/>
      <c r="B16" s="351"/>
      <c r="C16" s="353" t="s">
        <v>917</v>
      </c>
      <c r="D16" s="356">
        <v>3</v>
      </c>
      <c r="E16" s="357">
        <v>0.01</v>
      </c>
      <c r="F16" s="357">
        <v>0.03</v>
      </c>
      <c r="G16" s="384">
        <f t="shared" si="0"/>
        <v>3.4499999999999996E-2</v>
      </c>
    </row>
    <row r="17" spans="1:7" ht="12.95" customHeight="1" x14ac:dyDescent="0.2">
      <c r="A17" s="360"/>
      <c r="B17" s="360"/>
      <c r="C17" s="360"/>
      <c r="D17" s="360"/>
      <c r="E17" s="361">
        <v>8014.96</v>
      </c>
      <c r="F17" s="361">
        <v>8014.96</v>
      </c>
      <c r="G17" s="384">
        <f t="shared" si="0"/>
        <v>9217.2039999999997</v>
      </c>
    </row>
    <row r="18" spans="1:7" ht="12" customHeight="1" x14ac:dyDescent="0.2">
      <c r="A18" s="331">
        <v>2</v>
      </c>
      <c r="B18" s="332" t="s">
        <v>1089</v>
      </c>
      <c r="C18" s="333"/>
      <c r="D18" s="331">
        <v>1</v>
      </c>
      <c r="E18" s="334">
        <v>4659.7700000000004</v>
      </c>
      <c r="F18" s="334">
        <v>4659.7700000000004</v>
      </c>
      <c r="G18" s="384">
        <f t="shared" si="0"/>
        <v>5358.7354999999998</v>
      </c>
    </row>
    <row r="19" spans="1:7" ht="12.95" customHeight="1" x14ac:dyDescent="0.2">
      <c r="E19" s="347"/>
      <c r="F19" s="347"/>
      <c r="G19" s="384">
        <f t="shared" si="0"/>
        <v>0</v>
      </c>
    </row>
    <row r="20" spans="1:7" ht="12" customHeight="1" x14ac:dyDescent="0.2">
      <c r="A20" s="331">
        <v>3</v>
      </c>
      <c r="B20" s="332" t="s">
        <v>1090</v>
      </c>
      <c r="C20" s="333"/>
      <c r="D20" s="331">
        <v>1</v>
      </c>
      <c r="E20" s="334">
        <v>2460.48</v>
      </c>
      <c r="F20" s="334">
        <v>2460.48</v>
      </c>
      <c r="G20" s="384">
        <f t="shared" si="0"/>
        <v>2829.5519999999997</v>
      </c>
    </row>
    <row r="21" spans="1:7" ht="12.95" customHeight="1" x14ac:dyDescent="0.2">
      <c r="E21" s="347"/>
      <c r="F21" s="347"/>
      <c r="G21" s="384">
        <f t="shared" si="0"/>
        <v>0</v>
      </c>
    </row>
    <row r="22" spans="1:7" ht="12" customHeight="1" x14ac:dyDescent="0.2">
      <c r="A22" s="349">
        <v>4</v>
      </c>
      <c r="B22" s="350" t="s">
        <v>1026</v>
      </c>
      <c r="C22" s="351"/>
      <c r="D22" s="349">
        <v>1</v>
      </c>
      <c r="E22" s="352">
        <v>2549.36</v>
      </c>
      <c r="F22" s="352">
        <v>2549.36</v>
      </c>
      <c r="G22" s="384">
        <f t="shared" si="0"/>
        <v>2931.7640000000001</v>
      </c>
    </row>
    <row r="23" spans="1:7" ht="12" customHeight="1" x14ac:dyDescent="0.2">
      <c r="A23" s="351"/>
      <c r="B23" s="351"/>
      <c r="C23" s="353" t="s">
        <v>1040</v>
      </c>
      <c r="D23" s="356">
        <v>1</v>
      </c>
      <c r="E23" s="357">
        <v>0.01</v>
      </c>
      <c r="F23" s="357">
        <v>0.01</v>
      </c>
      <c r="G23" s="384">
        <f t="shared" si="0"/>
        <v>1.15E-2</v>
      </c>
    </row>
    <row r="24" spans="1:7" ht="12" customHeight="1" x14ac:dyDescent="0.2">
      <c r="A24" s="351"/>
      <c r="B24" s="351"/>
      <c r="C24" s="353" t="s">
        <v>1091</v>
      </c>
      <c r="D24" s="356">
        <v>1</v>
      </c>
      <c r="E24" s="358"/>
      <c r="F24" s="358"/>
      <c r="G24" s="384">
        <f t="shared" si="0"/>
        <v>0</v>
      </c>
    </row>
    <row r="25" spans="1:7" ht="12" customHeight="1" x14ac:dyDescent="0.2">
      <c r="A25" s="351"/>
      <c r="B25" s="351"/>
      <c r="C25" s="353" t="s">
        <v>1092</v>
      </c>
      <c r="D25" s="356">
        <v>1</v>
      </c>
      <c r="E25" s="358"/>
      <c r="F25" s="358"/>
      <c r="G25" s="384">
        <f t="shared" si="0"/>
        <v>0</v>
      </c>
    </row>
    <row r="26" spans="1:7" ht="12" customHeight="1" x14ac:dyDescent="0.2">
      <c r="A26" s="351"/>
      <c r="B26" s="351"/>
      <c r="C26" s="353" t="s">
        <v>1093</v>
      </c>
      <c r="D26" s="356">
        <v>1</v>
      </c>
      <c r="E26" s="358"/>
      <c r="F26" s="358"/>
      <c r="G26" s="384">
        <f t="shared" si="0"/>
        <v>0</v>
      </c>
    </row>
    <row r="27" spans="1:7" ht="12" customHeight="1" x14ac:dyDescent="0.2">
      <c r="A27" s="351"/>
      <c r="B27" s="351"/>
      <c r="C27" s="353" t="s">
        <v>1094</v>
      </c>
      <c r="D27" s="356">
        <v>2</v>
      </c>
      <c r="E27" s="358"/>
      <c r="F27" s="358"/>
      <c r="G27" s="384">
        <f t="shared" si="0"/>
        <v>0</v>
      </c>
    </row>
    <row r="28" spans="1:7" ht="12" customHeight="1" x14ac:dyDescent="0.2">
      <c r="A28" s="351"/>
      <c r="B28" s="351"/>
      <c r="C28" s="353" t="s">
        <v>401</v>
      </c>
      <c r="D28" s="356">
        <v>2</v>
      </c>
      <c r="E28" s="381">
        <v>229.5</v>
      </c>
      <c r="F28" s="356">
        <v>459</v>
      </c>
      <c r="G28" s="384">
        <f t="shared" si="0"/>
        <v>527.84999999999991</v>
      </c>
    </row>
    <row r="29" spans="1:7" ht="12" customHeight="1" x14ac:dyDescent="0.2">
      <c r="A29" s="351"/>
      <c r="B29" s="351"/>
      <c r="C29" s="353" t="s">
        <v>1095</v>
      </c>
      <c r="D29" s="356">
        <v>1</v>
      </c>
      <c r="E29" s="358"/>
      <c r="F29" s="358"/>
      <c r="G29" s="384">
        <f t="shared" si="0"/>
        <v>0</v>
      </c>
    </row>
    <row r="30" spans="1:7" ht="12" customHeight="1" x14ac:dyDescent="0.2">
      <c r="A30" s="351"/>
      <c r="B30" s="351"/>
      <c r="C30" s="353" t="s">
        <v>927</v>
      </c>
      <c r="D30" s="356">
        <v>1</v>
      </c>
      <c r="E30" s="358"/>
      <c r="F30" s="358"/>
      <c r="G30" s="384">
        <f t="shared" si="0"/>
        <v>0</v>
      </c>
    </row>
    <row r="31" spans="1:7" ht="12" customHeight="1" x14ac:dyDescent="0.2">
      <c r="A31" s="351"/>
      <c r="B31" s="351"/>
      <c r="C31" s="353" t="s">
        <v>929</v>
      </c>
      <c r="D31" s="356">
        <v>1</v>
      </c>
      <c r="E31" s="382">
        <v>4938.5</v>
      </c>
      <c r="F31" s="382">
        <v>4938.5</v>
      </c>
      <c r="G31" s="384">
        <f t="shared" si="0"/>
        <v>5679.2749999999996</v>
      </c>
    </row>
    <row r="32" spans="1:7" ht="12" customHeight="1" x14ac:dyDescent="0.2">
      <c r="A32" s="351"/>
      <c r="B32" s="351"/>
      <c r="C32" s="353" t="s">
        <v>1096</v>
      </c>
      <c r="D32" s="356">
        <v>2</v>
      </c>
      <c r="E32" s="358"/>
      <c r="F32" s="358"/>
      <c r="G32" s="384">
        <f t="shared" si="0"/>
        <v>0</v>
      </c>
    </row>
    <row r="33" spans="1:7" ht="12" customHeight="1" x14ac:dyDescent="0.2">
      <c r="A33" s="351"/>
      <c r="B33" s="351"/>
      <c r="C33" s="353" t="s">
        <v>1097</v>
      </c>
      <c r="D33" s="356">
        <v>1</v>
      </c>
      <c r="E33" s="358"/>
      <c r="F33" s="358"/>
      <c r="G33" s="384">
        <f t="shared" si="0"/>
        <v>0</v>
      </c>
    </row>
    <row r="34" spans="1:7" ht="12" customHeight="1" x14ac:dyDescent="0.2">
      <c r="A34" s="351"/>
      <c r="B34" s="351"/>
      <c r="C34" s="353" t="s">
        <v>1098</v>
      </c>
      <c r="D34" s="356">
        <v>2</v>
      </c>
      <c r="E34" s="358"/>
      <c r="F34" s="358"/>
      <c r="G34" s="384">
        <f t="shared" si="0"/>
        <v>0</v>
      </c>
    </row>
    <row r="35" spans="1:7" ht="12" customHeight="1" x14ac:dyDescent="0.2">
      <c r="A35" s="351"/>
      <c r="B35" s="351"/>
      <c r="C35" s="353" t="s">
        <v>441</v>
      </c>
      <c r="D35" s="356">
        <v>1</v>
      </c>
      <c r="E35" s="356">
        <v>459</v>
      </c>
      <c r="F35" s="356">
        <v>459</v>
      </c>
      <c r="G35" s="384">
        <f t="shared" si="0"/>
        <v>527.84999999999991</v>
      </c>
    </row>
    <row r="36" spans="1:7" ht="12" customHeight="1" x14ac:dyDescent="0.2">
      <c r="A36" s="351"/>
      <c r="B36" s="351"/>
      <c r="C36" s="353" t="s">
        <v>932</v>
      </c>
      <c r="D36" s="356">
        <v>2</v>
      </c>
      <c r="E36" s="357">
        <v>0.01</v>
      </c>
      <c r="F36" s="357">
        <v>0.02</v>
      </c>
      <c r="G36" s="384">
        <f t="shared" si="0"/>
        <v>2.3E-2</v>
      </c>
    </row>
    <row r="37" spans="1:7" ht="12" customHeight="1" x14ac:dyDescent="0.2">
      <c r="A37" s="351"/>
      <c r="B37" s="351"/>
      <c r="C37" s="353" t="s">
        <v>929</v>
      </c>
      <c r="D37" s="356">
        <v>1</v>
      </c>
      <c r="E37" s="382">
        <v>4938.5</v>
      </c>
      <c r="F37" s="382">
        <v>4938.5</v>
      </c>
      <c r="G37" s="384">
        <f t="shared" si="0"/>
        <v>5679.2749999999996</v>
      </c>
    </row>
    <row r="38" spans="1:7" ht="12" customHeight="1" x14ac:dyDescent="0.2">
      <c r="A38" s="351"/>
      <c r="B38" s="351"/>
      <c r="C38" s="353" t="s">
        <v>1099</v>
      </c>
      <c r="D38" s="356">
        <v>1</v>
      </c>
      <c r="E38" s="358"/>
      <c r="F38" s="358"/>
      <c r="G38" s="384">
        <f t="shared" si="0"/>
        <v>0</v>
      </c>
    </row>
    <row r="39" spans="1:7" ht="12.95" customHeight="1" x14ac:dyDescent="0.2">
      <c r="A39" s="360"/>
      <c r="B39" s="360"/>
      <c r="C39" s="360"/>
      <c r="D39" s="360"/>
      <c r="E39" s="361">
        <v>13344.39</v>
      </c>
      <c r="F39" s="361">
        <v>13344.39</v>
      </c>
      <c r="G39" s="384">
        <f t="shared" si="0"/>
        <v>15346.048499999999</v>
      </c>
    </row>
    <row r="40" spans="1:7" ht="12" customHeight="1" x14ac:dyDescent="0.2">
      <c r="A40" s="331">
        <v>5</v>
      </c>
      <c r="B40" s="332" t="s">
        <v>1100</v>
      </c>
      <c r="C40" s="333"/>
      <c r="D40" s="331">
        <v>2</v>
      </c>
      <c r="E40" s="334">
        <v>1120.75</v>
      </c>
      <c r="F40" s="344">
        <v>2241.5</v>
      </c>
      <c r="G40" s="384">
        <f t="shared" si="0"/>
        <v>2577.7249999999999</v>
      </c>
    </row>
    <row r="41" spans="1:7" ht="12.95" customHeight="1" x14ac:dyDescent="0.2">
      <c r="E41" s="347"/>
      <c r="F41" s="347"/>
      <c r="G41" s="384">
        <f t="shared" si="0"/>
        <v>0</v>
      </c>
    </row>
    <row r="42" spans="1:7" ht="12" customHeight="1" x14ac:dyDescent="0.2">
      <c r="A42" s="349">
        <v>6</v>
      </c>
      <c r="B42" s="350" t="s">
        <v>1027</v>
      </c>
      <c r="C42" s="351"/>
      <c r="D42" s="349">
        <v>1</v>
      </c>
      <c r="E42" s="352">
        <v>2341.52</v>
      </c>
      <c r="F42" s="352">
        <v>2341.52</v>
      </c>
      <c r="G42" s="385">
        <f t="shared" si="0"/>
        <v>2692.7479999999996</v>
      </c>
    </row>
    <row r="43" spans="1:7" ht="12" customHeight="1" x14ac:dyDescent="0.2">
      <c r="A43" s="351"/>
      <c r="B43" s="351"/>
      <c r="C43" s="353" t="s">
        <v>1040</v>
      </c>
      <c r="D43" s="356">
        <v>1</v>
      </c>
      <c r="E43" s="357">
        <v>0.01</v>
      </c>
      <c r="F43" s="357">
        <v>0.01</v>
      </c>
      <c r="G43" s="385">
        <f t="shared" si="0"/>
        <v>1.15E-2</v>
      </c>
    </row>
    <row r="44" spans="1:7" ht="12" customHeight="1" x14ac:dyDescent="0.2">
      <c r="A44" s="351"/>
      <c r="B44" s="351"/>
      <c r="C44" s="353" t="s">
        <v>1091</v>
      </c>
      <c r="D44" s="356">
        <v>1</v>
      </c>
      <c r="E44" s="358"/>
      <c r="F44" s="358"/>
      <c r="G44" s="385">
        <f t="shared" si="0"/>
        <v>0</v>
      </c>
    </row>
    <row r="45" spans="1:7" ht="12" customHeight="1" x14ac:dyDescent="0.2">
      <c r="A45" s="351"/>
      <c r="B45" s="351"/>
      <c r="C45" s="353" t="s">
        <v>1092</v>
      </c>
      <c r="D45" s="356">
        <v>1</v>
      </c>
      <c r="E45" s="358"/>
      <c r="F45" s="358"/>
      <c r="G45" s="385">
        <f t="shared" si="0"/>
        <v>0</v>
      </c>
    </row>
    <row r="46" spans="1:7" ht="12" customHeight="1" x14ac:dyDescent="0.2">
      <c r="A46" s="351"/>
      <c r="B46" s="351"/>
      <c r="C46" s="353" t="s">
        <v>1101</v>
      </c>
      <c r="D46" s="356">
        <v>1</v>
      </c>
      <c r="E46" s="358"/>
      <c r="F46" s="358"/>
      <c r="G46" s="385">
        <f t="shared" si="0"/>
        <v>0</v>
      </c>
    </row>
    <row r="47" spans="1:7" ht="12" customHeight="1" x14ac:dyDescent="0.2">
      <c r="A47" s="351"/>
      <c r="B47" s="351"/>
      <c r="C47" s="353" t="s">
        <v>409</v>
      </c>
      <c r="D47" s="356">
        <v>1</v>
      </c>
      <c r="E47" s="356">
        <v>391</v>
      </c>
      <c r="F47" s="356">
        <v>391</v>
      </c>
      <c r="G47" s="385">
        <f t="shared" si="0"/>
        <v>449.65</v>
      </c>
    </row>
    <row r="48" spans="1:7" ht="12" customHeight="1" x14ac:dyDescent="0.2">
      <c r="A48" s="351"/>
      <c r="B48" s="351"/>
      <c r="C48" s="353" t="s">
        <v>401</v>
      </c>
      <c r="D48" s="356">
        <v>2</v>
      </c>
      <c r="E48" s="381">
        <v>229.5</v>
      </c>
      <c r="F48" s="356">
        <v>459</v>
      </c>
      <c r="G48" s="385">
        <f t="shared" si="0"/>
        <v>527.84999999999991</v>
      </c>
    </row>
    <row r="49" spans="1:7" ht="12" customHeight="1" x14ac:dyDescent="0.2">
      <c r="A49" s="351"/>
      <c r="B49" s="351"/>
      <c r="C49" s="353" t="s">
        <v>1102</v>
      </c>
      <c r="D49" s="356">
        <v>1</v>
      </c>
      <c r="E49" s="358"/>
      <c r="F49" s="358"/>
      <c r="G49" s="385">
        <f t="shared" si="0"/>
        <v>0</v>
      </c>
    </row>
    <row r="50" spans="1:7" ht="12" customHeight="1" x14ac:dyDescent="0.2">
      <c r="A50" s="351"/>
      <c r="B50" s="351"/>
      <c r="C50" s="353" t="s">
        <v>1103</v>
      </c>
      <c r="D50" s="356">
        <v>1</v>
      </c>
      <c r="E50" s="358"/>
      <c r="F50" s="358"/>
      <c r="G50" s="385">
        <f t="shared" si="0"/>
        <v>0</v>
      </c>
    </row>
    <row r="51" spans="1:7" ht="12" customHeight="1" x14ac:dyDescent="0.2">
      <c r="A51" s="351"/>
      <c r="B51" s="351"/>
      <c r="C51" s="353" t="s">
        <v>927</v>
      </c>
      <c r="D51" s="356">
        <v>1</v>
      </c>
      <c r="E51" s="358"/>
      <c r="F51" s="358"/>
      <c r="G51" s="385">
        <f t="shared" si="0"/>
        <v>0</v>
      </c>
    </row>
    <row r="52" spans="1:7" ht="12" customHeight="1" x14ac:dyDescent="0.2">
      <c r="A52" s="351"/>
      <c r="B52" s="351"/>
      <c r="C52" s="353" t="s">
        <v>1104</v>
      </c>
      <c r="D52" s="356">
        <v>1</v>
      </c>
      <c r="E52" s="358"/>
      <c r="F52" s="358"/>
      <c r="G52" s="385">
        <f t="shared" si="0"/>
        <v>0</v>
      </c>
    </row>
    <row r="53" spans="1:7" ht="12" customHeight="1" x14ac:dyDescent="0.2">
      <c r="A53" s="351"/>
      <c r="B53" s="351"/>
      <c r="C53" s="353" t="s">
        <v>1105</v>
      </c>
      <c r="D53" s="356">
        <v>1</v>
      </c>
      <c r="E53" s="358"/>
      <c r="F53" s="358"/>
      <c r="G53" s="385">
        <f t="shared" si="0"/>
        <v>0</v>
      </c>
    </row>
    <row r="54" spans="1:7" ht="12" customHeight="1" x14ac:dyDescent="0.2">
      <c r="A54" s="351"/>
      <c r="B54" s="351"/>
      <c r="C54" s="353" t="s">
        <v>429</v>
      </c>
      <c r="D54" s="356">
        <v>1</v>
      </c>
      <c r="E54" s="356">
        <v>408</v>
      </c>
      <c r="F54" s="356">
        <v>408</v>
      </c>
      <c r="G54" s="385">
        <f t="shared" si="0"/>
        <v>469.2</v>
      </c>
    </row>
    <row r="55" spans="1:7" ht="12" customHeight="1" x14ac:dyDescent="0.2">
      <c r="A55" s="351"/>
      <c r="B55" s="351"/>
      <c r="C55" s="353" t="s">
        <v>422</v>
      </c>
      <c r="D55" s="356">
        <v>1</v>
      </c>
      <c r="E55" s="381">
        <v>144.5</v>
      </c>
      <c r="F55" s="381">
        <v>144.5</v>
      </c>
      <c r="G55" s="385">
        <f t="shared" si="0"/>
        <v>166.17499999999998</v>
      </c>
    </row>
    <row r="56" spans="1:7" ht="12" customHeight="1" x14ac:dyDescent="0.2">
      <c r="A56" s="351"/>
      <c r="B56" s="351"/>
      <c r="C56" s="353" t="s">
        <v>1106</v>
      </c>
      <c r="D56" s="356">
        <v>1</v>
      </c>
      <c r="E56" s="358"/>
      <c r="F56" s="358"/>
      <c r="G56" s="385">
        <f t="shared" si="0"/>
        <v>0</v>
      </c>
    </row>
    <row r="57" spans="1:7" ht="12.95" customHeight="1" x14ac:dyDescent="0.2">
      <c r="A57" s="360"/>
      <c r="B57" s="360"/>
      <c r="C57" s="360"/>
      <c r="D57" s="360"/>
      <c r="E57" s="361">
        <v>3744.03</v>
      </c>
      <c r="F57" s="361">
        <v>3744.03</v>
      </c>
      <c r="G57" s="385">
        <f t="shared" si="0"/>
        <v>4305.6345000000001</v>
      </c>
    </row>
    <row r="58" spans="1:7" ht="12" customHeight="1" x14ac:dyDescent="0.2">
      <c r="A58" s="349">
        <v>7</v>
      </c>
      <c r="B58" s="350" t="s">
        <v>1107</v>
      </c>
      <c r="C58" s="351"/>
      <c r="D58" s="349">
        <v>1</v>
      </c>
      <c r="E58" s="386">
        <v>398.65</v>
      </c>
      <c r="F58" s="386">
        <v>398.65</v>
      </c>
      <c r="G58" s="385">
        <f t="shared" si="0"/>
        <v>458.44749999999993</v>
      </c>
    </row>
    <row r="59" spans="1:7" ht="12.95" customHeight="1" x14ac:dyDescent="0.2">
      <c r="E59" s="347"/>
      <c r="F59" s="347"/>
      <c r="G59" s="384">
        <f t="shared" si="0"/>
        <v>0</v>
      </c>
    </row>
    <row r="60" spans="1:7" ht="12" customHeight="1" x14ac:dyDescent="0.2">
      <c r="A60" s="349">
        <v>8</v>
      </c>
      <c r="B60" s="350" t="s">
        <v>1028</v>
      </c>
      <c r="C60" s="351"/>
      <c r="D60" s="349">
        <v>1</v>
      </c>
      <c r="E60" s="352">
        <v>2667.94</v>
      </c>
      <c r="F60" s="352">
        <v>2667.94</v>
      </c>
      <c r="G60" s="385">
        <f t="shared" si="0"/>
        <v>3068.1309999999999</v>
      </c>
    </row>
    <row r="61" spans="1:7" ht="12" customHeight="1" x14ac:dyDescent="0.2">
      <c r="A61" s="351"/>
      <c r="B61" s="351"/>
      <c r="C61" s="353" t="s">
        <v>1040</v>
      </c>
      <c r="D61" s="356">
        <v>1</v>
      </c>
      <c r="E61" s="357">
        <v>0.01</v>
      </c>
      <c r="F61" s="357">
        <v>0.01</v>
      </c>
      <c r="G61" s="385">
        <f t="shared" si="0"/>
        <v>1.15E-2</v>
      </c>
    </row>
    <row r="62" spans="1:7" ht="12" customHeight="1" x14ac:dyDescent="0.2">
      <c r="A62" s="351"/>
      <c r="B62" s="351"/>
      <c r="C62" s="353" t="s">
        <v>1091</v>
      </c>
      <c r="D62" s="356">
        <v>1</v>
      </c>
      <c r="E62" s="358"/>
      <c r="F62" s="358"/>
      <c r="G62" s="385">
        <f t="shared" si="0"/>
        <v>0</v>
      </c>
    </row>
    <row r="63" spans="1:7" ht="12" customHeight="1" x14ac:dyDescent="0.2">
      <c r="A63" s="351"/>
      <c r="B63" s="351"/>
      <c r="C63" s="353" t="s">
        <v>1092</v>
      </c>
      <c r="D63" s="356">
        <v>1</v>
      </c>
      <c r="E63" s="358"/>
      <c r="F63" s="358"/>
      <c r="G63" s="385">
        <f t="shared" si="0"/>
        <v>0</v>
      </c>
    </row>
    <row r="64" spans="1:7" ht="12" customHeight="1" x14ac:dyDescent="0.2">
      <c r="A64" s="351"/>
      <c r="B64" s="351"/>
      <c r="C64" s="353" t="s">
        <v>1097</v>
      </c>
      <c r="D64" s="356">
        <v>1</v>
      </c>
      <c r="E64" s="358"/>
      <c r="F64" s="358"/>
      <c r="G64" s="385">
        <f t="shared" si="0"/>
        <v>0</v>
      </c>
    </row>
    <row r="65" spans="1:7" ht="12" customHeight="1" x14ac:dyDescent="0.2">
      <c r="A65" s="351"/>
      <c r="B65" s="351"/>
      <c r="C65" s="353" t="s">
        <v>1096</v>
      </c>
      <c r="D65" s="356">
        <v>3</v>
      </c>
      <c r="E65" s="358"/>
      <c r="F65" s="358"/>
      <c r="G65" s="385">
        <f t="shared" si="0"/>
        <v>0</v>
      </c>
    </row>
    <row r="66" spans="1:7" ht="12" customHeight="1" x14ac:dyDescent="0.2">
      <c r="A66" s="351"/>
      <c r="B66" s="351"/>
      <c r="C66" s="353" t="s">
        <v>1093</v>
      </c>
      <c r="D66" s="356">
        <v>1</v>
      </c>
      <c r="E66" s="358"/>
      <c r="F66" s="358"/>
      <c r="G66" s="385">
        <f t="shared" si="0"/>
        <v>0</v>
      </c>
    </row>
    <row r="67" spans="1:7" ht="12" customHeight="1" x14ac:dyDescent="0.2">
      <c r="A67" s="351"/>
      <c r="B67" s="351"/>
      <c r="C67" s="353" t="s">
        <v>1108</v>
      </c>
      <c r="D67" s="356">
        <v>2</v>
      </c>
      <c r="E67" s="358"/>
      <c r="F67" s="358"/>
      <c r="G67" s="385">
        <f t="shared" ref="G67:G130" si="1">F67*1.15</f>
        <v>0</v>
      </c>
    </row>
    <row r="68" spans="1:7" ht="12" customHeight="1" x14ac:dyDescent="0.2">
      <c r="A68" s="351"/>
      <c r="B68" s="351"/>
      <c r="C68" s="353" t="s">
        <v>401</v>
      </c>
      <c r="D68" s="356">
        <v>2</v>
      </c>
      <c r="E68" s="381">
        <v>229.5</v>
      </c>
      <c r="F68" s="356">
        <v>459</v>
      </c>
      <c r="G68" s="385">
        <f t="shared" si="1"/>
        <v>527.84999999999991</v>
      </c>
    </row>
    <row r="69" spans="1:7" ht="12" customHeight="1" x14ac:dyDescent="0.2">
      <c r="A69" s="351"/>
      <c r="B69" s="351"/>
      <c r="C69" s="353" t="s">
        <v>929</v>
      </c>
      <c r="D69" s="356">
        <v>1</v>
      </c>
      <c r="E69" s="382">
        <v>4938.5</v>
      </c>
      <c r="F69" s="382">
        <v>4938.5</v>
      </c>
      <c r="G69" s="385">
        <f t="shared" si="1"/>
        <v>5679.2749999999996</v>
      </c>
    </row>
    <row r="70" spans="1:7" ht="12" customHeight="1" x14ac:dyDescent="0.2">
      <c r="A70" s="351"/>
      <c r="B70" s="351"/>
      <c r="C70" s="353" t="s">
        <v>1018</v>
      </c>
      <c r="D70" s="356">
        <v>1</v>
      </c>
      <c r="E70" s="382">
        <v>4037.5</v>
      </c>
      <c r="F70" s="382">
        <v>4037.5</v>
      </c>
      <c r="G70" s="385">
        <f t="shared" si="1"/>
        <v>4643.125</v>
      </c>
    </row>
    <row r="71" spans="1:7" ht="12" customHeight="1" x14ac:dyDescent="0.2">
      <c r="A71" s="351"/>
      <c r="B71" s="351"/>
      <c r="C71" s="353" t="s">
        <v>1098</v>
      </c>
      <c r="D71" s="356">
        <v>2</v>
      </c>
      <c r="E71" s="358"/>
      <c r="F71" s="358"/>
      <c r="G71" s="385">
        <f t="shared" si="1"/>
        <v>0</v>
      </c>
    </row>
    <row r="72" spans="1:7" ht="12" customHeight="1" x14ac:dyDescent="0.2">
      <c r="A72" s="351"/>
      <c r="B72" s="351"/>
      <c r="C72" s="353" t="s">
        <v>1094</v>
      </c>
      <c r="D72" s="356">
        <v>1</v>
      </c>
      <c r="E72" s="358"/>
      <c r="F72" s="358"/>
      <c r="G72" s="385">
        <f t="shared" si="1"/>
        <v>0</v>
      </c>
    </row>
    <row r="73" spans="1:7" ht="12" customHeight="1" x14ac:dyDescent="0.2">
      <c r="A73" s="351"/>
      <c r="B73" s="351"/>
      <c r="C73" s="353" t="s">
        <v>1095</v>
      </c>
      <c r="D73" s="356">
        <v>1</v>
      </c>
      <c r="E73" s="358"/>
      <c r="F73" s="358"/>
      <c r="G73" s="385">
        <f t="shared" si="1"/>
        <v>0</v>
      </c>
    </row>
    <row r="74" spans="1:7" ht="12" customHeight="1" x14ac:dyDescent="0.2">
      <c r="A74" s="351"/>
      <c r="B74" s="351"/>
      <c r="C74" s="353" t="s">
        <v>927</v>
      </c>
      <c r="D74" s="356">
        <v>1</v>
      </c>
      <c r="E74" s="358"/>
      <c r="F74" s="358"/>
      <c r="G74" s="385">
        <f t="shared" si="1"/>
        <v>0</v>
      </c>
    </row>
    <row r="75" spans="1:7" ht="12" customHeight="1" x14ac:dyDescent="0.2">
      <c r="A75" s="351"/>
      <c r="B75" s="351"/>
      <c r="C75" s="353" t="s">
        <v>1018</v>
      </c>
      <c r="D75" s="356">
        <v>1</v>
      </c>
      <c r="E75" s="382">
        <v>4037.5</v>
      </c>
      <c r="F75" s="382">
        <v>4037.5</v>
      </c>
      <c r="G75" s="385">
        <f t="shared" si="1"/>
        <v>4643.125</v>
      </c>
    </row>
    <row r="76" spans="1:7" ht="12" customHeight="1" x14ac:dyDescent="0.2">
      <c r="A76" s="351"/>
      <c r="B76" s="351"/>
      <c r="C76" s="353" t="s">
        <v>441</v>
      </c>
      <c r="D76" s="356">
        <v>1</v>
      </c>
      <c r="E76" s="356">
        <v>459</v>
      </c>
      <c r="F76" s="356">
        <v>459</v>
      </c>
      <c r="G76" s="385">
        <f t="shared" si="1"/>
        <v>527.84999999999991</v>
      </c>
    </row>
    <row r="77" spans="1:7" ht="12" customHeight="1" x14ac:dyDescent="0.2">
      <c r="A77" s="351"/>
      <c r="B77" s="351"/>
      <c r="C77" s="353" t="s">
        <v>932</v>
      </c>
      <c r="D77" s="356">
        <v>3</v>
      </c>
      <c r="E77" s="357">
        <v>0.01</v>
      </c>
      <c r="F77" s="357">
        <v>0.03</v>
      </c>
      <c r="G77" s="385">
        <f t="shared" si="1"/>
        <v>3.4499999999999996E-2</v>
      </c>
    </row>
    <row r="78" spans="1:7" ht="12" customHeight="1" x14ac:dyDescent="0.2">
      <c r="A78" s="351"/>
      <c r="B78" s="351"/>
      <c r="C78" s="353" t="s">
        <v>1109</v>
      </c>
      <c r="D78" s="356">
        <v>1</v>
      </c>
      <c r="E78" s="358"/>
      <c r="F78" s="358"/>
      <c r="G78" s="385">
        <f t="shared" si="1"/>
        <v>0</v>
      </c>
    </row>
    <row r="79" spans="1:7" ht="12.95" customHeight="1" x14ac:dyDescent="0.2">
      <c r="A79" s="360"/>
      <c r="B79" s="360"/>
      <c r="C79" s="360"/>
      <c r="D79" s="360"/>
      <c r="E79" s="361">
        <v>16599.48</v>
      </c>
      <c r="F79" s="361">
        <v>16599.48</v>
      </c>
      <c r="G79" s="385">
        <f t="shared" si="1"/>
        <v>19089.401999999998</v>
      </c>
    </row>
    <row r="80" spans="1:7" ht="12" customHeight="1" x14ac:dyDescent="0.2">
      <c r="A80" s="331">
        <v>9</v>
      </c>
      <c r="B80" s="332" t="s">
        <v>1110</v>
      </c>
      <c r="C80" s="333"/>
      <c r="D80" s="331">
        <v>2</v>
      </c>
      <c r="E80" s="377">
        <v>554.09</v>
      </c>
      <c r="F80" s="334">
        <v>1108.18</v>
      </c>
      <c r="G80" s="384">
        <f t="shared" si="1"/>
        <v>1274.4069999999999</v>
      </c>
    </row>
    <row r="81" spans="1:8" ht="12.95" customHeight="1" x14ac:dyDescent="0.2">
      <c r="E81" s="347"/>
      <c r="F81" s="347"/>
      <c r="G81" s="384">
        <f t="shared" si="1"/>
        <v>0</v>
      </c>
    </row>
    <row r="82" spans="1:8" ht="12" customHeight="1" x14ac:dyDescent="0.2">
      <c r="A82" s="331">
        <v>10</v>
      </c>
      <c r="B82" s="332" t="s">
        <v>1100</v>
      </c>
      <c r="C82" s="333"/>
      <c r="D82" s="331">
        <v>1</v>
      </c>
      <c r="E82" s="334">
        <v>1120.75</v>
      </c>
      <c r="F82" s="334">
        <v>1120.75</v>
      </c>
      <c r="G82" s="384">
        <f t="shared" si="1"/>
        <v>1288.8625</v>
      </c>
    </row>
    <row r="83" spans="1:8" ht="12.95" customHeight="1" x14ac:dyDescent="0.2">
      <c r="E83" s="347"/>
      <c r="F83" s="347"/>
      <c r="G83" s="384">
        <f t="shared" si="1"/>
        <v>0</v>
      </c>
    </row>
    <row r="84" spans="1:8" ht="12" customHeight="1" x14ac:dyDescent="0.2">
      <c r="A84" s="331">
        <v>11</v>
      </c>
      <c r="B84" s="332" t="s">
        <v>1029</v>
      </c>
      <c r="C84" s="333"/>
      <c r="D84" s="331">
        <v>1</v>
      </c>
      <c r="E84" s="334">
        <v>3118.35</v>
      </c>
      <c r="F84" s="334">
        <v>3118.35</v>
      </c>
      <c r="G84" s="384">
        <f t="shared" si="1"/>
        <v>3586.1024999999995</v>
      </c>
    </row>
    <row r="85" spans="1:8" ht="12" customHeight="1" x14ac:dyDescent="0.2">
      <c r="A85" s="336"/>
      <c r="B85" s="336"/>
      <c r="C85" s="335" t="s">
        <v>413</v>
      </c>
      <c r="D85" s="337">
        <v>1</v>
      </c>
      <c r="E85" s="375">
        <v>25.5</v>
      </c>
      <c r="F85" s="375">
        <v>25.5</v>
      </c>
      <c r="G85" s="384">
        <f t="shared" si="1"/>
        <v>29.324999999999999</v>
      </c>
    </row>
    <row r="86" spans="1:8" ht="12" customHeight="1" x14ac:dyDescent="0.2">
      <c r="A86" s="336"/>
      <c r="B86" s="336"/>
      <c r="C86" s="335" t="s">
        <v>916</v>
      </c>
      <c r="D86" s="337">
        <v>4</v>
      </c>
      <c r="E86" s="338">
        <v>0.01</v>
      </c>
      <c r="F86" s="338">
        <v>0.04</v>
      </c>
      <c r="G86" s="384">
        <f t="shared" si="1"/>
        <v>4.5999999999999999E-2</v>
      </c>
    </row>
    <row r="87" spans="1:8" ht="12" customHeight="1" x14ac:dyDescent="0.2">
      <c r="A87" s="336"/>
      <c r="B87" s="336"/>
      <c r="C87" s="335" t="s">
        <v>917</v>
      </c>
      <c r="D87" s="337">
        <v>2</v>
      </c>
      <c r="E87" s="338">
        <v>0.01</v>
      </c>
      <c r="F87" s="338">
        <v>0.02</v>
      </c>
      <c r="G87" s="384">
        <f t="shared" si="1"/>
        <v>2.3E-2</v>
      </c>
    </row>
    <row r="88" spans="1:8" ht="12" customHeight="1" x14ac:dyDescent="0.2">
      <c r="A88" s="336"/>
      <c r="B88" s="336"/>
      <c r="C88" s="335" t="s">
        <v>673</v>
      </c>
      <c r="D88" s="337">
        <v>2</v>
      </c>
      <c r="E88" s="340">
        <v>1105</v>
      </c>
      <c r="F88" s="340">
        <v>2210</v>
      </c>
      <c r="G88" s="384">
        <f t="shared" si="1"/>
        <v>2541.5</v>
      </c>
      <c r="H88" s="330">
        <f>1300*0.85</f>
        <v>1105</v>
      </c>
    </row>
    <row r="89" spans="1:8" ht="12" customHeight="1" x14ac:dyDescent="0.2">
      <c r="A89" s="336"/>
      <c r="B89" s="336"/>
      <c r="C89" s="335" t="s">
        <v>1091</v>
      </c>
      <c r="D89" s="337">
        <v>1</v>
      </c>
      <c r="E89" s="339"/>
      <c r="F89" s="339"/>
      <c r="G89" s="384">
        <f t="shared" si="1"/>
        <v>0</v>
      </c>
    </row>
    <row r="90" spans="1:8" ht="12" customHeight="1" x14ac:dyDescent="0.2">
      <c r="A90" s="336"/>
      <c r="B90" s="336"/>
      <c r="C90" s="335" t="s">
        <v>1111</v>
      </c>
      <c r="D90" s="337">
        <v>1</v>
      </c>
      <c r="E90" s="339"/>
      <c r="F90" s="339"/>
      <c r="G90" s="384">
        <f t="shared" si="1"/>
        <v>0</v>
      </c>
    </row>
    <row r="91" spans="1:8" ht="12" customHeight="1" x14ac:dyDescent="0.2">
      <c r="A91" s="336"/>
      <c r="B91" s="336"/>
      <c r="C91" s="335" t="s">
        <v>1112</v>
      </c>
      <c r="D91" s="337">
        <v>1</v>
      </c>
      <c r="E91" s="339"/>
      <c r="F91" s="339"/>
      <c r="G91" s="384">
        <f t="shared" si="1"/>
        <v>0</v>
      </c>
    </row>
    <row r="92" spans="1:8" ht="12" customHeight="1" x14ac:dyDescent="0.2">
      <c r="A92" s="336"/>
      <c r="B92" s="336"/>
      <c r="C92" s="335" t="s">
        <v>927</v>
      </c>
      <c r="D92" s="337">
        <v>1</v>
      </c>
      <c r="E92" s="339"/>
      <c r="F92" s="339"/>
      <c r="G92" s="384">
        <f t="shared" si="1"/>
        <v>0</v>
      </c>
    </row>
    <row r="93" spans="1:8" ht="12" customHeight="1" x14ac:dyDescent="0.2">
      <c r="A93" s="336"/>
      <c r="B93" s="336"/>
      <c r="C93" s="335" t="s">
        <v>410</v>
      </c>
      <c r="D93" s="337">
        <v>1</v>
      </c>
      <c r="E93" s="375">
        <v>688.5</v>
      </c>
      <c r="F93" s="375">
        <v>688.5</v>
      </c>
      <c r="G93" s="384">
        <f t="shared" si="1"/>
        <v>791.77499999999998</v>
      </c>
    </row>
    <row r="94" spans="1:8" ht="12" customHeight="1" x14ac:dyDescent="0.2">
      <c r="A94" s="336"/>
      <c r="B94" s="336"/>
      <c r="C94" s="335" t="s">
        <v>401</v>
      </c>
      <c r="D94" s="337">
        <v>3</v>
      </c>
      <c r="E94" s="375">
        <v>229.5</v>
      </c>
      <c r="F94" s="375">
        <v>688.5</v>
      </c>
      <c r="G94" s="384">
        <f t="shared" si="1"/>
        <v>791.77499999999998</v>
      </c>
    </row>
    <row r="95" spans="1:8" ht="12" customHeight="1" x14ac:dyDescent="0.2">
      <c r="A95" s="336"/>
      <c r="B95" s="336"/>
      <c r="C95" s="335" t="s">
        <v>1113</v>
      </c>
      <c r="D95" s="337">
        <v>1</v>
      </c>
      <c r="E95" s="339"/>
      <c r="F95" s="339"/>
      <c r="G95" s="384">
        <f t="shared" si="1"/>
        <v>0</v>
      </c>
    </row>
    <row r="96" spans="1:8" ht="12" customHeight="1" x14ac:dyDescent="0.2">
      <c r="A96" s="336"/>
      <c r="B96" s="336"/>
      <c r="C96" s="335" t="s">
        <v>1114</v>
      </c>
      <c r="D96" s="337">
        <v>2</v>
      </c>
      <c r="E96" s="339"/>
      <c r="F96" s="339"/>
      <c r="G96" s="384">
        <f t="shared" si="1"/>
        <v>0</v>
      </c>
    </row>
    <row r="97" spans="1:9" ht="12" customHeight="1" x14ac:dyDescent="0.2">
      <c r="A97" s="336"/>
      <c r="B97" s="336"/>
      <c r="C97" s="335" t="s">
        <v>1115</v>
      </c>
      <c r="D97" s="337">
        <v>1</v>
      </c>
      <c r="E97" s="339"/>
      <c r="F97" s="339"/>
      <c r="G97" s="384">
        <f t="shared" si="1"/>
        <v>0</v>
      </c>
    </row>
    <row r="98" spans="1:9" ht="12" customHeight="1" x14ac:dyDescent="0.2">
      <c r="A98" s="336"/>
      <c r="B98" s="336"/>
      <c r="C98" s="335" t="s">
        <v>1116</v>
      </c>
      <c r="D98" s="337">
        <v>1</v>
      </c>
      <c r="E98" s="339"/>
      <c r="F98" s="339"/>
      <c r="G98" s="384">
        <f t="shared" si="1"/>
        <v>0</v>
      </c>
    </row>
    <row r="99" spans="1:9" ht="12" customHeight="1" x14ac:dyDescent="0.2">
      <c r="A99" s="336"/>
      <c r="B99" s="336"/>
      <c r="C99" s="335" t="s">
        <v>1092</v>
      </c>
      <c r="D99" s="337">
        <v>1</v>
      </c>
      <c r="E99" s="339"/>
      <c r="F99" s="339"/>
      <c r="G99" s="384">
        <f t="shared" si="1"/>
        <v>0</v>
      </c>
    </row>
    <row r="100" spans="1:9" s="355" customFormat="1" ht="12" customHeight="1" x14ac:dyDescent="0.2">
      <c r="A100" s="351"/>
      <c r="B100" s="351"/>
      <c r="C100" s="353" t="s">
        <v>1041</v>
      </c>
      <c r="D100" s="356">
        <v>1</v>
      </c>
      <c r="E100" s="357">
        <v>892.98</v>
      </c>
      <c r="F100" s="357">
        <v>892.98</v>
      </c>
      <c r="G100" s="385">
        <f t="shared" si="1"/>
        <v>1026.9269999999999</v>
      </c>
      <c r="I100" s="355">
        <f>1017*535/1000000</f>
        <v>0.544095</v>
      </c>
    </row>
    <row r="101" spans="1:9" ht="12" customHeight="1" x14ac:dyDescent="0.2">
      <c r="A101" s="336"/>
      <c r="B101" s="336"/>
      <c r="C101" s="335" t="s">
        <v>684</v>
      </c>
      <c r="D101" s="337">
        <v>1</v>
      </c>
      <c r="E101" s="338">
        <v>0.01</v>
      </c>
      <c r="F101" s="338">
        <v>0.01</v>
      </c>
      <c r="G101" s="384">
        <f t="shared" si="1"/>
        <v>1.15E-2</v>
      </c>
    </row>
    <row r="102" spans="1:9" ht="12" customHeight="1" x14ac:dyDescent="0.2">
      <c r="A102" s="336"/>
      <c r="B102" s="336"/>
      <c r="C102" s="335" t="s">
        <v>1117</v>
      </c>
      <c r="D102" s="337">
        <v>2</v>
      </c>
      <c r="E102" s="339"/>
      <c r="F102" s="339"/>
      <c r="G102" s="384">
        <f t="shared" si="1"/>
        <v>0</v>
      </c>
    </row>
    <row r="103" spans="1:9" ht="12" customHeight="1" x14ac:dyDescent="0.2">
      <c r="A103" s="336"/>
      <c r="B103" s="336"/>
      <c r="C103" s="335" t="s">
        <v>449</v>
      </c>
      <c r="D103" s="337">
        <v>1</v>
      </c>
      <c r="E103" s="337">
        <v>17</v>
      </c>
      <c r="F103" s="337">
        <v>17</v>
      </c>
      <c r="G103" s="384">
        <f t="shared" si="1"/>
        <v>19.549999999999997</v>
      </c>
    </row>
    <row r="104" spans="1:9" ht="12.95" customHeight="1" x14ac:dyDescent="0.2">
      <c r="E104" s="342">
        <v>7640.92</v>
      </c>
      <c r="F104" s="342">
        <v>7640.92</v>
      </c>
      <c r="G104" s="384">
        <f t="shared" si="1"/>
        <v>8787.0579999999991</v>
      </c>
    </row>
    <row r="105" spans="1:9" ht="12" customHeight="1" x14ac:dyDescent="0.2">
      <c r="A105" s="331">
        <v>12</v>
      </c>
      <c r="B105" s="332" t="s">
        <v>1118</v>
      </c>
      <c r="C105" s="333"/>
      <c r="D105" s="331">
        <v>1</v>
      </c>
      <c r="E105" s="344">
        <v>1407.3</v>
      </c>
      <c r="F105" s="344">
        <v>1407.3</v>
      </c>
      <c r="G105" s="384">
        <f t="shared" si="1"/>
        <v>1618.3949999999998</v>
      </c>
    </row>
    <row r="106" spans="1:9" ht="12.95" customHeight="1" x14ac:dyDescent="0.2">
      <c r="E106" s="347"/>
      <c r="F106" s="347"/>
      <c r="G106" s="384">
        <f t="shared" si="1"/>
        <v>0</v>
      </c>
    </row>
    <row r="107" spans="1:9" ht="12" customHeight="1" x14ac:dyDescent="0.2">
      <c r="A107" s="331">
        <v>13</v>
      </c>
      <c r="B107" s="332" t="s">
        <v>1090</v>
      </c>
      <c r="C107" s="333"/>
      <c r="D107" s="331">
        <v>1</v>
      </c>
      <c r="E107" s="334">
        <v>2460.48</v>
      </c>
      <c r="F107" s="334">
        <v>2460.48</v>
      </c>
      <c r="G107" s="384">
        <f t="shared" si="1"/>
        <v>2829.5519999999997</v>
      </c>
    </row>
    <row r="108" spans="1:9" ht="12.95" customHeight="1" x14ac:dyDescent="0.2">
      <c r="E108" s="347"/>
      <c r="F108" s="347"/>
      <c r="G108" s="384">
        <f t="shared" si="1"/>
        <v>0</v>
      </c>
    </row>
    <row r="109" spans="1:9" ht="12" customHeight="1" x14ac:dyDescent="0.2">
      <c r="A109" s="331">
        <v>14</v>
      </c>
      <c r="B109" s="332" t="s">
        <v>1030</v>
      </c>
      <c r="C109" s="333"/>
      <c r="D109" s="331">
        <v>1</v>
      </c>
      <c r="E109" s="334">
        <v>1580.28</v>
      </c>
      <c r="F109" s="334">
        <v>1580.28</v>
      </c>
      <c r="G109" s="384">
        <f t="shared" si="1"/>
        <v>1817.3219999999999</v>
      </c>
    </row>
    <row r="110" spans="1:9" ht="12" customHeight="1" x14ac:dyDescent="0.2">
      <c r="A110" s="336"/>
      <c r="B110" s="336"/>
      <c r="C110" s="335" t="s">
        <v>1040</v>
      </c>
      <c r="D110" s="337">
        <v>1</v>
      </c>
      <c r="E110" s="338">
        <v>0.01</v>
      </c>
      <c r="F110" s="338">
        <v>0.01</v>
      </c>
      <c r="G110" s="384">
        <f t="shared" si="1"/>
        <v>1.15E-2</v>
      </c>
    </row>
    <row r="111" spans="1:9" ht="12" customHeight="1" x14ac:dyDescent="0.2">
      <c r="A111" s="336"/>
      <c r="B111" s="336"/>
      <c r="C111" s="335" t="s">
        <v>1091</v>
      </c>
      <c r="D111" s="337">
        <v>1</v>
      </c>
      <c r="E111" s="339"/>
      <c r="F111" s="339"/>
      <c r="G111" s="384">
        <f t="shared" si="1"/>
        <v>0</v>
      </c>
    </row>
    <row r="112" spans="1:9" ht="12" customHeight="1" x14ac:dyDescent="0.2">
      <c r="A112" s="336"/>
      <c r="B112" s="336"/>
      <c r="C112" s="335" t="s">
        <v>1092</v>
      </c>
      <c r="D112" s="337">
        <v>1</v>
      </c>
      <c r="E112" s="339"/>
      <c r="F112" s="339"/>
      <c r="G112" s="384">
        <f t="shared" si="1"/>
        <v>0</v>
      </c>
    </row>
    <row r="113" spans="1:7" ht="12" customHeight="1" x14ac:dyDescent="0.2">
      <c r="A113" s="336"/>
      <c r="B113" s="336"/>
      <c r="C113" s="335" t="s">
        <v>1119</v>
      </c>
      <c r="D113" s="337">
        <v>1</v>
      </c>
      <c r="E113" s="339"/>
      <c r="F113" s="339"/>
      <c r="G113" s="384">
        <f t="shared" si="1"/>
        <v>0</v>
      </c>
    </row>
    <row r="114" spans="1:7" ht="12" customHeight="1" x14ac:dyDescent="0.2">
      <c r="A114" s="336"/>
      <c r="B114" s="336"/>
      <c r="C114" s="335" t="s">
        <v>1095</v>
      </c>
      <c r="D114" s="337">
        <v>1</v>
      </c>
      <c r="E114" s="339"/>
      <c r="F114" s="339"/>
      <c r="G114" s="384">
        <f t="shared" si="1"/>
        <v>0</v>
      </c>
    </row>
    <row r="115" spans="1:7" ht="12" customHeight="1" x14ac:dyDescent="0.2">
      <c r="A115" s="336"/>
      <c r="B115" s="336"/>
      <c r="C115" s="335" t="s">
        <v>1120</v>
      </c>
      <c r="D115" s="337">
        <v>1</v>
      </c>
      <c r="E115" s="339"/>
      <c r="F115" s="339"/>
      <c r="G115" s="384">
        <f t="shared" si="1"/>
        <v>0</v>
      </c>
    </row>
    <row r="116" spans="1:7" ht="12" customHeight="1" x14ac:dyDescent="0.2">
      <c r="A116" s="336"/>
      <c r="B116" s="336"/>
      <c r="C116" s="335" t="s">
        <v>389</v>
      </c>
      <c r="D116" s="337">
        <v>1</v>
      </c>
      <c r="E116" s="337">
        <v>459</v>
      </c>
      <c r="F116" s="337">
        <v>459</v>
      </c>
      <c r="G116" s="384">
        <f t="shared" si="1"/>
        <v>527.84999999999991</v>
      </c>
    </row>
    <row r="117" spans="1:7" ht="12" customHeight="1" x14ac:dyDescent="0.2">
      <c r="A117" s="336"/>
      <c r="B117" s="336"/>
      <c r="C117" s="335" t="s">
        <v>1121</v>
      </c>
      <c r="D117" s="337">
        <v>2</v>
      </c>
      <c r="E117" s="339"/>
      <c r="F117" s="339"/>
      <c r="G117" s="384">
        <f t="shared" si="1"/>
        <v>0</v>
      </c>
    </row>
    <row r="118" spans="1:7" ht="12" customHeight="1" x14ac:dyDescent="0.2">
      <c r="A118" s="336"/>
      <c r="B118" s="336"/>
      <c r="C118" s="335" t="s">
        <v>401</v>
      </c>
      <c r="D118" s="337">
        <v>1</v>
      </c>
      <c r="E118" s="375">
        <v>229.5</v>
      </c>
      <c r="F118" s="375">
        <v>229.5</v>
      </c>
      <c r="G118" s="384">
        <f t="shared" si="1"/>
        <v>263.92499999999995</v>
      </c>
    </row>
    <row r="119" spans="1:7" ht="12" customHeight="1" x14ac:dyDescent="0.2">
      <c r="A119" s="336"/>
      <c r="B119" s="336"/>
      <c r="C119" s="335" t="s">
        <v>927</v>
      </c>
      <c r="D119" s="337">
        <v>1</v>
      </c>
      <c r="E119" s="339"/>
      <c r="F119" s="339"/>
      <c r="G119" s="384">
        <f t="shared" si="1"/>
        <v>0</v>
      </c>
    </row>
    <row r="120" spans="1:7" ht="12" customHeight="1" x14ac:dyDescent="0.2">
      <c r="A120" s="336"/>
      <c r="B120" s="336"/>
      <c r="C120" s="335" t="s">
        <v>663</v>
      </c>
      <c r="D120" s="337">
        <v>1</v>
      </c>
      <c r="E120" s="340">
        <v>9826</v>
      </c>
      <c r="F120" s="340">
        <v>9826</v>
      </c>
      <c r="G120" s="384">
        <f t="shared" si="1"/>
        <v>11299.9</v>
      </c>
    </row>
    <row r="121" spans="1:7" ht="12.95" customHeight="1" x14ac:dyDescent="0.2">
      <c r="E121" s="342">
        <v>12094.79</v>
      </c>
      <c r="F121" s="342">
        <v>12094.79</v>
      </c>
      <c r="G121" s="384">
        <f t="shared" si="1"/>
        <v>13909.0085</v>
      </c>
    </row>
    <row r="122" spans="1:7" ht="12" customHeight="1" x14ac:dyDescent="0.2">
      <c r="A122" s="331">
        <v>15</v>
      </c>
      <c r="B122" s="332" t="s">
        <v>1122</v>
      </c>
      <c r="C122" s="333"/>
      <c r="D122" s="331">
        <v>1</v>
      </c>
      <c r="E122" s="377">
        <v>602.76</v>
      </c>
      <c r="F122" s="377">
        <v>602.76</v>
      </c>
      <c r="G122" s="384">
        <f t="shared" si="1"/>
        <v>693.17399999999998</v>
      </c>
    </row>
    <row r="123" spans="1:7" ht="12.95" customHeight="1" x14ac:dyDescent="0.2">
      <c r="E123" s="347"/>
      <c r="F123" s="347"/>
      <c r="G123" s="384">
        <f t="shared" si="1"/>
        <v>0</v>
      </c>
    </row>
    <row r="124" spans="1:7" ht="12" customHeight="1" x14ac:dyDescent="0.2">
      <c r="A124" s="331">
        <v>16</v>
      </c>
      <c r="B124" s="332" t="s">
        <v>1031</v>
      </c>
      <c r="C124" s="333"/>
      <c r="D124" s="331">
        <v>1</v>
      </c>
      <c r="E124" s="334">
        <v>2126.7600000000002</v>
      </c>
      <c r="F124" s="334">
        <v>2126.7600000000002</v>
      </c>
      <c r="G124" s="384">
        <f t="shared" si="1"/>
        <v>2445.7739999999999</v>
      </c>
    </row>
    <row r="125" spans="1:7" ht="12" customHeight="1" x14ac:dyDescent="0.2">
      <c r="A125" s="336"/>
      <c r="B125" s="336"/>
      <c r="C125" s="335" t="s">
        <v>1040</v>
      </c>
      <c r="D125" s="337">
        <v>1</v>
      </c>
      <c r="E125" s="338">
        <v>0.01</v>
      </c>
      <c r="F125" s="338">
        <v>0.01</v>
      </c>
      <c r="G125" s="384">
        <f t="shared" si="1"/>
        <v>1.15E-2</v>
      </c>
    </row>
    <row r="126" spans="1:7" ht="12" customHeight="1" x14ac:dyDescent="0.2">
      <c r="A126" s="336"/>
      <c r="B126" s="336"/>
      <c r="C126" s="335" t="s">
        <v>917</v>
      </c>
      <c r="D126" s="337">
        <v>2</v>
      </c>
      <c r="E126" s="338">
        <v>0.01</v>
      </c>
      <c r="F126" s="338">
        <v>0.02</v>
      </c>
      <c r="G126" s="384">
        <f t="shared" si="1"/>
        <v>2.3E-2</v>
      </c>
    </row>
    <row r="127" spans="1:7" ht="12" customHeight="1" x14ac:dyDescent="0.2">
      <c r="A127" s="336"/>
      <c r="B127" s="336"/>
      <c r="C127" s="335" t="s">
        <v>495</v>
      </c>
      <c r="D127" s="337">
        <v>1</v>
      </c>
      <c r="E127" s="340">
        <v>5168</v>
      </c>
      <c r="F127" s="340">
        <v>5168</v>
      </c>
      <c r="G127" s="384">
        <f t="shared" si="1"/>
        <v>5943.2</v>
      </c>
    </row>
    <row r="128" spans="1:7" ht="12" customHeight="1" x14ac:dyDescent="0.2">
      <c r="A128" s="336"/>
      <c r="B128" s="336"/>
      <c r="C128" s="335" t="s">
        <v>1123</v>
      </c>
      <c r="D128" s="337">
        <v>1</v>
      </c>
      <c r="E128" s="339"/>
      <c r="F128" s="339"/>
      <c r="G128" s="384">
        <f t="shared" si="1"/>
        <v>0</v>
      </c>
    </row>
    <row r="129" spans="1:7" ht="12" customHeight="1" x14ac:dyDescent="0.2">
      <c r="A129" s="336"/>
      <c r="B129" s="336"/>
      <c r="C129" s="335" t="s">
        <v>1124</v>
      </c>
      <c r="D129" s="337">
        <v>1</v>
      </c>
      <c r="E129" s="339"/>
      <c r="F129" s="339"/>
      <c r="G129" s="384">
        <f t="shared" si="1"/>
        <v>0</v>
      </c>
    </row>
    <row r="130" spans="1:7" ht="12" customHeight="1" x14ac:dyDescent="0.2">
      <c r="A130" s="336"/>
      <c r="B130" s="336"/>
      <c r="C130" s="335" t="s">
        <v>962</v>
      </c>
      <c r="D130" s="337">
        <v>1</v>
      </c>
      <c r="E130" s="339"/>
      <c r="F130" s="339"/>
      <c r="G130" s="384">
        <f t="shared" si="1"/>
        <v>0</v>
      </c>
    </row>
    <row r="131" spans="1:7" ht="12" customHeight="1" x14ac:dyDescent="0.2">
      <c r="A131" s="336"/>
      <c r="B131" s="336"/>
      <c r="C131" s="335" t="s">
        <v>1101</v>
      </c>
      <c r="D131" s="337">
        <v>1</v>
      </c>
      <c r="E131" s="339"/>
      <c r="F131" s="339"/>
      <c r="G131" s="384">
        <f t="shared" ref="G131:G194" si="2">F131*1.15</f>
        <v>0</v>
      </c>
    </row>
    <row r="132" spans="1:7" ht="12" customHeight="1" x14ac:dyDescent="0.2">
      <c r="A132" s="336"/>
      <c r="B132" s="336"/>
      <c r="C132" s="335" t="s">
        <v>1125</v>
      </c>
      <c r="D132" s="337">
        <v>1</v>
      </c>
      <c r="E132" s="339"/>
      <c r="F132" s="339"/>
      <c r="G132" s="384">
        <f t="shared" si="2"/>
        <v>0</v>
      </c>
    </row>
    <row r="133" spans="1:7" ht="12" customHeight="1" x14ac:dyDescent="0.2">
      <c r="A133" s="336"/>
      <c r="B133" s="336"/>
      <c r="C133" s="335" t="s">
        <v>1126</v>
      </c>
      <c r="D133" s="337">
        <v>1</v>
      </c>
      <c r="E133" s="339"/>
      <c r="F133" s="339"/>
      <c r="G133" s="384">
        <f t="shared" si="2"/>
        <v>0</v>
      </c>
    </row>
    <row r="134" spans="1:7" ht="12" customHeight="1" x14ac:dyDescent="0.2">
      <c r="A134" s="336"/>
      <c r="B134" s="336"/>
      <c r="C134" s="335" t="s">
        <v>1127</v>
      </c>
      <c r="D134" s="337">
        <v>1</v>
      </c>
      <c r="E134" s="339"/>
      <c r="F134" s="339"/>
      <c r="G134" s="384">
        <f t="shared" si="2"/>
        <v>0</v>
      </c>
    </row>
    <row r="135" spans="1:7" ht="12" customHeight="1" x14ac:dyDescent="0.2">
      <c r="A135" s="336"/>
      <c r="B135" s="336"/>
      <c r="C135" s="335" t="s">
        <v>389</v>
      </c>
      <c r="D135" s="337">
        <v>1</v>
      </c>
      <c r="E135" s="337">
        <v>459</v>
      </c>
      <c r="F135" s="337">
        <v>459</v>
      </c>
      <c r="G135" s="384">
        <f t="shared" si="2"/>
        <v>527.84999999999991</v>
      </c>
    </row>
    <row r="136" spans="1:7" ht="12" customHeight="1" x14ac:dyDescent="0.2">
      <c r="A136" s="336"/>
      <c r="B136" s="336"/>
      <c r="C136" s="335" t="s">
        <v>439</v>
      </c>
      <c r="D136" s="337">
        <v>1</v>
      </c>
      <c r="E136" s="375">
        <v>178.5</v>
      </c>
      <c r="F136" s="375">
        <v>178.5</v>
      </c>
      <c r="G136" s="384">
        <f t="shared" si="2"/>
        <v>205.27499999999998</v>
      </c>
    </row>
    <row r="137" spans="1:7" ht="12" customHeight="1" x14ac:dyDescent="0.2">
      <c r="A137" s="336"/>
      <c r="B137" s="336"/>
      <c r="C137" s="335" t="s">
        <v>446</v>
      </c>
      <c r="D137" s="337">
        <v>1</v>
      </c>
      <c r="E137" s="337">
        <v>17</v>
      </c>
      <c r="F137" s="337">
        <v>17</v>
      </c>
      <c r="G137" s="384">
        <f t="shared" si="2"/>
        <v>19.549999999999997</v>
      </c>
    </row>
    <row r="138" spans="1:7" ht="12.95" customHeight="1" x14ac:dyDescent="0.2">
      <c r="E138" s="342">
        <v>7949.29</v>
      </c>
      <c r="F138" s="342">
        <v>7949.29</v>
      </c>
      <c r="G138" s="384">
        <f t="shared" si="2"/>
        <v>9141.6834999999992</v>
      </c>
    </row>
    <row r="139" spans="1:7" ht="12" customHeight="1" x14ac:dyDescent="0.2">
      <c r="A139" s="331">
        <v>17</v>
      </c>
      <c r="B139" s="332" t="s">
        <v>1128</v>
      </c>
      <c r="C139" s="333"/>
      <c r="D139" s="331">
        <v>1</v>
      </c>
      <c r="E139" s="334">
        <v>1223.3800000000001</v>
      </c>
      <c r="F139" s="334">
        <v>1223.3800000000001</v>
      </c>
      <c r="G139" s="384">
        <f t="shared" si="2"/>
        <v>1406.8869999999999</v>
      </c>
    </row>
    <row r="140" spans="1:7" ht="12.95" customHeight="1" x14ac:dyDescent="0.2">
      <c r="E140" s="347"/>
      <c r="F140" s="347"/>
      <c r="G140" s="384">
        <f t="shared" si="2"/>
        <v>0</v>
      </c>
    </row>
    <row r="141" spans="1:7" ht="12" customHeight="1" x14ac:dyDescent="0.2">
      <c r="A141" s="331">
        <v>18</v>
      </c>
      <c r="B141" s="332" t="s">
        <v>1032</v>
      </c>
      <c r="C141" s="333"/>
      <c r="D141" s="331">
        <v>1</v>
      </c>
      <c r="E141" s="334">
        <v>1122.43</v>
      </c>
      <c r="F141" s="334">
        <v>1122.43</v>
      </c>
      <c r="G141" s="384">
        <f t="shared" si="2"/>
        <v>1290.7945</v>
      </c>
    </row>
    <row r="142" spans="1:7" ht="12" customHeight="1" x14ac:dyDescent="0.2">
      <c r="A142" s="336"/>
      <c r="B142" s="336"/>
      <c r="C142" s="335" t="s">
        <v>1040</v>
      </c>
      <c r="D142" s="337">
        <v>1</v>
      </c>
      <c r="E142" s="338">
        <v>0.01</v>
      </c>
      <c r="F142" s="338">
        <v>0.01</v>
      </c>
      <c r="G142" s="384">
        <f t="shared" si="2"/>
        <v>1.15E-2</v>
      </c>
    </row>
    <row r="143" spans="1:7" ht="12" customHeight="1" x14ac:dyDescent="0.2">
      <c r="A143" s="336"/>
      <c r="B143" s="336"/>
      <c r="C143" s="335" t="s">
        <v>917</v>
      </c>
      <c r="D143" s="337">
        <v>2</v>
      </c>
      <c r="E143" s="338">
        <v>0.01</v>
      </c>
      <c r="F143" s="338">
        <v>0.02</v>
      </c>
      <c r="G143" s="384">
        <f t="shared" si="2"/>
        <v>2.3E-2</v>
      </c>
    </row>
    <row r="144" spans="1:7" ht="12" customHeight="1" x14ac:dyDescent="0.2">
      <c r="A144" s="336"/>
      <c r="B144" s="336"/>
      <c r="C144" s="335" t="s">
        <v>495</v>
      </c>
      <c r="D144" s="337">
        <v>1</v>
      </c>
      <c r="E144" s="340">
        <v>5168</v>
      </c>
      <c r="F144" s="340">
        <v>5168</v>
      </c>
      <c r="G144" s="384">
        <f t="shared" si="2"/>
        <v>5943.2</v>
      </c>
    </row>
    <row r="145" spans="1:7" ht="12" customHeight="1" x14ac:dyDescent="0.2">
      <c r="A145" s="336"/>
      <c r="B145" s="336"/>
      <c r="C145" s="335" t="s">
        <v>1129</v>
      </c>
      <c r="D145" s="337">
        <v>1</v>
      </c>
      <c r="E145" s="339"/>
      <c r="F145" s="339"/>
      <c r="G145" s="384">
        <f t="shared" si="2"/>
        <v>0</v>
      </c>
    </row>
    <row r="146" spans="1:7" ht="12" customHeight="1" x14ac:dyDescent="0.2">
      <c r="A146" s="336"/>
      <c r="B146" s="336"/>
      <c r="C146" s="335" t="s">
        <v>1130</v>
      </c>
      <c r="D146" s="337">
        <v>1</v>
      </c>
      <c r="E146" s="339"/>
      <c r="F146" s="339"/>
      <c r="G146" s="384">
        <f t="shared" si="2"/>
        <v>0</v>
      </c>
    </row>
    <row r="147" spans="1:7" ht="12" customHeight="1" x14ac:dyDescent="0.2">
      <c r="A147" s="336"/>
      <c r="B147" s="336"/>
      <c r="C147" s="335" t="s">
        <v>1131</v>
      </c>
      <c r="D147" s="337">
        <v>1</v>
      </c>
      <c r="E147" s="339"/>
      <c r="F147" s="339"/>
      <c r="G147" s="384">
        <f t="shared" si="2"/>
        <v>0</v>
      </c>
    </row>
    <row r="148" spans="1:7" ht="12" customHeight="1" x14ac:dyDescent="0.2">
      <c r="A148" s="336"/>
      <c r="B148" s="336"/>
      <c r="C148" s="335" t="s">
        <v>1132</v>
      </c>
      <c r="D148" s="337">
        <v>1</v>
      </c>
      <c r="E148" s="339"/>
      <c r="F148" s="339"/>
      <c r="G148" s="384">
        <f t="shared" si="2"/>
        <v>0</v>
      </c>
    </row>
    <row r="149" spans="1:7" ht="12" customHeight="1" x14ac:dyDescent="0.2">
      <c r="A149" s="336"/>
      <c r="B149" s="336"/>
      <c r="C149" s="335" t="s">
        <v>1133</v>
      </c>
      <c r="D149" s="337">
        <v>1</v>
      </c>
      <c r="E149" s="339"/>
      <c r="F149" s="339"/>
      <c r="G149" s="384">
        <f t="shared" si="2"/>
        <v>0</v>
      </c>
    </row>
    <row r="150" spans="1:7" ht="12" customHeight="1" x14ac:dyDescent="0.2">
      <c r="A150" s="336"/>
      <c r="B150" s="336"/>
      <c r="C150" s="335" t="s">
        <v>1126</v>
      </c>
      <c r="D150" s="337">
        <v>1</v>
      </c>
      <c r="E150" s="339"/>
      <c r="F150" s="339"/>
      <c r="G150" s="384">
        <f t="shared" si="2"/>
        <v>0</v>
      </c>
    </row>
    <row r="151" spans="1:7" ht="12" customHeight="1" x14ac:dyDescent="0.2">
      <c r="A151" s="336"/>
      <c r="B151" s="336"/>
      <c r="C151" s="335" t="s">
        <v>1134</v>
      </c>
      <c r="D151" s="337">
        <v>1</v>
      </c>
      <c r="E151" s="339"/>
      <c r="F151" s="339"/>
      <c r="G151" s="384">
        <f t="shared" si="2"/>
        <v>0</v>
      </c>
    </row>
    <row r="152" spans="1:7" ht="12" customHeight="1" x14ac:dyDescent="0.2">
      <c r="A152" s="336"/>
      <c r="B152" s="336"/>
      <c r="C152" s="335" t="s">
        <v>389</v>
      </c>
      <c r="D152" s="337">
        <v>1</v>
      </c>
      <c r="E152" s="337">
        <v>459</v>
      </c>
      <c r="F152" s="337">
        <v>459</v>
      </c>
      <c r="G152" s="384">
        <f t="shared" si="2"/>
        <v>527.84999999999991</v>
      </c>
    </row>
    <row r="153" spans="1:7" ht="12" customHeight="1" x14ac:dyDescent="0.2">
      <c r="A153" s="336"/>
      <c r="B153" s="336"/>
      <c r="C153" s="335" t="s">
        <v>439</v>
      </c>
      <c r="D153" s="337">
        <v>1</v>
      </c>
      <c r="E153" s="375">
        <v>178.5</v>
      </c>
      <c r="F153" s="375">
        <v>178.5</v>
      </c>
      <c r="G153" s="384">
        <f t="shared" si="2"/>
        <v>205.27499999999998</v>
      </c>
    </row>
    <row r="154" spans="1:7" ht="12" customHeight="1" x14ac:dyDescent="0.2">
      <c r="A154" s="336"/>
      <c r="B154" s="336"/>
      <c r="C154" s="335" t="s">
        <v>446</v>
      </c>
      <c r="D154" s="337">
        <v>1</v>
      </c>
      <c r="E154" s="337">
        <v>17</v>
      </c>
      <c r="F154" s="337">
        <v>17</v>
      </c>
      <c r="G154" s="384">
        <f t="shared" si="2"/>
        <v>19.549999999999997</v>
      </c>
    </row>
    <row r="155" spans="1:7" ht="12.95" customHeight="1" x14ac:dyDescent="0.2">
      <c r="E155" s="342">
        <v>6944.96</v>
      </c>
      <c r="F155" s="342">
        <v>6944.96</v>
      </c>
      <c r="G155" s="384">
        <f t="shared" si="2"/>
        <v>7986.7039999999997</v>
      </c>
    </row>
    <row r="156" spans="1:7" ht="12" customHeight="1" x14ac:dyDescent="0.2">
      <c r="A156" s="331">
        <v>19</v>
      </c>
      <c r="B156" s="332" t="s">
        <v>1135</v>
      </c>
      <c r="C156" s="333"/>
      <c r="D156" s="331">
        <v>1</v>
      </c>
      <c r="E156" s="377">
        <v>755.12</v>
      </c>
      <c r="F156" s="377">
        <v>755.12</v>
      </c>
      <c r="G156" s="384">
        <f t="shared" si="2"/>
        <v>868.38799999999992</v>
      </c>
    </row>
    <row r="157" spans="1:7" ht="12.95" customHeight="1" x14ac:dyDescent="0.2">
      <c r="E157" s="347"/>
      <c r="F157" s="347"/>
      <c r="G157" s="384">
        <f t="shared" si="2"/>
        <v>0</v>
      </c>
    </row>
    <row r="158" spans="1:7" ht="12" customHeight="1" x14ac:dyDescent="0.2">
      <c r="A158" s="331">
        <v>20</v>
      </c>
      <c r="B158" s="332" t="s">
        <v>1033</v>
      </c>
      <c r="C158" s="333"/>
      <c r="D158" s="331">
        <v>1</v>
      </c>
      <c r="E158" s="334">
        <v>1164.1300000000001</v>
      </c>
      <c r="F158" s="334">
        <v>1164.1300000000001</v>
      </c>
      <c r="G158" s="384">
        <f t="shared" si="2"/>
        <v>1338.7495000000001</v>
      </c>
    </row>
    <row r="159" spans="1:7" ht="12" customHeight="1" x14ac:dyDescent="0.2">
      <c r="A159" s="336"/>
      <c r="B159" s="336"/>
      <c r="C159" s="335" t="s">
        <v>1040</v>
      </c>
      <c r="D159" s="337">
        <v>1</v>
      </c>
      <c r="E159" s="338">
        <v>0.01</v>
      </c>
      <c r="F159" s="338">
        <v>0.01</v>
      </c>
      <c r="G159" s="384">
        <f t="shared" si="2"/>
        <v>1.15E-2</v>
      </c>
    </row>
    <row r="160" spans="1:7" ht="12" customHeight="1" x14ac:dyDescent="0.2">
      <c r="A160" s="336"/>
      <c r="B160" s="336"/>
      <c r="C160" s="335" t="s">
        <v>917</v>
      </c>
      <c r="D160" s="337">
        <v>2</v>
      </c>
      <c r="E160" s="338">
        <v>0.01</v>
      </c>
      <c r="F160" s="338">
        <v>0.02</v>
      </c>
      <c r="G160" s="384">
        <f t="shared" si="2"/>
        <v>2.3E-2</v>
      </c>
    </row>
    <row r="161" spans="1:7" ht="12" customHeight="1" x14ac:dyDescent="0.2">
      <c r="A161" s="336"/>
      <c r="B161" s="336"/>
      <c r="C161" s="335" t="s">
        <v>495</v>
      </c>
      <c r="D161" s="337">
        <v>1</v>
      </c>
      <c r="E161" s="340">
        <v>5168</v>
      </c>
      <c r="F161" s="340">
        <v>5168</v>
      </c>
      <c r="G161" s="384">
        <f t="shared" si="2"/>
        <v>5943.2</v>
      </c>
    </row>
    <row r="162" spans="1:7" ht="12" customHeight="1" x14ac:dyDescent="0.2">
      <c r="A162" s="336"/>
      <c r="B162" s="336"/>
      <c r="C162" s="335" t="s">
        <v>1129</v>
      </c>
      <c r="D162" s="337">
        <v>1</v>
      </c>
      <c r="E162" s="339"/>
      <c r="F162" s="339"/>
      <c r="G162" s="384">
        <f t="shared" si="2"/>
        <v>0</v>
      </c>
    </row>
    <row r="163" spans="1:7" ht="12" customHeight="1" x14ac:dyDescent="0.2">
      <c r="A163" s="336"/>
      <c r="B163" s="336"/>
      <c r="C163" s="335" t="s">
        <v>1130</v>
      </c>
      <c r="D163" s="337">
        <v>1</v>
      </c>
      <c r="E163" s="339"/>
      <c r="F163" s="339"/>
      <c r="G163" s="384">
        <f t="shared" si="2"/>
        <v>0</v>
      </c>
    </row>
    <row r="164" spans="1:7" ht="12" customHeight="1" x14ac:dyDescent="0.2">
      <c r="A164" s="336"/>
      <c r="B164" s="336"/>
      <c r="C164" s="335" t="s">
        <v>1136</v>
      </c>
      <c r="D164" s="337">
        <v>1</v>
      </c>
      <c r="E164" s="339"/>
      <c r="F164" s="339"/>
      <c r="G164" s="384">
        <f t="shared" si="2"/>
        <v>0</v>
      </c>
    </row>
    <row r="165" spans="1:7" ht="12" customHeight="1" x14ac:dyDescent="0.2">
      <c r="A165" s="336"/>
      <c r="B165" s="336"/>
      <c r="C165" s="335" t="s">
        <v>1137</v>
      </c>
      <c r="D165" s="337">
        <v>1</v>
      </c>
      <c r="E165" s="339"/>
      <c r="F165" s="339"/>
      <c r="G165" s="384">
        <f t="shared" si="2"/>
        <v>0</v>
      </c>
    </row>
    <row r="166" spans="1:7" ht="12" customHeight="1" x14ac:dyDescent="0.2">
      <c r="A166" s="336"/>
      <c r="B166" s="336"/>
      <c r="C166" s="335" t="s">
        <v>1138</v>
      </c>
      <c r="D166" s="337">
        <v>1</v>
      </c>
      <c r="E166" s="339"/>
      <c r="F166" s="339"/>
      <c r="G166" s="384">
        <f t="shared" si="2"/>
        <v>0</v>
      </c>
    </row>
    <row r="167" spans="1:7" ht="12" customHeight="1" x14ac:dyDescent="0.2">
      <c r="A167" s="336"/>
      <c r="B167" s="336"/>
      <c r="C167" s="335" t="s">
        <v>1126</v>
      </c>
      <c r="D167" s="337">
        <v>1</v>
      </c>
      <c r="E167" s="339"/>
      <c r="F167" s="339"/>
      <c r="G167" s="384">
        <f t="shared" si="2"/>
        <v>0</v>
      </c>
    </row>
    <row r="168" spans="1:7" ht="12" customHeight="1" x14ac:dyDescent="0.2">
      <c r="A168" s="336"/>
      <c r="B168" s="336"/>
      <c r="C168" s="335" t="s">
        <v>1127</v>
      </c>
      <c r="D168" s="337">
        <v>1</v>
      </c>
      <c r="E168" s="339"/>
      <c r="F168" s="339"/>
      <c r="G168" s="384">
        <f t="shared" si="2"/>
        <v>0</v>
      </c>
    </row>
    <row r="169" spans="1:7" ht="12" customHeight="1" x14ac:dyDescent="0.2">
      <c r="A169" s="336"/>
      <c r="B169" s="336"/>
      <c r="C169" s="335" t="s">
        <v>389</v>
      </c>
      <c r="D169" s="337">
        <v>1</v>
      </c>
      <c r="E169" s="337">
        <v>459</v>
      </c>
      <c r="F169" s="337">
        <v>459</v>
      </c>
      <c r="G169" s="384">
        <f t="shared" si="2"/>
        <v>527.84999999999991</v>
      </c>
    </row>
    <row r="170" spans="1:7" ht="12" customHeight="1" x14ac:dyDescent="0.2">
      <c r="A170" s="336"/>
      <c r="B170" s="336"/>
      <c r="C170" s="335" t="s">
        <v>439</v>
      </c>
      <c r="D170" s="337">
        <v>1</v>
      </c>
      <c r="E170" s="375">
        <v>178.5</v>
      </c>
      <c r="F170" s="375">
        <v>178.5</v>
      </c>
      <c r="G170" s="384">
        <f t="shared" si="2"/>
        <v>205.27499999999998</v>
      </c>
    </row>
    <row r="171" spans="1:7" ht="12" customHeight="1" x14ac:dyDescent="0.2">
      <c r="A171" s="336"/>
      <c r="B171" s="336"/>
      <c r="C171" s="335" t="s">
        <v>446</v>
      </c>
      <c r="D171" s="337">
        <v>1</v>
      </c>
      <c r="E171" s="337">
        <v>17</v>
      </c>
      <c r="F171" s="337">
        <v>17</v>
      </c>
      <c r="G171" s="384">
        <f t="shared" si="2"/>
        <v>19.549999999999997</v>
      </c>
    </row>
    <row r="172" spans="1:7" ht="12.95" customHeight="1" x14ac:dyDescent="0.2">
      <c r="E172" s="342">
        <v>6986.66</v>
      </c>
      <c r="F172" s="342">
        <v>6986.66</v>
      </c>
      <c r="G172" s="384">
        <f t="shared" si="2"/>
        <v>8034.6589999999997</v>
      </c>
    </row>
    <row r="173" spans="1:7" ht="12" customHeight="1" x14ac:dyDescent="0.2">
      <c r="A173" s="331">
        <v>21</v>
      </c>
      <c r="B173" s="332" t="s">
        <v>1139</v>
      </c>
      <c r="C173" s="333"/>
      <c r="D173" s="331">
        <v>1</v>
      </c>
      <c r="E173" s="377">
        <v>824.27</v>
      </c>
      <c r="F173" s="377">
        <v>824.27</v>
      </c>
      <c r="G173" s="384">
        <f t="shared" si="2"/>
        <v>947.91049999999996</v>
      </c>
    </row>
    <row r="174" spans="1:7" ht="12.95" customHeight="1" x14ac:dyDescent="0.2">
      <c r="E174" s="347"/>
      <c r="F174" s="347"/>
      <c r="G174" s="384">
        <f t="shared" si="2"/>
        <v>0</v>
      </c>
    </row>
    <row r="175" spans="1:7" ht="12" customHeight="1" x14ac:dyDescent="0.2">
      <c r="A175" s="331">
        <v>22</v>
      </c>
      <c r="B175" s="332" t="s">
        <v>1034</v>
      </c>
      <c r="C175" s="333"/>
      <c r="D175" s="331">
        <v>1</v>
      </c>
      <c r="E175" s="343">
        <v>1039</v>
      </c>
      <c r="F175" s="343">
        <v>1039</v>
      </c>
      <c r="G175" s="384">
        <f t="shared" si="2"/>
        <v>1194.8499999999999</v>
      </c>
    </row>
    <row r="176" spans="1:7" ht="12" customHeight="1" x14ac:dyDescent="0.2">
      <c r="A176" s="336"/>
      <c r="B176" s="336"/>
      <c r="C176" s="335" t="s">
        <v>1040</v>
      </c>
      <c r="D176" s="337">
        <v>1</v>
      </c>
      <c r="E176" s="338">
        <v>0.01</v>
      </c>
      <c r="F176" s="338">
        <v>0.01</v>
      </c>
      <c r="G176" s="384">
        <f t="shared" si="2"/>
        <v>1.15E-2</v>
      </c>
    </row>
    <row r="177" spans="1:7" ht="12" customHeight="1" x14ac:dyDescent="0.2">
      <c r="A177" s="336"/>
      <c r="B177" s="336"/>
      <c r="C177" s="335" t="s">
        <v>917</v>
      </c>
      <c r="D177" s="337">
        <v>2</v>
      </c>
      <c r="E177" s="338">
        <v>0.01</v>
      </c>
      <c r="F177" s="338">
        <v>0.02</v>
      </c>
      <c r="G177" s="384">
        <f t="shared" si="2"/>
        <v>2.3E-2</v>
      </c>
    </row>
    <row r="178" spans="1:7" ht="12" customHeight="1" x14ac:dyDescent="0.2">
      <c r="A178" s="336"/>
      <c r="B178" s="336"/>
      <c r="C178" s="335" t="s">
        <v>495</v>
      </c>
      <c r="D178" s="337">
        <v>1</v>
      </c>
      <c r="E178" s="340">
        <v>5168</v>
      </c>
      <c r="F178" s="340">
        <v>5168</v>
      </c>
      <c r="G178" s="384">
        <f t="shared" si="2"/>
        <v>5943.2</v>
      </c>
    </row>
    <row r="179" spans="1:7" ht="12" customHeight="1" x14ac:dyDescent="0.2">
      <c r="A179" s="336"/>
      <c r="B179" s="336"/>
      <c r="C179" s="335" t="s">
        <v>1129</v>
      </c>
      <c r="D179" s="337">
        <v>1</v>
      </c>
      <c r="E179" s="339"/>
      <c r="F179" s="339"/>
      <c r="G179" s="384">
        <f t="shared" si="2"/>
        <v>0</v>
      </c>
    </row>
    <row r="180" spans="1:7" ht="12" customHeight="1" x14ac:dyDescent="0.2">
      <c r="A180" s="336"/>
      <c r="B180" s="336"/>
      <c r="C180" s="335" t="s">
        <v>1130</v>
      </c>
      <c r="D180" s="337">
        <v>1</v>
      </c>
      <c r="E180" s="339"/>
      <c r="F180" s="339"/>
      <c r="G180" s="384">
        <f t="shared" si="2"/>
        <v>0</v>
      </c>
    </row>
    <row r="181" spans="1:7" ht="12" customHeight="1" x14ac:dyDescent="0.2">
      <c r="A181" s="336"/>
      <c r="B181" s="336"/>
      <c r="C181" s="335" t="s">
        <v>1140</v>
      </c>
      <c r="D181" s="337">
        <v>1</v>
      </c>
      <c r="E181" s="339"/>
      <c r="F181" s="339"/>
      <c r="G181" s="384">
        <f t="shared" si="2"/>
        <v>0</v>
      </c>
    </row>
    <row r="182" spans="1:7" ht="12" customHeight="1" x14ac:dyDescent="0.2">
      <c r="A182" s="336"/>
      <c r="B182" s="336"/>
      <c r="C182" s="335" t="s">
        <v>1141</v>
      </c>
      <c r="D182" s="337">
        <v>1</v>
      </c>
      <c r="E182" s="339"/>
      <c r="F182" s="339"/>
      <c r="G182" s="384">
        <f t="shared" si="2"/>
        <v>0</v>
      </c>
    </row>
    <row r="183" spans="1:7" ht="12" customHeight="1" x14ac:dyDescent="0.2">
      <c r="A183" s="336"/>
      <c r="B183" s="336"/>
      <c r="C183" s="335" t="s">
        <v>1133</v>
      </c>
      <c r="D183" s="337">
        <v>1</v>
      </c>
      <c r="E183" s="339"/>
      <c r="F183" s="339"/>
      <c r="G183" s="384">
        <f t="shared" si="2"/>
        <v>0</v>
      </c>
    </row>
    <row r="184" spans="1:7" ht="12" customHeight="1" x14ac:dyDescent="0.2">
      <c r="A184" s="336"/>
      <c r="B184" s="336"/>
      <c r="C184" s="335" t="s">
        <v>1126</v>
      </c>
      <c r="D184" s="337">
        <v>1</v>
      </c>
      <c r="E184" s="339"/>
      <c r="F184" s="339"/>
      <c r="G184" s="384">
        <f t="shared" si="2"/>
        <v>0</v>
      </c>
    </row>
    <row r="185" spans="1:7" ht="12" customHeight="1" x14ac:dyDescent="0.2">
      <c r="A185" s="336"/>
      <c r="B185" s="336"/>
      <c r="C185" s="335" t="s">
        <v>1142</v>
      </c>
      <c r="D185" s="337">
        <v>1</v>
      </c>
      <c r="E185" s="339"/>
      <c r="F185" s="339"/>
      <c r="G185" s="384">
        <f t="shared" si="2"/>
        <v>0</v>
      </c>
    </row>
    <row r="186" spans="1:7" ht="12" customHeight="1" x14ac:dyDescent="0.2">
      <c r="A186" s="336"/>
      <c r="B186" s="336"/>
      <c r="C186" s="335" t="s">
        <v>389</v>
      </c>
      <c r="D186" s="337">
        <v>1</v>
      </c>
      <c r="E186" s="337">
        <v>459</v>
      </c>
      <c r="F186" s="337">
        <v>459</v>
      </c>
      <c r="G186" s="384">
        <f t="shared" si="2"/>
        <v>527.84999999999991</v>
      </c>
    </row>
    <row r="187" spans="1:7" ht="12" customHeight="1" x14ac:dyDescent="0.2">
      <c r="A187" s="336"/>
      <c r="B187" s="336"/>
      <c r="C187" s="335" t="s">
        <v>439</v>
      </c>
      <c r="D187" s="337">
        <v>1</v>
      </c>
      <c r="E187" s="375">
        <v>178.5</v>
      </c>
      <c r="F187" s="375">
        <v>178.5</v>
      </c>
      <c r="G187" s="384">
        <f t="shared" si="2"/>
        <v>205.27499999999998</v>
      </c>
    </row>
    <row r="188" spans="1:7" ht="12" customHeight="1" x14ac:dyDescent="0.2">
      <c r="A188" s="336"/>
      <c r="B188" s="336"/>
      <c r="C188" s="335" t="s">
        <v>446</v>
      </c>
      <c r="D188" s="337">
        <v>1</v>
      </c>
      <c r="E188" s="337">
        <v>17</v>
      </c>
      <c r="F188" s="337">
        <v>17</v>
      </c>
      <c r="G188" s="384">
        <f t="shared" si="2"/>
        <v>19.549999999999997</v>
      </c>
    </row>
    <row r="189" spans="1:7" ht="12.95" customHeight="1" x14ac:dyDescent="0.2">
      <c r="E189" s="342">
        <v>6861.53</v>
      </c>
      <c r="F189" s="342">
        <v>6861.53</v>
      </c>
      <c r="G189" s="384">
        <f t="shared" si="2"/>
        <v>7890.7594999999992</v>
      </c>
    </row>
    <row r="190" spans="1:7" ht="12" customHeight="1" x14ac:dyDescent="0.2">
      <c r="A190" s="331">
        <v>23</v>
      </c>
      <c r="B190" s="332" t="s">
        <v>1143</v>
      </c>
      <c r="C190" s="333"/>
      <c r="D190" s="331">
        <v>1</v>
      </c>
      <c r="E190" s="377">
        <v>616.82000000000005</v>
      </c>
      <c r="F190" s="377">
        <v>616.82000000000005</v>
      </c>
      <c r="G190" s="384">
        <f t="shared" si="2"/>
        <v>709.34299999999996</v>
      </c>
    </row>
    <row r="191" spans="1:7" ht="12.95" customHeight="1" x14ac:dyDescent="0.2">
      <c r="E191" s="347"/>
      <c r="F191" s="347"/>
      <c r="G191" s="384">
        <f t="shared" si="2"/>
        <v>0</v>
      </c>
    </row>
    <row r="192" spans="1:7" ht="12" customHeight="1" x14ac:dyDescent="0.2">
      <c r="A192" s="331">
        <v>24</v>
      </c>
      <c r="B192" s="332" t="s">
        <v>1035</v>
      </c>
      <c r="C192" s="333"/>
      <c r="D192" s="331">
        <v>1</v>
      </c>
      <c r="E192" s="334">
        <v>1492.07</v>
      </c>
      <c r="F192" s="334">
        <v>1492.07</v>
      </c>
      <c r="G192" s="384">
        <f t="shared" si="2"/>
        <v>1715.8804999999998</v>
      </c>
    </row>
    <row r="193" spans="1:7" ht="12" customHeight="1" x14ac:dyDescent="0.2">
      <c r="A193" s="336"/>
      <c r="B193" s="336"/>
      <c r="C193" s="335" t="s">
        <v>1040</v>
      </c>
      <c r="D193" s="337">
        <v>1</v>
      </c>
      <c r="E193" s="338">
        <v>0.01</v>
      </c>
      <c r="F193" s="338">
        <v>0.01</v>
      </c>
      <c r="G193" s="384">
        <f t="shared" si="2"/>
        <v>1.15E-2</v>
      </c>
    </row>
    <row r="194" spans="1:7" ht="12" customHeight="1" x14ac:dyDescent="0.2">
      <c r="A194" s="336"/>
      <c r="B194" s="336"/>
      <c r="C194" s="335" t="s">
        <v>917</v>
      </c>
      <c r="D194" s="337">
        <v>2</v>
      </c>
      <c r="E194" s="338">
        <v>0.01</v>
      </c>
      <c r="F194" s="338">
        <v>0.02</v>
      </c>
      <c r="G194" s="384">
        <f t="shared" si="2"/>
        <v>2.3E-2</v>
      </c>
    </row>
    <row r="195" spans="1:7" ht="12" customHeight="1" x14ac:dyDescent="0.2">
      <c r="A195" s="336"/>
      <c r="B195" s="336"/>
      <c r="C195" s="335" t="s">
        <v>436</v>
      </c>
      <c r="D195" s="337">
        <v>2</v>
      </c>
      <c r="E195" s="337">
        <v>425</v>
      </c>
      <c r="F195" s="337">
        <v>850</v>
      </c>
      <c r="G195" s="384">
        <f t="shared" ref="G195:G258" si="3">F195*1.15</f>
        <v>977.49999999999989</v>
      </c>
    </row>
    <row r="196" spans="1:7" ht="12" customHeight="1" x14ac:dyDescent="0.2">
      <c r="A196" s="336"/>
      <c r="B196" s="336"/>
      <c r="C196" s="335" t="s">
        <v>1144</v>
      </c>
      <c r="D196" s="337">
        <v>1</v>
      </c>
      <c r="E196" s="339"/>
      <c r="F196" s="339"/>
      <c r="G196" s="384">
        <f t="shared" si="3"/>
        <v>0</v>
      </c>
    </row>
    <row r="197" spans="1:7" ht="12" customHeight="1" x14ac:dyDescent="0.2">
      <c r="A197" s="336"/>
      <c r="B197" s="336"/>
      <c r="C197" s="335" t="s">
        <v>1145</v>
      </c>
      <c r="D197" s="337">
        <v>1</v>
      </c>
      <c r="E197" s="339"/>
      <c r="F197" s="339"/>
      <c r="G197" s="384">
        <f t="shared" si="3"/>
        <v>0</v>
      </c>
    </row>
    <row r="198" spans="1:7" ht="12" customHeight="1" x14ac:dyDescent="0.2">
      <c r="A198" s="336"/>
      <c r="B198" s="336"/>
      <c r="C198" s="335" t="s">
        <v>1131</v>
      </c>
      <c r="D198" s="337">
        <v>1</v>
      </c>
      <c r="E198" s="339"/>
      <c r="F198" s="339"/>
      <c r="G198" s="384">
        <f t="shared" si="3"/>
        <v>0</v>
      </c>
    </row>
    <row r="199" spans="1:7" ht="12" customHeight="1" x14ac:dyDescent="0.2">
      <c r="A199" s="336"/>
      <c r="B199" s="336"/>
      <c r="C199" s="335" t="s">
        <v>1146</v>
      </c>
      <c r="D199" s="337">
        <v>1</v>
      </c>
      <c r="E199" s="339"/>
      <c r="F199" s="339"/>
      <c r="G199" s="384">
        <f t="shared" si="3"/>
        <v>0</v>
      </c>
    </row>
    <row r="200" spans="1:7" ht="12" customHeight="1" x14ac:dyDescent="0.2">
      <c r="A200" s="336"/>
      <c r="B200" s="336"/>
      <c r="C200" s="335" t="s">
        <v>1147</v>
      </c>
      <c r="D200" s="337">
        <v>1</v>
      </c>
      <c r="E200" s="339"/>
      <c r="F200" s="339"/>
      <c r="G200" s="384">
        <f t="shared" si="3"/>
        <v>0</v>
      </c>
    </row>
    <row r="201" spans="1:7" ht="12" customHeight="1" x14ac:dyDescent="0.2">
      <c r="A201" s="336"/>
      <c r="B201" s="336"/>
      <c r="C201" s="335" t="s">
        <v>1126</v>
      </c>
      <c r="D201" s="337">
        <v>1</v>
      </c>
      <c r="E201" s="339"/>
      <c r="F201" s="339"/>
      <c r="G201" s="384">
        <f t="shared" si="3"/>
        <v>0</v>
      </c>
    </row>
    <row r="202" spans="1:7" ht="12" customHeight="1" x14ac:dyDescent="0.2">
      <c r="A202" s="336"/>
      <c r="B202" s="336"/>
      <c r="C202" s="335" t="s">
        <v>1148</v>
      </c>
      <c r="D202" s="337">
        <v>1</v>
      </c>
      <c r="E202" s="339"/>
      <c r="F202" s="339"/>
      <c r="G202" s="384">
        <f t="shared" si="3"/>
        <v>0</v>
      </c>
    </row>
    <row r="203" spans="1:7" ht="12" customHeight="1" x14ac:dyDescent="0.2">
      <c r="A203" s="336"/>
      <c r="B203" s="336"/>
      <c r="C203" s="335" t="s">
        <v>684</v>
      </c>
      <c r="D203" s="337">
        <v>2</v>
      </c>
      <c r="E203" s="338">
        <v>0.01</v>
      </c>
      <c r="F203" s="338">
        <v>0.02</v>
      </c>
      <c r="G203" s="384">
        <f t="shared" si="3"/>
        <v>2.3E-2</v>
      </c>
    </row>
    <row r="204" spans="1:7" ht="12" customHeight="1" x14ac:dyDescent="0.2">
      <c r="A204" s="336"/>
      <c r="B204" s="336"/>
      <c r="C204" s="335" t="s">
        <v>389</v>
      </c>
      <c r="D204" s="337">
        <v>1</v>
      </c>
      <c r="E204" s="337">
        <v>459</v>
      </c>
      <c r="F204" s="337">
        <v>459</v>
      </c>
      <c r="G204" s="384">
        <f t="shared" si="3"/>
        <v>527.84999999999991</v>
      </c>
    </row>
    <row r="205" spans="1:7" ht="12" customHeight="1" x14ac:dyDescent="0.2">
      <c r="A205" s="336"/>
      <c r="B205" s="336"/>
      <c r="C205" s="335" t="s">
        <v>439</v>
      </c>
      <c r="D205" s="337">
        <v>1</v>
      </c>
      <c r="E205" s="375">
        <v>178.5</v>
      </c>
      <c r="F205" s="375">
        <v>178.5</v>
      </c>
      <c r="G205" s="384">
        <f t="shared" si="3"/>
        <v>205.27499999999998</v>
      </c>
    </row>
    <row r="206" spans="1:7" ht="12" customHeight="1" x14ac:dyDescent="0.2">
      <c r="A206" s="336"/>
      <c r="B206" s="336"/>
      <c r="C206" s="335" t="s">
        <v>1042</v>
      </c>
      <c r="D206" s="337">
        <v>2</v>
      </c>
      <c r="E206" s="338">
        <v>246.07</v>
      </c>
      <c r="F206" s="338">
        <v>492.14</v>
      </c>
      <c r="G206" s="384">
        <f t="shared" si="3"/>
        <v>565.9609999999999</v>
      </c>
    </row>
    <row r="207" spans="1:7" ht="12" customHeight="1" x14ac:dyDescent="0.2">
      <c r="A207" s="336"/>
      <c r="B207" s="336"/>
      <c r="C207" s="335" t="s">
        <v>1043</v>
      </c>
      <c r="D207" s="337">
        <v>1</v>
      </c>
      <c r="E207" s="338">
        <v>488.73</v>
      </c>
      <c r="F207" s="338">
        <v>488.73</v>
      </c>
      <c r="G207" s="384">
        <f t="shared" si="3"/>
        <v>562.03949999999998</v>
      </c>
    </row>
    <row r="208" spans="1:7" ht="12" customHeight="1" x14ac:dyDescent="0.2">
      <c r="A208" s="336"/>
      <c r="B208" s="336"/>
      <c r="C208" s="335" t="s">
        <v>446</v>
      </c>
      <c r="D208" s="337">
        <v>1</v>
      </c>
      <c r="E208" s="337">
        <v>17</v>
      </c>
      <c r="F208" s="337">
        <v>17</v>
      </c>
      <c r="G208" s="384">
        <f t="shared" si="3"/>
        <v>19.549999999999997</v>
      </c>
    </row>
    <row r="209" spans="1:7" ht="12.95" customHeight="1" x14ac:dyDescent="0.2">
      <c r="E209" s="342">
        <v>3977.35</v>
      </c>
      <c r="F209" s="342">
        <v>3977.35</v>
      </c>
      <c r="G209" s="384">
        <f t="shared" si="3"/>
        <v>4573.9524999999994</v>
      </c>
    </row>
    <row r="210" spans="1:7" ht="12" customHeight="1" x14ac:dyDescent="0.2">
      <c r="A210" s="331">
        <v>25</v>
      </c>
      <c r="B210" s="332" t="s">
        <v>1149</v>
      </c>
      <c r="C210" s="333"/>
      <c r="D210" s="331">
        <v>1</v>
      </c>
      <c r="E210" s="334">
        <v>1518.71</v>
      </c>
      <c r="F210" s="334">
        <v>1518.71</v>
      </c>
      <c r="G210" s="384">
        <f t="shared" si="3"/>
        <v>1746.5165</v>
      </c>
    </row>
    <row r="211" spans="1:7" ht="12.95" customHeight="1" x14ac:dyDescent="0.2">
      <c r="E211" s="347"/>
      <c r="F211" s="347"/>
      <c r="G211" s="384">
        <f t="shared" si="3"/>
        <v>0</v>
      </c>
    </row>
    <row r="212" spans="1:7" ht="12" customHeight="1" x14ac:dyDescent="0.2">
      <c r="A212" s="331">
        <v>26</v>
      </c>
      <c r="B212" s="332" t="s">
        <v>1036</v>
      </c>
      <c r="C212" s="333"/>
      <c r="D212" s="331">
        <v>1</v>
      </c>
      <c r="E212" s="343">
        <v>1241</v>
      </c>
      <c r="F212" s="343">
        <v>1241</v>
      </c>
      <c r="G212" s="384">
        <f t="shared" si="3"/>
        <v>1427.1499999999999</v>
      </c>
    </row>
    <row r="213" spans="1:7" ht="12" customHeight="1" x14ac:dyDescent="0.2">
      <c r="A213" s="336"/>
      <c r="B213" s="336"/>
      <c r="C213" s="335" t="s">
        <v>439</v>
      </c>
      <c r="D213" s="337">
        <v>1</v>
      </c>
      <c r="E213" s="375">
        <v>178.5</v>
      </c>
      <c r="F213" s="375">
        <v>178.5</v>
      </c>
      <c r="G213" s="384">
        <f t="shared" si="3"/>
        <v>205.27499999999998</v>
      </c>
    </row>
    <row r="214" spans="1:7" ht="12" customHeight="1" x14ac:dyDescent="0.2">
      <c r="A214" s="336"/>
      <c r="B214" s="336"/>
      <c r="C214" s="335" t="s">
        <v>916</v>
      </c>
      <c r="D214" s="337">
        <v>1</v>
      </c>
      <c r="E214" s="338">
        <v>0.01</v>
      </c>
      <c r="F214" s="338">
        <v>0.01</v>
      </c>
      <c r="G214" s="384">
        <f t="shared" si="3"/>
        <v>1.15E-2</v>
      </c>
    </row>
    <row r="215" spans="1:7" ht="12" customHeight="1" x14ac:dyDescent="0.2">
      <c r="A215" s="336"/>
      <c r="B215" s="336"/>
      <c r="C215" s="335" t="s">
        <v>917</v>
      </c>
      <c r="D215" s="337">
        <v>2</v>
      </c>
      <c r="E215" s="338">
        <v>0.01</v>
      </c>
      <c r="F215" s="338">
        <v>0.02</v>
      </c>
      <c r="G215" s="384">
        <f t="shared" si="3"/>
        <v>2.3E-2</v>
      </c>
    </row>
    <row r="216" spans="1:7" ht="12" customHeight="1" x14ac:dyDescent="0.2">
      <c r="A216" s="336"/>
      <c r="B216" s="336"/>
      <c r="C216" s="335" t="s">
        <v>436</v>
      </c>
      <c r="D216" s="337">
        <v>2</v>
      </c>
      <c r="E216" s="337">
        <v>425</v>
      </c>
      <c r="F216" s="337">
        <v>850</v>
      </c>
      <c r="G216" s="384">
        <f t="shared" si="3"/>
        <v>977.49999999999989</v>
      </c>
    </row>
    <row r="217" spans="1:7" ht="12" customHeight="1" x14ac:dyDescent="0.2">
      <c r="A217" s="336"/>
      <c r="B217" s="336"/>
      <c r="C217" s="335" t="s">
        <v>453</v>
      </c>
      <c r="D217" s="337">
        <v>1</v>
      </c>
      <c r="E217" s="376">
        <v>1351.5</v>
      </c>
      <c r="F217" s="376">
        <v>1351.5</v>
      </c>
      <c r="G217" s="384">
        <f t="shared" si="3"/>
        <v>1554.2249999999999</v>
      </c>
    </row>
    <row r="218" spans="1:7" ht="12" customHeight="1" x14ac:dyDescent="0.2">
      <c r="A218" s="336"/>
      <c r="B218" s="336"/>
      <c r="C218" s="335" t="s">
        <v>1144</v>
      </c>
      <c r="D218" s="337">
        <v>1</v>
      </c>
      <c r="E218" s="339"/>
      <c r="F218" s="339"/>
      <c r="G218" s="384">
        <f t="shared" si="3"/>
        <v>0</v>
      </c>
    </row>
    <row r="219" spans="1:7" ht="12" customHeight="1" x14ac:dyDescent="0.2">
      <c r="A219" s="336"/>
      <c r="B219" s="336"/>
      <c r="C219" s="335" t="s">
        <v>1145</v>
      </c>
      <c r="D219" s="337">
        <v>1</v>
      </c>
      <c r="E219" s="339"/>
      <c r="F219" s="339"/>
      <c r="G219" s="384">
        <f t="shared" si="3"/>
        <v>0</v>
      </c>
    </row>
    <row r="220" spans="1:7" ht="12" customHeight="1" x14ac:dyDescent="0.2">
      <c r="A220" s="336"/>
      <c r="B220" s="336"/>
      <c r="C220" s="335" t="s">
        <v>1140</v>
      </c>
      <c r="D220" s="337">
        <v>1</v>
      </c>
      <c r="E220" s="339"/>
      <c r="F220" s="339"/>
      <c r="G220" s="384">
        <f t="shared" si="3"/>
        <v>0</v>
      </c>
    </row>
    <row r="221" spans="1:7" ht="12" customHeight="1" x14ac:dyDescent="0.2">
      <c r="A221" s="336"/>
      <c r="B221" s="336"/>
      <c r="C221" s="335" t="s">
        <v>1150</v>
      </c>
      <c r="D221" s="337">
        <v>1</v>
      </c>
      <c r="E221" s="339"/>
      <c r="F221" s="339"/>
      <c r="G221" s="384">
        <f t="shared" si="3"/>
        <v>0</v>
      </c>
    </row>
    <row r="222" spans="1:7" ht="12" customHeight="1" x14ac:dyDescent="0.2">
      <c r="A222" s="336"/>
      <c r="B222" s="336"/>
      <c r="C222" s="335" t="s">
        <v>1126</v>
      </c>
      <c r="D222" s="337">
        <v>1</v>
      </c>
      <c r="E222" s="339"/>
      <c r="F222" s="339"/>
      <c r="G222" s="384">
        <f t="shared" si="3"/>
        <v>0</v>
      </c>
    </row>
    <row r="223" spans="1:7" ht="12" customHeight="1" x14ac:dyDescent="0.2">
      <c r="A223" s="336"/>
      <c r="B223" s="336"/>
      <c r="C223" s="335" t="s">
        <v>1151</v>
      </c>
      <c r="D223" s="337">
        <v>1</v>
      </c>
      <c r="E223" s="339"/>
      <c r="F223" s="339"/>
      <c r="G223" s="384">
        <f t="shared" si="3"/>
        <v>0</v>
      </c>
    </row>
    <row r="224" spans="1:7" ht="12" customHeight="1" x14ac:dyDescent="0.2">
      <c r="A224" s="336"/>
      <c r="B224" s="336"/>
      <c r="C224" s="335" t="s">
        <v>1044</v>
      </c>
      <c r="D224" s="337">
        <v>1</v>
      </c>
      <c r="E224" s="337">
        <v>289</v>
      </c>
      <c r="F224" s="337">
        <v>289</v>
      </c>
      <c r="G224" s="384">
        <f t="shared" si="3"/>
        <v>332.34999999999997</v>
      </c>
    </row>
    <row r="225" spans="1:7" ht="12" customHeight="1" x14ac:dyDescent="0.2">
      <c r="A225" s="336"/>
      <c r="B225" s="336"/>
      <c r="C225" s="335" t="s">
        <v>1152</v>
      </c>
      <c r="D225" s="337">
        <v>1</v>
      </c>
      <c r="E225" s="339"/>
      <c r="F225" s="339"/>
      <c r="G225" s="384">
        <f t="shared" si="3"/>
        <v>0</v>
      </c>
    </row>
    <row r="226" spans="1:7" ht="12" customHeight="1" x14ac:dyDescent="0.2">
      <c r="A226" s="336"/>
      <c r="B226" s="336"/>
      <c r="C226" s="335" t="s">
        <v>446</v>
      </c>
      <c r="D226" s="337">
        <v>1</v>
      </c>
      <c r="E226" s="337">
        <v>17</v>
      </c>
      <c r="F226" s="337">
        <v>17</v>
      </c>
      <c r="G226" s="384">
        <f t="shared" si="3"/>
        <v>19.549999999999997</v>
      </c>
    </row>
    <row r="227" spans="1:7" ht="12.95" customHeight="1" x14ac:dyDescent="0.2">
      <c r="E227" s="342">
        <v>3927.03</v>
      </c>
      <c r="F227" s="342">
        <v>3927.03</v>
      </c>
      <c r="G227" s="384">
        <f t="shared" si="3"/>
        <v>4516.0844999999999</v>
      </c>
    </row>
    <row r="228" spans="1:7" ht="12" customHeight="1" x14ac:dyDescent="0.2">
      <c r="A228" s="331">
        <v>27</v>
      </c>
      <c r="B228" s="332" t="s">
        <v>1153</v>
      </c>
      <c r="C228" s="333"/>
      <c r="D228" s="331">
        <v>1</v>
      </c>
      <c r="E228" s="334">
        <v>1240.56</v>
      </c>
      <c r="F228" s="334">
        <v>1240.56</v>
      </c>
      <c r="G228" s="384">
        <f t="shared" si="3"/>
        <v>1426.6439999999998</v>
      </c>
    </row>
    <row r="229" spans="1:7" ht="12.95" customHeight="1" x14ac:dyDescent="0.2">
      <c r="E229" s="347"/>
      <c r="F229" s="347"/>
      <c r="G229" s="384">
        <f t="shared" si="3"/>
        <v>0</v>
      </c>
    </row>
    <row r="230" spans="1:7" ht="12" customHeight="1" x14ac:dyDescent="0.2">
      <c r="A230" s="331">
        <v>28</v>
      </c>
      <c r="B230" s="332" t="s">
        <v>1154</v>
      </c>
      <c r="C230" s="333"/>
      <c r="D230" s="331">
        <v>1</v>
      </c>
      <c r="E230" s="334">
        <v>1682.99</v>
      </c>
      <c r="F230" s="334">
        <v>1682.99</v>
      </c>
      <c r="G230" s="384">
        <f t="shared" si="3"/>
        <v>1935.4384999999997</v>
      </c>
    </row>
    <row r="231" spans="1:7" ht="12.95" customHeight="1" x14ac:dyDescent="0.2">
      <c r="E231" s="347"/>
      <c r="F231" s="347"/>
      <c r="G231" s="384">
        <f t="shared" si="3"/>
        <v>0</v>
      </c>
    </row>
    <row r="232" spans="1:7" ht="12" customHeight="1" x14ac:dyDescent="0.2">
      <c r="A232" s="331">
        <v>29</v>
      </c>
      <c r="B232" s="332" t="s">
        <v>1155</v>
      </c>
      <c r="C232" s="333"/>
      <c r="D232" s="331">
        <v>1</v>
      </c>
      <c r="E232" s="334">
        <v>1367.26</v>
      </c>
      <c r="F232" s="334">
        <v>1367.26</v>
      </c>
      <c r="G232" s="384">
        <f t="shared" si="3"/>
        <v>1572.3489999999999</v>
      </c>
    </row>
    <row r="233" spans="1:7" ht="12.95" customHeight="1" x14ac:dyDescent="0.2">
      <c r="E233" s="347"/>
      <c r="F233" s="347"/>
      <c r="G233" s="384">
        <f t="shared" si="3"/>
        <v>0</v>
      </c>
    </row>
    <row r="234" spans="1:7" ht="12" customHeight="1" x14ac:dyDescent="0.2">
      <c r="A234" s="331">
        <v>30</v>
      </c>
      <c r="B234" s="332" t="s">
        <v>1156</v>
      </c>
      <c r="C234" s="333"/>
      <c r="D234" s="331">
        <v>1</v>
      </c>
      <c r="E234" s="377">
        <v>729.99</v>
      </c>
      <c r="F234" s="377">
        <v>729.99</v>
      </c>
      <c r="G234" s="384">
        <f t="shared" si="3"/>
        <v>839.48849999999993</v>
      </c>
    </row>
    <row r="235" spans="1:7" ht="12.95" customHeight="1" x14ac:dyDescent="0.2">
      <c r="E235" s="347"/>
      <c r="F235" s="347"/>
      <c r="G235" s="384">
        <f t="shared" si="3"/>
        <v>0</v>
      </c>
    </row>
    <row r="236" spans="1:7" ht="12" customHeight="1" x14ac:dyDescent="0.2">
      <c r="A236" s="331">
        <v>31</v>
      </c>
      <c r="B236" s="332" t="s">
        <v>1037</v>
      </c>
      <c r="C236" s="333"/>
      <c r="D236" s="331">
        <v>1</v>
      </c>
      <c r="E236" s="334">
        <v>2381.38</v>
      </c>
      <c r="F236" s="334">
        <v>2381.38</v>
      </c>
      <c r="G236" s="384">
        <f t="shared" si="3"/>
        <v>2738.587</v>
      </c>
    </row>
    <row r="237" spans="1:7" ht="12" customHeight="1" x14ac:dyDescent="0.2">
      <c r="A237" s="336"/>
      <c r="B237" s="336"/>
      <c r="C237" s="335" t="s">
        <v>439</v>
      </c>
      <c r="D237" s="337">
        <v>1</v>
      </c>
      <c r="E237" s="375">
        <v>178.5</v>
      </c>
      <c r="F237" s="375">
        <v>178.5</v>
      </c>
      <c r="G237" s="384">
        <f t="shared" si="3"/>
        <v>205.27499999999998</v>
      </c>
    </row>
    <row r="238" spans="1:7" ht="12" customHeight="1" x14ac:dyDescent="0.2">
      <c r="A238" s="336"/>
      <c r="B238" s="336"/>
      <c r="C238" s="335" t="s">
        <v>916</v>
      </c>
      <c r="D238" s="337">
        <v>3</v>
      </c>
      <c r="E238" s="338">
        <v>0.01</v>
      </c>
      <c r="F238" s="338">
        <v>0.03</v>
      </c>
      <c r="G238" s="384">
        <f t="shared" si="3"/>
        <v>3.4499999999999996E-2</v>
      </c>
    </row>
    <row r="239" spans="1:7" ht="12" customHeight="1" x14ac:dyDescent="0.2">
      <c r="A239" s="336"/>
      <c r="B239" s="336"/>
      <c r="C239" s="335" t="s">
        <v>446</v>
      </c>
      <c r="D239" s="337">
        <v>1</v>
      </c>
      <c r="E239" s="337">
        <v>17</v>
      </c>
      <c r="F239" s="337">
        <v>17</v>
      </c>
      <c r="G239" s="384">
        <f t="shared" si="3"/>
        <v>19.549999999999997</v>
      </c>
    </row>
    <row r="240" spans="1:7" ht="12" customHeight="1" x14ac:dyDescent="0.2">
      <c r="A240" s="336"/>
      <c r="B240" s="336"/>
      <c r="C240" s="335" t="s">
        <v>436</v>
      </c>
      <c r="D240" s="337">
        <v>2</v>
      </c>
      <c r="E240" s="337">
        <v>425</v>
      </c>
      <c r="F240" s="337">
        <v>850</v>
      </c>
      <c r="G240" s="384">
        <f t="shared" si="3"/>
        <v>977.49999999999989</v>
      </c>
    </row>
    <row r="241" spans="1:7" ht="12" customHeight="1" x14ac:dyDescent="0.2">
      <c r="A241" s="336"/>
      <c r="B241" s="336"/>
      <c r="C241" s="335" t="s">
        <v>1144</v>
      </c>
      <c r="D241" s="337">
        <v>1</v>
      </c>
      <c r="E241" s="339"/>
      <c r="F241" s="339"/>
      <c r="G241" s="384">
        <f t="shared" si="3"/>
        <v>0</v>
      </c>
    </row>
    <row r="242" spans="1:7" ht="12" customHeight="1" x14ac:dyDescent="0.2">
      <c r="A242" s="336"/>
      <c r="B242" s="336"/>
      <c r="C242" s="335" t="s">
        <v>1145</v>
      </c>
      <c r="D242" s="337">
        <v>1</v>
      </c>
      <c r="E242" s="339"/>
      <c r="F242" s="339"/>
      <c r="G242" s="384">
        <f t="shared" si="3"/>
        <v>0</v>
      </c>
    </row>
    <row r="243" spans="1:7" ht="12" customHeight="1" x14ac:dyDescent="0.2">
      <c r="A243" s="336"/>
      <c r="B243" s="336"/>
      <c r="C243" s="335" t="s">
        <v>1136</v>
      </c>
      <c r="D243" s="337">
        <v>1</v>
      </c>
      <c r="E243" s="339"/>
      <c r="F243" s="339"/>
      <c r="G243" s="384">
        <f t="shared" si="3"/>
        <v>0</v>
      </c>
    </row>
    <row r="244" spans="1:7" ht="12" customHeight="1" x14ac:dyDescent="0.2">
      <c r="A244" s="336"/>
      <c r="B244" s="336"/>
      <c r="C244" s="335" t="s">
        <v>1137</v>
      </c>
      <c r="D244" s="337">
        <v>1</v>
      </c>
      <c r="E244" s="339"/>
      <c r="F244" s="339"/>
      <c r="G244" s="384">
        <f t="shared" si="3"/>
        <v>0</v>
      </c>
    </row>
    <row r="245" spans="1:7" ht="12" customHeight="1" x14ac:dyDescent="0.2">
      <c r="A245" s="336"/>
      <c r="B245" s="336"/>
      <c r="C245" s="335" t="s">
        <v>1157</v>
      </c>
      <c r="D245" s="337">
        <v>1</v>
      </c>
      <c r="E245" s="339"/>
      <c r="F245" s="339"/>
      <c r="G245" s="384">
        <f t="shared" si="3"/>
        <v>0</v>
      </c>
    </row>
    <row r="246" spans="1:7" ht="12" customHeight="1" x14ac:dyDescent="0.2">
      <c r="A246" s="336"/>
      <c r="B246" s="336"/>
      <c r="C246" s="335" t="s">
        <v>1126</v>
      </c>
      <c r="D246" s="337">
        <v>1</v>
      </c>
      <c r="E246" s="339"/>
      <c r="F246" s="339"/>
      <c r="G246" s="384">
        <f t="shared" si="3"/>
        <v>0</v>
      </c>
    </row>
    <row r="247" spans="1:7" ht="12" customHeight="1" x14ac:dyDescent="0.2">
      <c r="A247" s="336"/>
      <c r="B247" s="336"/>
      <c r="C247" s="335" t="s">
        <v>1158</v>
      </c>
      <c r="D247" s="337">
        <v>1</v>
      </c>
      <c r="E247" s="339"/>
      <c r="F247" s="339"/>
      <c r="G247" s="384">
        <f t="shared" si="3"/>
        <v>0</v>
      </c>
    </row>
    <row r="248" spans="1:7" ht="12" customHeight="1" x14ac:dyDescent="0.2">
      <c r="A248" s="336"/>
      <c r="B248" s="336"/>
      <c r="C248" s="335" t="s">
        <v>1159</v>
      </c>
      <c r="D248" s="337">
        <v>1</v>
      </c>
      <c r="E248" s="339"/>
      <c r="F248" s="339"/>
      <c r="G248" s="384">
        <f t="shared" si="3"/>
        <v>0</v>
      </c>
    </row>
    <row r="249" spans="1:7" ht="12" customHeight="1" x14ac:dyDescent="0.2">
      <c r="A249" s="336"/>
      <c r="B249" s="336"/>
      <c r="C249" s="335" t="s">
        <v>684</v>
      </c>
      <c r="D249" s="337">
        <v>2</v>
      </c>
      <c r="E249" s="338">
        <v>0.01</v>
      </c>
      <c r="F249" s="338">
        <v>0.02</v>
      </c>
      <c r="G249" s="384">
        <f t="shared" si="3"/>
        <v>2.3E-2</v>
      </c>
    </row>
    <row r="250" spans="1:7" ht="12" customHeight="1" x14ac:dyDescent="0.2">
      <c r="A250" s="336"/>
      <c r="B250" s="336"/>
      <c r="C250" s="335" t="s">
        <v>1045</v>
      </c>
      <c r="D250" s="337">
        <v>1</v>
      </c>
      <c r="E250" s="375">
        <v>637.5</v>
      </c>
      <c r="F250" s="375">
        <v>637.5</v>
      </c>
      <c r="G250" s="384">
        <f t="shared" si="3"/>
        <v>733.125</v>
      </c>
    </row>
    <row r="251" spans="1:7" ht="12" customHeight="1" x14ac:dyDescent="0.2">
      <c r="A251" s="336"/>
      <c r="B251" s="336"/>
      <c r="C251" s="335" t="s">
        <v>1046</v>
      </c>
      <c r="D251" s="337">
        <v>2</v>
      </c>
      <c r="E251" s="338">
        <v>81.06</v>
      </c>
      <c r="F251" s="338">
        <v>162.12</v>
      </c>
      <c r="G251" s="384">
        <f t="shared" si="3"/>
        <v>186.43799999999999</v>
      </c>
    </row>
    <row r="252" spans="1:7" ht="12" customHeight="1" x14ac:dyDescent="0.2">
      <c r="A252" s="336"/>
      <c r="B252" s="336"/>
      <c r="C252" s="335" t="s">
        <v>1160</v>
      </c>
      <c r="D252" s="337">
        <v>2</v>
      </c>
      <c r="E252" s="339"/>
      <c r="F252" s="339"/>
      <c r="G252" s="384">
        <f t="shared" si="3"/>
        <v>0</v>
      </c>
    </row>
    <row r="253" spans="1:7" ht="12" customHeight="1" x14ac:dyDescent="0.2">
      <c r="A253" s="336"/>
      <c r="B253" s="336"/>
      <c r="C253" s="335" t="s">
        <v>1161</v>
      </c>
      <c r="D253" s="337">
        <v>1</v>
      </c>
      <c r="E253" s="339"/>
      <c r="F253" s="339"/>
      <c r="G253" s="384">
        <f t="shared" si="3"/>
        <v>0</v>
      </c>
    </row>
    <row r="254" spans="1:7" ht="12" customHeight="1" x14ac:dyDescent="0.2">
      <c r="A254" s="336"/>
      <c r="B254" s="336"/>
      <c r="C254" s="335" t="s">
        <v>1162</v>
      </c>
      <c r="D254" s="337">
        <v>1</v>
      </c>
      <c r="E254" s="339"/>
      <c r="F254" s="339"/>
      <c r="G254" s="384">
        <f t="shared" si="3"/>
        <v>0</v>
      </c>
    </row>
    <row r="255" spans="1:7" ht="12.95" customHeight="1" x14ac:dyDescent="0.2">
      <c r="E255" s="342">
        <v>4226.43</v>
      </c>
      <c r="F255" s="342">
        <v>4226.43</v>
      </c>
      <c r="G255" s="384">
        <f t="shared" si="3"/>
        <v>4860.3945000000003</v>
      </c>
    </row>
    <row r="256" spans="1:7" ht="12" customHeight="1" x14ac:dyDescent="0.2">
      <c r="A256" s="331">
        <v>32</v>
      </c>
      <c r="B256" s="332" t="s">
        <v>1163</v>
      </c>
      <c r="C256" s="333"/>
      <c r="D256" s="331">
        <v>1</v>
      </c>
      <c r="E256" s="334">
        <v>1657.78</v>
      </c>
      <c r="F256" s="334">
        <v>1657.78</v>
      </c>
      <c r="G256" s="384">
        <f t="shared" si="3"/>
        <v>1906.4469999999999</v>
      </c>
    </row>
    <row r="257" spans="1:7" ht="12.95" customHeight="1" x14ac:dyDescent="0.2">
      <c r="E257" s="347"/>
      <c r="F257" s="347"/>
      <c r="G257" s="384">
        <f t="shared" si="3"/>
        <v>0</v>
      </c>
    </row>
    <row r="258" spans="1:7" ht="12" customHeight="1" x14ac:dyDescent="0.2">
      <c r="A258" s="331">
        <v>33</v>
      </c>
      <c r="B258" s="332" t="s">
        <v>1164</v>
      </c>
      <c r="C258" s="333"/>
      <c r="D258" s="331">
        <v>6</v>
      </c>
      <c r="E258" s="378">
        <v>654.5</v>
      </c>
      <c r="F258" s="343">
        <v>3927</v>
      </c>
      <c r="G258" s="384">
        <f t="shared" si="3"/>
        <v>4516.0499999999993</v>
      </c>
    </row>
    <row r="259" spans="1:7" ht="12.95" customHeight="1" x14ac:dyDescent="0.2">
      <c r="E259" s="379">
        <v>654.5</v>
      </c>
      <c r="F259" s="380">
        <v>3927</v>
      </c>
      <c r="G259" s="384">
        <f t="shared" ref="G259:G307" si="4">F259*1.15</f>
        <v>4516.0499999999993</v>
      </c>
    </row>
    <row r="260" spans="1:7" ht="12" customHeight="1" x14ac:dyDescent="0.2">
      <c r="A260" s="331">
        <v>34</v>
      </c>
      <c r="B260" s="332" t="s">
        <v>1165</v>
      </c>
      <c r="C260" s="333"/>
      <c r="D260" s="331">
        <v>18</v>
      </c>
      <c r="E260" s="331">
        <v>40</v>
      </c>
      <c r="F260" s="331">
        <v>720</v>
      </c>
      <c r="G260" s="384">
        <f t="shared" si="4"/>
        <v>827.99999999999989</v>
      </c>
    </row>
    <row r="261" spans="1:7" ht="12.95" customHeight="1" x14ac:dyDescent="0.2">
      <c r="E261" s="347"/>
      <c r="F261" s="347"/>
      <c r="G261" s="384">
        <f t="shared" si="4"/>
        <v>0</v>
      </c>
    </row>
    <row r="262" spans="1:7" ht="12" customHeight="1" x14ac:dyDescent="0.2">
      <c r="A262" s="331">
        <v>35</v>
      </c>
      <c r="B262" s="332" t="s">
        <v>1038</v>
      </c>
      <c r="C262" s="333"/>
      <c r="D262" s="331">
        <v>1</v>
      </c>
      <c r="E262" s="334">
        <v>2092.4499999999998</v>
      </c>
      <c r="F262" s="334">
        <v>2092.4499999999998</v>
      </c>
      <c r="G262" s="384">
        <f t="shared" si="4"/>
        <v>2406.3174999999997</v>
      </c>
    </row>
    <row r="263" spans="1:7" ht="12" customHeight="1" x14ac:dyDescent="0.2">
      <c r="A263" s="336"/>
      <c r="B263" s="336"/>
      <c r="C263" s="335" t="s">
        <v>1040</v>
      </c>
      <c r="D263" s="337">
        <v>1</v>
      </c>
      <c r="E263" s="338">
        <v>0.01</v>
      </c>
      <c r="F263" s="338">
        <v>0.01</v>
      </c>
      <c r="G263" s="384">
        <f t="shared" si="4"/>
        <v>1.15E-2</v>
      </c>
    </row>
    <row r="264" spans="1:7" ht="12" customHeight="1" x14ac:dyDescent="0.2">
      <c r="A264" s="336"/>
      <c r="B264" s="336"/>
      <c r="C264" s="335" t="s">
        <v>917</v>
      </c>
      <c r="D264" s="337">
        <v>3</v>
      </c>
      <c r="E264" s="338">
        <v>0.01</v>
      </c>
      <c r="F264" s="338">
        <v>0.03</v>
      </c>
      <c r="G264" s="384">
        <f t="shared" si="4"/>
        <v>3.4499999999999996E-2</v>
      </c>
    </row>
    <row r="265" spans="1:7" ht="12" customHeight="1" x14ac:dyDescent="0.2">
      <c r="A265" s="336"/>
      <c r="B265" s="336"/>
      <c r="C265" s="335" t="s">
        <v>436</v>
      </c>
      <c r="D265" s="337">
        <v>2</v>
      </c>
      <c r="E265" s="337">
        <v>425</v>
      </c>
      <c r="F265" s="337">
        <v>850</v>
      </c>
      <c r="G265" s="384">
        <f t="shared" si="4"/>
        <v>977.49999999999989</v>
      </c>
    </row>
    <row r="266" spans="1:7" ht="12" customHeight="1" x14ac:dyDescent="0.2">
      <c r="A266" s="336"/>
      <c r="B266" s="336"/>
      <c r="C266" s="335" t="s">
        <v>1166</v>
      </c>
      <c r="D266" s="337">
        <v>1</v>
      </c>
      <c r="E266" s="339"/>
      <c r="F266" s="339"/>
      <c r="G266" s="384">
        <f t="shared" si="4"/>
        <v>0</v>
      </c>
    </row>
    <row r="267" spans="1:7" ht="12" customHeight="1" x14ac:dyDescent="0.2">
      <c r="A267" s="336"/>
      <c r="B267" s="336"/>
      <c r="C267" s="335" t="s">
        <v>1167</v>
      </c>
      <c r="D267" s="337">
        <v>1</v>
      </c>
      <c r="E267" s="339"/>
      <c r="F267" s="339"/>
      <c r="G267" s="384">
        <f t="shared" si="4"/>
        <v>0</v>
      </c>
    </row>
    <row r="268" spans="1:7" ht="12" customHeight="1" x14ac:dyDescent="0.2">
      <c r="A268" s="336"/>
      <c r="B268" s="336"/>
      <c r="C268" s="335" t="s">
        <v>1168</v>
      </c>
      <c r="D268" s="337">
        <v>1</v>
      </c>
      <c r="E268" s="339"/>
      <c r="F268" s="339"/>
      <c r="G268" s="384">
        <f t="shared" si="4"/>
        <v>0</v>
      </c>
    </row>
    <row r="269" spans="1:7" ht="12" customHeight="1" x14ac:dyDescent="0.2">
      <c r="A269" s="336"/>
      <c r="B269" s="336"/>
      <c r="C269" s="335" t="s">
        <v>1169</v>
      </c>
      <c r="D269" s="337">
        <v>1</v>
      </c>
      <c r="E269" s="339"/>
      <c r="F269" s="339"/>
      <c r="G269" s="384">
        <f t="shared" si="4"/>
        <v>0</v>
      </c>
    </row>
    <row r="270" spans="1:7" ht="12" customHeight="1" x14ac:dyDescent="0.2">
      <c r="A270" s="336"/>
      <c r="B270" s="336"/>
      <c r="C270" s="335" t="s">
        <v>927</v>
      </c>
      <c r="D270" s="337">
        <v>1</v>
      </c>
      <c r="E270" s="339"/>
      <c r="F270" s="339"/>
      <c r="G270" s="384">
        <f t="shared" si="4"/>
        <v>0</v>
      </c>
    </row>
    <row r="271" spans="1:7" ht="12" customHeight="1" x14ac:dyDescent="0.2">
      <c r="A271" s="336"/>
      <c r="B271" s="336"/>
      <c r="C271" s="335" t="s">
        <v>984</v>
      </c>
      <c r="D271" s="337">
        <v>1</v>
      </c>
      <c r="E271" s="339"/>
      <c r="F271" s="339"/>
      <c r="G271" s="384">
        <f t="shared" si="4"/>
        <v>0</v>
      </c>
    </row>
    <row r="272" spans="1:7" ht="12" customHeight="1" x14ac:dyDescent="0.2">
      <c r="A272" s="336"/>
      <c r="B272" s="336"/>
      <c r="C272" s="335" t="s">
        <v>684</v>
      </c>
      <c r="D272" s="337">
        <v>1</v>
      </c>
      <c r="E272" s="338">
        <v>0.01</v>
      </c>
      <c r="F272" s="338">
        <v>0.01</v>
      </c>
      <c r="G272" s="384">
        <f t="shared" si="4"/>
        <v>1.15E-2</v>
      </c>
    </row>
    <row r="273" spans="1:7" ht="12" customHeight="1" x14ac:dyDescent="0.2">
      <c r="A273" s="336"/>
      <c r="B273" s="336"/>
      <c r="C273" s="335" t="s">
        <v>441</v>
      </c>
      <c r="D273" s="337">
        <v>1</v>
      </c>
      <c r="E273" s="337">
        <v>459</v>
      </c>
      <c r="F273" s="337">
        <v>459</v>
      </c>
      <c r="G273" s="384">
        <f t="shared" si="4"/>
        <v>527.84999999999991</v>
      </c>
    </row>
    <row r="274" spans="1:7" ht="12" customHeight="1" x14ac:dyDescent="0.2">
      <c r="A274" s="336"/>
      <c r="B274" s="336"/>
      <c r="C274" s="335" t="s">
        <v>401</v>
      </c>
      <c r="D274" s="337">
        <v>2</v>
      </c>
      <c r="E274" s="375">
        <v>229.5</v>
      </c>
      <c r="F274" s="337">
        <v>459</v>
      </c>
      <c r="G274" s="384">
        <f t="shared" si="4"/>
        <v>527.84999999999991</v>
      </c>
    </row>
    <row r="275" spans="1:7" ht="12" customHeight="1" x14ac:dyDescent="0.2">
      <c r="A275" s="336"/>
      <c r="B275" s="336"/>
      <c r="C275" s="335" t="s">
        <v>1047</v>
      </c>
      <c r="D275" s="337">
        <v>1</v>
      </c>
      <c r="E275" s="338">
        <v>367.58</v>
      </c>
      <c r="F275" s="338">
        <v>367.58</v>
      </c>
      <c r="G275" s="384">
        <f t="shared" si="4"/>
        <v>422.71699999999993</v>
      </c>
    </row>
    <row r="276" spans="1:7" ht="12" customHeight="1" x14ac:dyDescent="0.2">
      <c r="A276" s="336"/>
      <c r="B276" s="336"/>
      <c r="C276" s="335" t="s">
        <v>944</v>
      </c>
      <c r="D276" s="337">
        <v>2</v>
      </c>
      <c r="E276" s="339"/>
      <c r="F276" s="339"/>
      <c r="G276" s="384">
        <f t="shared" si="4"/>
        <v>0</v>
      </c>
    </row>
    <row r="277" spans="1:7" ht="12.95" customHeight="1" x14ac:dyDescent="0.2">
      <c r="E277" s="346">
        <v>4228.5</v>
      </c>
      <c r="F277" s="346">
        <v>4228.5</v>
      </c>
      <c r="G277" s="384">
        <f t="shared" si="4"/>
        <v>4862.7749999999996</v>
      </c>
    </row>
    <row r="278" spans="1:7" ht="12" customHeight="1" x14ac:dyDescent="0.2">
      <c r="A278" s="331">
        <v>36</v>
      </c>
      <c r="B278" s="332" t="s">
        <v>1090</v>
      </c>
      <c r="C278" s="333"/>
      <c r="D278" s="331">
        <v>1</v>
      </c>
      <c r="E278" s="334">
        <v>2460.48</v>
      </c>
      <c r="F278" s="334">
        <v>2460.48</v>
      </c>
      <c r="G278" s="384">
        <f t="shared" si="4"/>
        <v>2829.5519999999997</v>
      </c>
    </row>
    <row r="279" spans="1:7" ht="12.95" customHeight="1" x14ac:dyDescent="0.2">
      <c r="E279" s="347"/>
      <c r="F279" s="347"/>
      <c r="G279" s="384">
        <f t="shared" si="4"/>
        <v>0</v>
      </c>
    </row>
    <row r="280" spans="1:7" ht="12" customHeight="1" x14ac:dyDescent="0.2">
      <c r="A280" s="331">
        <v>37</v>
      </c>
      <c r="B280" s="332" t="s">
        <v>1039</v>
      </c>
      <c r="C280" s="333"/>
      <c r="D280" s="331">
        <v>1</v>
      </c>
      <c r="E280" s="334">
        <v>1864.82</v>
      </c>
      <c r="F280" s="334">
        <v>1864.82</v>
      </c>
      <c r="G280" s="384">
        <f t="shared" si="4"/>
        <v>2144.5429999999997</v>
      </c>
    </row>
    <row r="281" spans="1:7" ht="12" customHeight="1" x14ac:dyDescent="0.2">
      <c r="A281" s="336"/>
      <c r="B281" s="336"/>
      <c r="C281" s="335" t="s">
        <v>1040</v>
      </c>
      <c r="D281" s="337">
        <v>1</v>
      </c>
      <c r="E281" s="338">
        <v>0.01</v>
      </c>
      <c r="F281" s="338">
        <v>0.01</v>
      </c>
      <c r="G281" s="384">
        <f t="shared" si="4"/>
        <v>1.15E-2</v>
      </c>
    </row>
    <row r="282" spans="1:7" ht="12" customHeight="1" x14ac:dyDescent="0.2">
      <c r="A282" s="336"/>
      <c r="B282" s="336"/>
      <c r="C282" s="335" t="s">
        <v>917</v>
      </c>
      <c r="D282" s="337">
        <v>3</v>
      </c>
      <c r="E282" s="338">
        <v>0.01</v>
      </c>
      <c r="F282" s="338">
        <v>0.03</v>
      </c>
      <c r="G282" s="384">
        <f t="shared" si="4"/>
        <v>3.4499999999999996E-2</v>
      </c>
    </row>
    <row r="283" spans="1:7" ht="12" customHeight="1" x14ac:dyDescent="0.2">
      <c r="A283" s="336"/>
      <c r="B283" s="336"/>
      <c r="C283" s="335" t="s">
        <v>436</v>
      </c>
      <c r="D283" s="337">
        <v>2</v>
      </c>
      <c r="E283" s="337">
        <v>425</v>
      </c>
      <c r="F283" s="337">
        <v>850</v>
      </c>
      <c r="G283" s="384">
        <f t="shared" si="4"/>
        <v>977.49999999999989</v>
      </c>
    </row>
    <row r="284" spans="1:7" ht="12" customHeight="1" x14ac:dyDescent="0.2">
      <c r="A284" s="336"/>
      <c r="B284" s="336"/>
      <c r="C284" s="335" t="s">
        <v>1166</v>
      </c>
      <c r="D284" s="337">
        <v>1</v>
      </c>
      <c r="E284" s="339"/>
      <c r="F284" s="339"/>
      <c r="G284" s="384">
        <f t="shared" si="4"/>
        <v>0</v>
      </c>
    </row>
    <row r="285" spans="1:7" ht="12" customHeight="1" x14ac:dyDescent="0.2">
      <c r="A285" s="336"/>
      <c r="B285" s="336"/>
      <c r="C285" s="335" t="s">
        <v>1167</v>
      </c>
      <c r="D285" s="337">
        <v>1</v>
      </c>
      <c r="E285" s="339"/>
      <c r="F285" s="339"/>
      <c r="G285" s="384">
        <f t="shared" si="4"/>
        <v>0</v>
      </c>
    </row>
    <row r="286" spans="1:7" ht="12" customHeight="1" x14ac:dyDescent="0.2">
      <c r="A286" s="336"/>
      <c r="B286" s="336"/>
      <c r="C286" s="335" t="s">
        <v>1170</v>
      </c>
      <c r="D286" s="337">
        <v>1</v>
      </c>
      <c r="E286" s="339"/>
      <c r="F286" s="339"/>
      <c r="G286" s="384">
        <f t="shared" si="4"/>
        <v>0</v>
      </c>
    </row>
    <row r="287" spans="1:7" ht="12" customHeight="1" x14ac:dyDescent="0.2">
      <c r="A287" s="336"/>
      <c r="B287" s="336"/>
      <c r="C287" s="335" t="s">
        <v>1171</v>
      </c>
      <c r="D287" s="337">
        <v>1</v>
      </c>
      <c r="E287" s="339"/>
      <c r="F287" s="339"/>
      <c r="G287" s="384">
        <f t="shared" si="4"/>
        <v>0</v>
      </c>
    </row>
    <row r="288" spans="1:7" ht="12" customHeight="1" x14ac:dyDescent="0.2">
      <c r="A288" s="336"/>
      <c r="B288" s="336"/>
      <c r="C288" s="335" t="s">
        <v>927</v>
      </c>
      <c r="D288" s="337">
        <v>1</v>
      </c>
      <c r="E288" s="339"/>
      <c r="F288" s="339"/>
      <c r="G288" s="384">
        <f t="shared" si="4"/>
        <v>0</v>
      </c>
    </row>
    <row r="289" spans="1:7" ht="12" customHeight="1" x14ac:dyDescent="0.2">
      <c r="A289" s="336"/>
      <c r="B289" s="336"/>
      <c r="C289" s="335" t="s">
        <v>1172</v>
      </c>
      <c r="D289" s="337">
        <v>1</v>
      </c>
      <c r="E289" s="339"/>
      <c r="F289" s="339"/>
      <c r="G289" s="384">
        <f t="shared" si="4"/>
        <v>0</v>
      </c>
    </row>
    <row r="290" spans="1:7" ht="12" customHeight="1" x14ac:dyDescent="0.2">
      <c r="A290" s="336"/>
      <c r="B290" s="336"/>
      <c r="C290" s="335" t="s">
        <v>684</v>
      </c>
      <c r="D290" s="337">
        <v>1</v>
      </c>
      <c r="E290" s="338">
        <v>0.01</v>
      </c>
      <c r="F290" s="338">
        <v>0.01</v>
      </c>
      <c r="G290" s="384">
        <f t="shared" si="4"/>
        <v>1.15E-2</v>
      </c>
    </row>
    <row r="291" spans="1:7" ht="12" customHeight="1" x14ac:dyDescent="0.2">
      <c r="A291" s="336"/>
      <c r="B291" s="336"/>
      <c r="C291" s="335" t="s">
        <v>441</v>
      </c>
      <c r="D291" s="337">
        <v>1</v>
      </c>
      <c r="E291" s="337">
        <v>459</v>
      </c>
      <c r="F291" s="337">
        <v>459</v>
      </c>
      <c r="G291" s="384">
        <f t="shared" si="4"/>
        <v>527.84999999999991</v>
      </c>
    </row>
    <row r="292" spans="1:7" ht="12" customHeight="1" x14ac:dyDescent="0.2">
      <c r="A292" s="336"/>
      <c r="B292" s="336"/>
      <c r="C292" s="335" t="s">
        <v>401</v>
      </c>
      <c r="D292" s="337">
        <v>2</v>
      </c>
      <c r="E292" s="375">
        <v>229.5</v>
      </c>
      <c r="F292" s="337">
        <v>459</v>
      </c>
      <c r="G292" s="384">
        <f t="shared" si="4"/>
        <v>527.84999999999991</v>
      </c>
    </row>
    <row r="293" spans="1:7" ht="12" customHeight="1" x14ac:dyDescent="0.2">
      <c r="A293" s="336"/>
      <c r="B293" s="336"/>
      <c r="C293" s="335" t="s">
        <v>1048</v>
      </c>
      <c r="D293" s="337">
        <v>1</v>
      </c>
      <c r="E293" s="338">
        <v>237.92</v>
      </c>
      <c r="F293" s="338">
        <v>237.92</v>
      </c>
      <c r="G293" s="384">
        <f t="shared" si="4"/>
        <v>273.60799999999995</v>
      </c>
    </row>
    <row r="294" spans="1:7" ht="12" customHeight="1" x14ac:dyDescent="0.2">
      <c r="A294" s="336"/>
      <c r="B294" s="336"/>
      <c r="C294" s="335" t="s">
        <v>1173</v>
      </c>
      <c r="D294" s="337">
        <v>2</v>
      </c>
      <c r="E294" s="339"/>
      <c r="F294" s="339"/>
      <c r="G294" s="384">
        <f t="shared" si="4"/>
        <v>0</v>
      </c>
    </row>
    <row r="295" spans="1:7" ht="12.95" customHeight="1" x14ac:dyDescent="0.2">
      <c r="E295" s="342">
        <v>3870.87</v>
      </c>
      <c r="F295" s="342">
        <v>3870.87</v>
      </c>
      <c r="G295" s="384">
        <f t="shared" si="4"/>
        <v>4451.5004999999992</v>
      </c>
    </row>
    <row r="296" spans="1:7" ht="12" customHeight="1" x14ac:dyDescent="0.2">
      <c r="A296" s="331">
        <v>38</v>
      </c>
      <c r="B296" s="332" t="s">
        <v>1174</v>
      </c>
      <c r="C296" s="333"/>
      <c r="D296" s="331">
        <v>1</v>
      </c>
      <c r="E296" s="334">
        <v>1634.83</v>
      </c>
      <c r="F296" s="334">
        <v>1634.83</v>
      </c>
      <c r="G296" s="384">
        <f t="shared" si="4"/>
        <v>1880.0544999999997</v>
      </c>
    </row>
    <row r="297" spans="1:7" ht="12.95" customHeight="1" x14ac:dyDescent="0.2">
      <c r="E297" s="347"/>
      <c r="F297" s="347"/>
      <c r="G297" s="384">
        <f t="shared" si="4"/>
        <v>0</v>
      </c>
    </row>
    <row r="298" spans="1:7" ht="12" customHeight="1" x14ac:dyDescent="0.2">
      <c r="A298" s="331">
        <v>39</v>
      </c>
      <c r="B298" s="332" t="s">
        <v>1175</v>
      </c>
      <c r="C298" s="333"/>
      <c r="D298" s="331">
        <v>1</v>
      </c>
      <c r="E298" s="334">
        <v>2046.26</v>
      </c>
      <c r="F298" s="334">
        <v>2046.26</v>
      </c>
      <c r="G298" s="384">
        <f t="shared" si="4"/>
        <v>2353.1989999999996</v>
      </c>
    </row>
    <row r="299" spans="1:7" ht="12.95" customHeight="1" x14ac:dyDescent="0.2">
      <c r="E299" s="347"/>
      <c r="F299" s="347"/>
      <c r="G299" s="384">
        <f t="shared" si="4"/>
        <v>0</v>
      </c>
    </row>
    <row r="300" spans="1:7" ht="12" customHeight="1" x14ac:dyDescent="0.2">
      <c r="A300" s="331">
        <v>40</v>
      </c>
      <c r="B300" s="332" t="s">
        <v>1176</v>
      </c>
      <c r="C300" s="333"/>
      <c r="D300" s="331">
        <v>1</v>
      </c>
      <c r="E300" s="377">
        <v>636.69000000000005</v>
      </c>
      <c r="F300" s="377">
        <v>636.69000000000005</v>
      </c>
      <c r="G300" s="384">
        <f t="shared" si="4"/>
        <v>732.19349999999997</v>
      </c>
    </row>
    <row r="301" spans="1:7" ht="12.95" customHeight="1" x14ac:dyDescent="0.2">
      <c r="E301" s="347"/>
      <c r="F301" s="347"/>
      <c r="G301" s="384">
        <f t="shared" si="4"/>
        <v>0</v>
      </c>
    </row>
    <row r="302" spans="1:7" ht="12" customHeight="1" x14ac:dyDescent="0.2">
      <c r="A302" s="331">
        <v>41</v>
      </c>
      <c r="B302" s="332" t="s">
        <v>1177</v>
      </c>
      <c r="C302" s="333"/>
      <c r="D302" s="331">
        <v>1</v>
      </c>
      <c r="E302" s="334">
        <v>7835.11</v>
      </c>
      <c r="F302" s="334">
        <v>7835.11</v>
      </c>
      <c r="G302" s="384">
        <f t="shared" si="4"/>
        <v>9010.3764999999985</v>
      </c>
    </row>
    <row r="303" spans="1:7" ht="12.95" customHeight="1" x14ac:dyDescent="0.2">
      <c r="E303" s="347"/>
      <c r="F303" s="347"/>
      <c r="G303" s="384">
        <f t="shared" si="4"/>
        <v>0</v>
      </c>
    </row>
    <row r="304" spans="1:7" ht="12" customHeight="1" x14ac:dyDescent="0.2">
      <c r="A304" s="331">
        <v>42</v>
      </c>
      <c r="B304" s="332" t="s">
        <v>1178</v>
      </c>
      <c r="C304" s="333"/>
      <c r="D304" s="331">
        <v>1</v>
      </c>
      <c r="E304" s="334">
        <v>2697.33</v>
      </c>
      <c r="F304" s="334">
        <v>2697.33</v>
      </c>
      <c r="G304" s="384">
        <f t="shared" si="4"/>
        <v>3101.9294999999997</v>
      </c>
    </row>
    <row r="305" spans="1:7" ht="12.95" customHeight="1" x14ac:dyDescent="0.2">
      <c r="E305" s="347"/>
      <c r="F305" s="347"/>
      <c r="G305" s="384">
        <f t="shared" si="4"/>
        <v>0</v>
      </c>
    </row>
    <row r="306" spans="1:7" ht="12" customHeight="1" x14ac:dyDescent="0.2">
      <c r="A306" s="331">
        <v>43</v>
      </c>
      <c r="B306" s="332" t="s">
        <v>1179</v>
      </c>
      <c r="C306" s="333"/>
      <c r="D306" s="331">
        <v>1</v>
      </c>
      <c r="E306" s="334">
        <v>1841.24</v>
      </c>
      <c r="F306" s="334">
        <v>1841.24</v>
      </c>
      <c r="G306" s="384">
        <f t="shared" si="4"/>
        <v>2117.4259999999999</v>
      </c>
    </row>
    <row r="307" spans="1:7" ht="12.95" customHeight="1" x14ac:dyDescent="0.2">
      <c r="E307" s="347"/>
      <c r="F307" s="347"/>
      <c r="G307" s="384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M26"/>
  <sheetViews>
    <sheetView zoomScale="85" zoomScaleNormal="85" workbookViewId="0">
      <selection activeCell="E7" sqref="E7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32" width="20.140625" customWidth="1"/>
    <col min="33" max="33" width="24.140625" bestFit="1" customWidth="1"/>
    <col min="34" max="34" width="9.7109375" customWidth="1"/>
    <col min="35" max="35" width="10.28515625" customWidth="1"/>
    <col min="36" max="36" width="9.42578125" customWidth="1"/>
    <col min="37" max="37" width="13.140625" bestFit="1" customWidth="1"/>
  </cols>
  <sheetData>
    <row r="1" spans="1:39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1182</v>
      </c>
      <c r="X1" s="1" t="s">
        <v>1181</v>
      </c>
      <c r="Y1" s="1" t="s">
        <v>1180</v>
      </c>
      <c r="AD1" s="387" t="s">
        <v>909</v>
      </c>
      <c r="AG1" t="s">
        <v>767</v>
      </c>
      <c r="AH1" t="s">
        <v>800</v>
      </c>
      <c r="AI1" t="s">
        <v>801</v>
      </c>
      <c r="AJ1" t="s">
        <v>173</v>
      </c>
      <c r="AK1" t="s">
        <v>174</v>
      </c>
      <c r="AL1" t="s">
        <v>182</v>
      </c>
      <c r="AM1" t="s">
        <v>802</v>
      </c>
    </row>
    <row r="2" spans="1:39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/>
      <c r="X2" s="1"/>
      <c r="Y2" s="1"/>
      <c r="AD2" s="383" t="s">
        <v>909</v>
      </c>
      <c r="AG2" t="s">
        <v>780</v>
      </c>
      <c r="AH2" t="s">
        <v>770</v>
      </c>
      <c r="AI2">
        <v>38</v>
      </c>
      <c r="AJ2">
        <v>3000</v>
      </c>
      <c r="AK2">
        <v>500</v>
      </c>
      <c r="AL2">
        <v>1</v>
      </c>
      <c r="AM2">
        <v>6020</v>
      </c>
    </row>
    <row r="3" spans="1:39" x14ac:dyDescent="0.25">
      <c r="A3" s="1" t="s">
        <v>50</v>
      </c>
      <c r="B3" s="1">
        <v>2080</v>
      </c>
      <c r="C3" s="1">
        <v>600</v>
      </c>
      <c r="D3" s="1">
        <v>560</v>
      </c>
      <c r="E3" s="1">
        <v>1</v>
      </c>
      <c r="F3" s="1">
        <v>8014.8879999999999</v>
      </c>
      <c r="G3" s="1">
        <v>1.234912</v>
      </c>
      <c r="H3" s="1">
        <v>0</v>
      </c>
      <c r="I3" s="1">
        <v>0</v>
      </c>
      <c r="J3" s="1">
        <v>0</v>
      </c>
      <c r="K3" s="1">
        <v>0</v>
      </c>
      <c r="L3" s="1"/>
      <c r="M3" s="1">
        <v>5459.2800000000007</v>
      </c>
      <c r="N3" s="1">
        <v>600</v>
      </c>
      <c r="O3" s="1"/>
      <c r="P3" s="1" t="s">
        <v>365</v>
      </c>
      <c r="Q3" s="1"/>
      <c r="R3" s="1"/>
      <c r="S3" s="1"/>
      <c r="T3" s="1"/>
      <c r="U3" s="1"/>
      <c r="V3" s="1"/>
      <c r="W3" s="1">
        <v>1470</v>
      </c>
      <c r="X3" s="1">
        <v>2500</v>
      </c>
      <c r="Y3" s="1">
        <f>Корзина[[#This Row],[Цена полок]]+Корзина[[#This Row],[Цена корпуса]]</f>
        <v>8014.8879999999999</v>
      </c>
      <c r="AD3" s="1">
        <f>Корзина[[#This Row],[Цена корпуса]]+Корзина[[#This Row],[Цена полок]]</f>
        <v>8014.8879999999999</v>
      </c>
      <c r="AG3" t="s">
        <v>794</v>
      </c>
      <c r="AH3" t="s">
        <v>795</v>
      </c>
      <c r="AI3">
        <v>38</v>
      </c>
      <c r="AJ3">
        <v>4190</v>
      </c>
      <c r="AK3">
        <v>1200</v>
      </c>
      <c r="AL3">
        <v>1</v>
      </c>
      <c r="AM3">
        <v>0</v>
      </c>
    </row>
    <row r="4" spans="1:39" x14ac:dyDescent="0.25">
      <c r="A4" s="1" t="s">
        <v>19</v>
      </c>
      <c r="B4" s="1">
        <v>720</v>
      </c>
      <c r="C4" s="1">
        <v>550</v>
      </c>
      <c r="D4" s="1">
        <v>560</v>
      </c>
      <c r="E4" s="1">
        <v>1</v>
      </c>
      <c r="F4" s="1">
        <v>13344.362499999999</v>
      </c>
      <c r="G4" s="1">
        <v>0.38875199999999999</v>
      </c>
      <c r="H4" s="1">
        <v>0</v>
      </c>
      <c r="I4" s="1">
        <v>0</v>
      </c>
      <c r="J4" s="1">
        <v>0</v>
      </c>
      <c r="K4" s="1">
        <v>0</v>
      </c>
      <c r="L4" s="1"/>
      <c r="M4" s="1">
        <v>2999.2499999999995</v>
      </c>
      <c r="N4" s="1">
        <v>300</v>
      </c>
      <c r="O4" s="1"/>
      <c r="P4" s="1" t="s">
        <v>365</v>
      </c>
      <c r="Q4" s="1"/>
      <c r="R4" s="1"/>
      <c r="S4" s="1"/>
      <c r="T4" s="1"/>
      <c r="U4" s="1"/>
      <c r="V4" s="1"/>
      <c r="W4" s="1">
        <v>1080</v>
      </c>
      <c r="X4" s="1">
        <v>11620</v>
      </c>
      <c r="Y4" s="1">
        <f>Корзина[[#This Row],[Цена полок]]+Корзина[[#This Row],[Цена корпуса]]</f>
        <v>13344.362499999999</v>
      </c>
      <c r="AD4" s="383">
        <f>Корзина[[#This Row],[Цена корпуса]]+Корзина[[#This Row],[Цена полок]]</f>
        <v>13344.362499999999</v>
      </c>
      <c r="AG4" t="s">
        <v>780</v>
      </c>
      <c r="AH4" t="s">
        <v>768</v>
      </c>
      <c r="AI4">
        <v>38</v>
      </c>
      <c r="AJ4">
        <v>2455</v>
      </c>
      <c r="AK4">
        <v>444</v>
      </c>
      <c r="AL4">
        <v>2</v>
      </c>
      <c r="AM4">
        <v>12040</v>
      </c>
    </row>
    <row r="5" spans="1:39" x14ac:dyDescent="0.25">
      <c r="A5" s="1" t="s">
        <v>20</v>
      </c>
      <c r="B5" s="1">
        <v>720</v>
      </c>
      <c r="C5" s="1">
        <v>600</v>
      </c>
      <c r="D5" s="1">
        <v>560</v>
      </c>
      <c r="E5" s="1">
        <v>1</v>
      </c>
      <c r="F5" s="1">
        <v>3744.0162500000001</v>
      </c>
      <c r="G5" s="1">
        <v>6.9136000000000003E-2</v>
      </c>
      <c r="H5" s="1">
        <v>0</v>
      </c>
      <c r="I5" s="1">
        <v>0</v>
      </c>
      <c r="J5" s="1">
        <v>0</v>
      </c>
      <c r="K5" s="1">
        <v>0</v>
      </c>
      <c r="L5" s="1"/>
      <c r="M5" s="1">
        <v>2754.7250000000004</v>
      </c>
      <c r="N5" s="1">
        <v>450</v>
      </c>
      <c r="O5" s="1"/>
      <c r="P5" s="1" t="s">
        <v>366</v>
      </c>
      <c r="Q5" s="1"/>
      <c r="R5" s="1"/>
      <c r="S5" s="1"/>
      <c r="T5" s="1"/>
      <c r="U5" s="1"/>
      <c r="V5" s="1"/>
      <c r="W5" s="1">
        <v>1000</v>
      </c>
      <c r="X5" s="1">
        <v>650</v>
      </c>
      <c r="Y5" s="1">
        <f>Корзина[[#This Row],[Цена полок]]+Корзина[[#This Row],[Цена корпуса]]</f>
        <v>3744.0162500000001</v>
      </c>
      <c r="AD5" s="1">
        <f>Корзина[[#This Row],[Цена корпуса]]+Корзина[[#This Row],[Цена полок]]</f>
        <v>3744.0162500000001</v>
      </c>
      <c r="AG5" t="s">
        <v>780</v>
      </c>
      <c r="AH5" t="s">
        <v>768</v>
      </c>
      <c r="AI5">
        <v>38</v>
      </c>
      <c r="AJ5">
        <v>2000</v>
      </c>
      <c r="AK5">
        <v>600</v>
      </c>
      <c r="AL5">
        <v>1</v>
      </c>
      <c r="AM5">
        <v>4278</v>
      </c>
    </row>
    <row r="6" spans="1:39" x14ac:dyDescent="0.25">
      <c r="A6" s="1" t="s">
        <v>1</v>
      </c>
      <c r="B6" s="1">
        <v>720</v>
      </c>
      <c r="C6" s="1">
        <v>600</v>
      </c>
      <c r="D6" s="1">
        <v>560</v>
      </c>
      <c r="E6" s="1">
        <v>1</v>
      </c>
      <c r="F6" s="1">
        <v>16674.024999999998</v>
      </c>
      <c r="G6" s="1">
        <v>0.42196800000000001</v>
      </c>
      <c r="H6" s="1">
        <v>0</v>
      </c>
      <c r="I6" s="1">
        <v>0</v>
      </c>
      <c r="J6" s="1">
        <v>0</v>
      </c>
      <c r="K6" s="1">
        <v>0</v>
      </c>
      <c r="L6" s="1"/>
      <c r="M6" s="1">
        <v>3226.5</v>
      </c>
      <c r="N6" s="1">
        <v>300</v>
      </c>
      <c r="O6" s="1"/>
      <c r="P6" s="1" t="s">
        <v>365</v>
      </c>
      <c r="Q6" s="1"/>
      <c r="R6" s="1"/>
      <c r="S6" s="1"/>
      <c r="T6" s="1"/>
      <c r="U6" s="1"/>
      <c r="V6" s="1"/>
      <c r="W6" s="1">
        <v>1080</v>
      </c>
      <c r="X6" s="1">
        <v>15310</v>
      </c>
      <c r="Y6" s="1">
        <f>Корзина[[#This Row],[Цена полок]]+Корзина[[#This Row],[Цена корпуса]]</f>
        <v>16674.024999999998</v>
      </c>
      <c r="AD6" s="383">
        <f>Корзина[[#This Row],[Цена корпуса]]+Корзина[[#This Row],[Цена полок]]</f>
        <v>16674.024999999998</v>
      </c>
      <c r="AG6" t="s">
        <v>794</v>
      </c>
      <c r="AH6" t="s">
        <v>792</v>
      </c>
      <c r="AI6">
        <v>38</v>
      </c>
      <c r="AJ6">
        <v>3600</v>
      </c>
      <c r="AK6">
        <v>600</v>
      </c>
      <c r="AL6">
        <v>1</v>
      </c>
      <c r="AM6">
        <v>0</v>
      </c>
    </row>
    <row r="7" spans="1:39" x14ac:dyDescent="0.25">
      <c r="A7" s="1" t="s">
        <v>190</v>
      </c>
      <c r="B7" s="1">
        <v>720</v>
      </c>
      <c r="C7" s="1">
        <v>1050</v>
      </c>
      <c r="D7" s="1">
        <v>560</v>
      </c>
      <c r="E7" s="1">
        <v>1</v>
      </c>
      <c r="F7" s="1">
        <v>6518.3525</v>
      </c>
      <c r="G7" s="1">
        <v>0.426736</v>
      </c>
      <c r="H7" s="1">
        <v>1</v>
      </c>
      <c r="I7" s="1">
        <v>0.544095</v>
      </c>
      <c r="J7" s="1">
        <v>0</v>
      </c>
      <c r="K7" s="1">
        <v>865.76396399999999</v>
      </c>
      <c r="L7" s="1"/>
      <c r="M7" s="1">
        <v>3668.6499999999992</v>
      </c>
      <c r="N7" s="1">
        <v>750</v>
      </c>
      <c r="O7" s="1"/>
      <c r="P7" s="1" t="s">
        <v>365</v>
      </c>
      <c r="Q7" s="1"/>
      <c r="R7" s="1"/>
      <c r="S7" s="1"/>
      <c r="T7" s="1"/>
      <c r="U7" s="1"/>
      <c r="V7" s="1"/>
      <c r="W7" s="1">
        <v>1350</v>
      </c>
      <c r="X7" s="1">
        <v>2650</v>
      </c>
      <c r="Y7" s="1">
        <f>Корзина[[#This Row],[Цена полок]]+Корзина[[#This Row],[Цена корпуса]]</f>
        <v>7384.1164639999997</v>
      </c>
      <c r="AD7" s="1">
        <f>Корзина[[#This Row],[Цена корпуса]]+Корзина[[#This Row],[Цена полок]]</f>
        <v>7384.1164639999997</v>
      </c>
      <c r="AG7" t="s">
        <v>794</v>
      </c>
      <c r="AH7" t="s">
        <v>792</v>
      </c>
      <c r="AI7">
        <v>38</v>
      </c>
      <c r="AJ7">
        <v>3600</v>
      </c>
      <c r="AK7">
        <v>600</v>
      </c>
      <c r="AL7">
        <v>1</v>
      </c>
      <c r="AM7">
        <v>0</v>
      </c>
    </row>
    <row r="8" spans="1:39" s="389" customFormat="1" x14ac:dyDescent="0.25">
      <c r="A8" s="313" t="s">
        <v>697</v>
      </c>
      <c r="B8" s="313">
        <v>720</v>
      </c>
      <c r="C8" s="313">
        <v>150</v>
      </c>
      <c r="D8" s="313">
        <v>560</v>
      </c>
      <c r="E8" s="313">
        <v>1</v>
      </c>
      <c r="F8" s="313">
        <v>12324.2775</v>
      </c>
      <c r="G8" s="313">
        <v>0.104536</v>
      </c>
      <c r="H8" s="313">
        <v>0</v>
      </c>
      <c r="I8" s="313">
        <v>0</v>
      </c>
      <c r="J8" s="313">
        <v>0</v>
      </c>
      <c r="K8" s="313">
        <v>0</v>
      </c>
      <c r="L8" s="313"/>
      <c r="M8" s="313">
        <v>1859.1499999999999</v>
      </c>
      <c r="N8" s="313">
        <v>300</v>
      </c>
      <c r="O8" s="313"/>
      <c r="P8" s="313" t="s">
        <v>365</v>
      </c>
      <c r="Q8" s="313"/>
      <c r="R8" s="313"/>
      <c r="S8" s="313"/>
      <c r="T8" s="313"/>
      <c r="U8" s="313"/>
      <c r="V8" s="313"/>
      <c r="W8" s="313">
        <v>1080</v>
      </c>
      <c r="X8" s="313">
        <v>11560</v>
      </c>
      <c r="Y8" s="313">
        <f>Корзина[[#This Row],[Цена полок]]+Корзина[[#This Row],[Цена корпуса]]</f>
        <v>12324.2775</v>
      </c>
      <c r="AD8" s="390">
        <f>Корзина[[#This Row],[Цена корпуса]]+Корзина[[#This Row],[Цена полок]]</f>
        <v>12324.2775</v>
      </c>
      <c r="AG8" s="389" t="s">
        <v>794</v>
      </c>
      <c r="AH8" s="389" t="s">
        <v>792</v>
      </c>
      <c r="AI8" s="389">
        <v>38</v>
      </c>
      <c r="AJ8" s="389">
        <v>3600</v>
      </c>
      <c r="AK8" s="389">
        <v>600</v>
      </c>
      <c r="AL8" s="389">
        <v>1</v>
      </c>
      <c r="AM8" s="389">
        <v>0</v>
      </c>
    </row>
    <row r="9" spans="1:39" x14ac:dyDescent="0.25">
      <c r="A9" s="1" t="s">
        <v>134</v>
      </c>
      <c r="B9" s="1">
        <v>360</v>
      </c>
      <c r="C9" s="1">
        <v>600</v>
      </c>
      <c r="D9" s="1">
        <v>560</v>
      </c>
      <c r="E9" s="1">
        <v>1</v>
      </c>
      <c r="F9" s="1">
        <v>7930.0069999999987</v>
      </c>
      <c r="G9" s="1">
        <v>0.212176</v>
      </c>
      <c r="H9" s="1">
        <v>0</v>
      </c>
      <c r="I9" s="1">
        <v>0.30618000000000001</v>
      </c>
      <c r="J9" s="1">
        <v>0</v>
      </c>
      <c r="K9" s="1">
        <v>0</v>
      </c>
      <c r="L9" s="1"/>
      <c r="M9" s="1">
        <v>2479.4199999999992</v>
      </c>
      <c r="N9" s="1">
        <v>300</v>
      </c>
      <c r="O9" s="1"/>
      <c r="P9" s="1" t="s">
        <v>365</v>
      </c>
      <c r="Q9" s="1"/>
      <c r="R9" s="1"/>
      <c r="S9" s="1"/>
      <c r="T9" s="1"/>
      <c r="U9" s="1"/>
      <c r="V9" s="1"/>
      <c r="W9" s="1">
        <v>770</v>
      </c>
      <c r="X9" s="1">
        <v>6080</v>
      </c>
      <c r="Y9" s="1">
        <f>Корзина[[#This Row],[Цена полок]]+Корзина[[#This Row],[Цена корпуса]]</f>
        <v>7930.0069999999987</v>
      </c>
      <c r="AD9" s="1">
        <f>Корзина[[#This Row],[Цена корпуса]]+Корзина[[#This Row],[Цена полок]]</f>
        <v>7930.0069999999987</v>
      </c>
    </row>
    <row r="10" spans="1:39" x14ac:dyDescent="0.25">
      <c r="A10" s="1" t="s">
        <v>134</v>
      </c>
      <c r="B10" s="1">
        <v>360</v>
      </c>
      <c r="C10" s="1">
        <v>550</v>
      </c>
      <c r="D10" s="1">
        <v>315</v>
      </c>
      <c r="E10" s="1">
        <v>1</v>
      </c>
      <c r="F10" s="1">
        <v>6944.9207499999993</v>
      </c>
      <c r="G10" s="1">
        <v>0.19437599999999999</v>
      </c>
      <c r="H10" s="1">
        <v>0</v>
      </c>
      <c r="I10" s="1">
        <v>0.15251500000000001</v>
      </c>
      <c r="J10" s="1">
        <v>0</v>
      </c>
      <c r="K10" s="1">
        <v>0</v>
      </c>
      <c r="L10" s="1"/>
      <c r="M10" s="1">
        <v>1320.494999999999</v>
      </c>
      <c r="N10" s="1">
        <v>300</v>
      </c>
      <c r="O10" s="1"/>
      <c r="P10" s="1" t="s">
        <v>365</v>
      </c>
      <c r="Q10" s="1"/>
      <c r="R10" s="1"/>
      <c r="S10" s="1"/>
      <c r="T10" s="1"/>
      <c r="U10" s="1"/>
      <c r="V10" s="1"/>
      <c r="W10" s="1">
        <v>770</v>
      </c>
      <c r="X10" s="1">
        <v>6080</v>
      </c>
      <c r="Y10" s="1">
        <f>Корзина[[#This Row],[Цена полок]]+Корзина[[#This Row],[Цена корпуса]]</f>
        <v>6944.9207499999993</v>
      </c>
      <c r="AD10" s="383">
        <f>Корзина[[#This Row],[Цена корпуса]]+Корзина[[#This Row],[Цена полок]]</f>
        <v>6944.9207499999993</v>
      </c>
    </row>
    <row r="11" spans="1:39" x14ac:dyDescent="0.25">
      <c r="A11" s="1" t="s">
        <v>134</v>
      </c>
      <c r="B11" s="1">
        <v>600</v>
      </c>
      <c r="C11" s="1">
        <v>600</v>
      </c>
      <c r="D11" s="1">
        <v>315</v>
      </c>
      <c r="E11" s="1">
        <v>1</v>
      </c>
      <c r="F11" s="1">
        <v>7964.0664999999999</v>
      </c>
      <c r="G11" s="1">
        <v>0.35521599999999998</v>
      </c>
      <c r="H11" s="1">
        <v>0</v>
      </c>
      <c r="I11" s="1">
        <v>0.167265</v>
      </c>
      <c r="J11" s="1">
        <v>0</v>
      </c>
      <c r="K11" s="1">
        <v>0</v>
      </c>
      <c r="L11" s="1"/>
      <c r="M11" s="1">
        <v>1659.4899999999993</v>
      </c>
      <c r="N11" s="1">
        <v>300</v>
      </c>
      <c r="O11" s="1"/>
      <c r="P11" s="1" t="s">
        <v>365</v>
      </c>
      <c r="Q11" s="1"/>
      <c r="R11" s="1"/>
      <c r="S11" s="1"/>
      <c r="T11" s="1"/>
      <c r="U11" s="1"/>
      <c r="V11" s="1"/>
      <c r="W11" s="1">
        <v>770</v>
      </c>
      <c r="X11" s="1">
        <v>6940</v>
      </c>
      <c r="Y11" s="1">
        <f>Корзина[[#This Row],[Цена полок]]+Корзина[[#This Row],[Цена корпуса]]</f>
        <v>7964.0664999999999</v>
      </c>
      <c r="AD11" s="1">
        <f>Корзина[[#This Row],[Цена корпуса]]+Корзина[[#This Row],[Цена полок]]</f>
        <v>7964.0664999999999</v>
      </c>
    </row>
    <row r="12" spans="1:39" x14ac:dyDescent="0.25">
      <c r="A12" s="1" t="s">
        <v>134</v>
      </c>
      <c r="B12" s="1">
        <v>360</v>
      </c>
      <c r="C12" s="1">
        <v>450</v>
      </c>
      <c r="D12" s="1">
        <v>315</v>
      </c>
      <c r="E12" s="1">
        <v>1</v>
      </c>
      <c r="F12" s="1">
        <v>6861.4932499999995</v>
      </c>
      <c r="G12" s="1">
        <v>0.158776</v>
      </c>
      <c r="H12" s="1">
        <v>0</v>
      </c>
      <c r="I12" s="1">
        <v>0.123015</v>
      </c>
      <c r="J12" s="1">
        <v>0</v>
      </c>
      <c r="K12" s="1">
        <v>0</v>
      </c>
      <c r="L12" s="1"/>
      <c r="M12" s="1">
        <v>1222.3449999999991</v>
      </c>
      <c r="N12" s="1">
        <v>300</v>
      </c>
      <c r="O12" s="1"/>
      <c r="P12" s="1" t="s">
        <v>365</v>
      </c>
      <c r="Q12" s="1"/>
      <c r="R12" s="1"/>
      <c r="S12" s="1"/>
      <c r="T12" s="1"/>
      <c r="U12" s="1"/>
      <c r="V12" s="1"/>
      <c r="W12" s="1">
        <v>770</v>
      </c>
      <c r="X12" s="1">
        <v>6080</v>
      </c>
      <c r="Y12" s="1">
        <f>Корзина[[#This Row],[Цена полок]]+Корзина[[#This Row],[Цена корпуса]]</f>
        <v>6861.4932499999995</v>
      </c>
      <c r="AD12" s="383">
        <f>Корзина[[#This Row],[Цена корпуса]]+Корзина[[#This Row],[Цена полок]]</f>
        <v>6861.4932499999995</v>
      </c>
    </row>
    <row r="13" spans="1:39" x14ac:dyDescent="0.25">
      <c r="A13" s="1" t="s">
        <v>139</v>
      </c>
      <c r="B13" s="1">
        <v>720</v>
      </c>
      <c r="C13" s="1">
        <v>550</v>
      </c>
      <c r="D13" s="1">
        <v>315</v>
      </c>
      <c r="E13" s="1">
        <v>1</v>
      </c>
      <c r="F13" s="1">
        <v>2996.5687499999995</v>
      </c>
      <c r="G13" s="1">
        <v>0.39093600000000001</v>
      </c>
      <c r="I13" s="1">
        <v>0.15251500000000001</v>
      </c>
      <c r="J13" s="1">
        <v>0</v>
      </c>
      <c r="K13" s="1">
        <v>0</v>
      </c>
      <c r="L13" s="1">
        <v>488.733</v>
      </c>
      <c r="M13" s="1">
        <v>1755.3749999999995</v>
      </c>
      <c r="N13" s="1">
        <v>300</v>
      </c>
      <c r="O13" s="1"/>
      <c r="P13" s="1" t="s">
        <v>365</v>
      </c>
      <c r="Q13" s="1"/>
      <c r="R13" s="1"/>
      <c r="S13" s="1"/>
      <c r="T13" s="1"/>
      <c r="U13" s="1"/>
      <c r="V13" s="1"/>
      <c r="W13" s="1">
        <v>770</v>
      </c>
      <c r="X13" s="1">
        <v>1000</v>
      </c>
      <c r="Y13" s="1">
        <f>Корзина[[#This Row],[Цена полок]]+Корзина[[#This Row],[Цена корпуса]]</f>
        <v>2996.5687499999995</v>
      </c>
      <c r="AD13" s="1">
        <f>Корзина[[#This Row],[Цена корпуса]]+Корзина[[#This Row],[Цена полок]]</f>
        <v>2996.5687499999995</v>
      </c>
    </row>
    <row r="14" spans="1:39" x14ac:dyDescent="0.25">
      <c r="A14" s="1" t="s">
        <v>705</v>
      </c>
      <c r="B14" s="1">
        <v>720</v>
      </c>
      <c r="C14" s="1">
        <v>450</v>
      </c>
      <c r="D14" s="1">
        <v>315</v>
      </c>
      <c r="E14" s="1">
        <v>1</v>
      </c>
      <c r="F14" s="1">
        <v>3927</v>
      </c>
      <c r="G14" s="1">
        <v>0.31933600000000001</v>
      </c>
      <c r="I14" s="1">
        <v>0.123015</v>
      </c>
      <c r="J14" s="1">
        <v>0</v>
      </c>
      <c r="K14" s="1">
        <v>0</v>
      </c>
      <c r="L14" s="1"/>
      <c r="M14" s="1">
        <v>1460</v>
      </c>
      <c r="N14" s="1">
        <v>450</v>
      </c>
      <c r="O14" s="1"/>
      <c r="P14" s="1" t="s">
        <v>365</v>
      </c>
      <c r="Q14" s="1"/>
      <c r="R14" s="1"/>
      <c r="S14" s="1"/>
      <c r="T14" s="1"/>
      <c r="U14" s="1"/>
      <c r="V14" s="1"/>
      <c r="W14" s="1">
        <v>570</v>
      </c>
      <c r="X14" s="1">
        <v>2590</v>
      </c>
      <c r="Y14" s="1">
        <f>Корзина[[#This Row],[Цена полок]]+Корзина[[#This Row],[Цена корпуса]]</f>
        <v>3927</v>
      </c>
      <c r="AD14" s="388">
        <f>Корзина[[#This Row],[Цена корпуса]]+Корзина[[#This Row],[Цена полок]]</f>
        <v>3927</v>
      </c>
    </row>
    <row r="19" spans="11:24" x14ac:dyDescent="0.25">
      <c r="K19">
        <f t="shared" ref="K19:X20" si="0">K7*0.85</f>
        <v>735.89936939999996</v>
      </c>
      <c r="L19">
        <f t="shared" si="0"/>
        <v>0</v>
      </c>
      <c r="M19">
        <f>M7*0.85</f>
        <v>3118.3524999999991</v>
      </c>
      <c r="N19">
        <f t="shared" si="0"/>
        <v>637.5</v>
      </c>
      <c r="O19">
        <f t="shared" si="0"/>
        <v>0</v>
      </c>
      <c r="Q19">
        <f t="shared" si="0"/>
        <v>0</v>
      </c>
      <c r="R19">
        <f t="shared" si="0"/>
        <v>0</v>
      </c>
      <c r="S19">
        <f t="shared" si="0"/>
        <v>0</v>
      </c>
      <c r="T19">
        <f t="shared" si="0"/>
        <v>0</v>
      </c>
      <c r="U19">
        <f t="shared" si="0"/>
        <v>0</v>
      </c>
      <c r="V19">
        <f t="shared" si="0"/>
        <v>0</v>
      </c>
      <c r="W19">
        <f t="shared" si="0"/>
        <v>1147.5</v>
      </c>
      <c r="X19">
        <f t="shared" si="0"/>
        <v>2252.5</v>
      </c>
    </row>
    <row r="20" spans="11:24" x14ac:dyDescent="0.25">
      <c r="W20">
        <f t="shared" si="0"/>
        <v>918</v>
      </c>
      <c r="X20">
        <f t="shared" si="0"/>
        <v>9826</v>
      </c>
    </row>
    <row r="26" spans="11:24" x14ac:dyDescent="0.25">
      <c r="W26">
        <f>11560*0.85</f>
        <v>9826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104775</xdr:colOff>
                    <xdr:row>23</xdr:row>
                    <xdr:rowOff>104775</xdr:rowOff>
                  </from>
                  <to>
                    <xdr:col>10</xdr:col>
                    <xdr:colOff>1190625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909</v>
      </c>
      <c r="Y1" t="s">
        <v>767</v>
      </c>
      <c r="Z1" t="s">
        <v>800</v>
      </c>
      <c r="AA1" t="s">
        <v>801</v>
      </c>
      <c r="AB1" t="s">
        <v>173</v>
      </c>
      <c r="AC1" t="s">
        <v>174</v>
      </c>
      <c r="AD1" t="s">
        <v>182</v>
      </c>
      <c r="AE1" t="s">
        <v>802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 t="s">
        <v>909</v>
      </c>
      <c r="Y2" t="s">
        <v>780</v>
      </c>
      <c r="Z2" t="s">
        <v>770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764</v>
      </c>
      <c r="P3" s="1" t="s">
        <v>365</v>
      </c>
      <c r="Q3" s="1"/>
      <c r="R3" s="1"/>
      <c r="S3" s="1"/>
      <c r="T3" s="1"/>
      <c r="U3" s="1"/>
      <c r="V3" s="1" t="s">
        <v>822</v>
      </c>
      <c r="W3" s="1">
        <f>Корзина23[[#This Row],[Цена корпуса]]+Корзина23[[#This Row],[Цена полок]]</f>
        <v>15920.712</v>
      </c>
      <c r="Y3" t="s">
        <v>794</v>
      </c>
      <c r="Z3" t="s">
        <v>795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764</v>
      </c>
      <c r="P4" s="1" t="s">
        <v>365</v>
      </c>
      <c r="Q4" s="1"/>
      <c r="R4" s="1"/>
      <c r="S4" s="1"/>
      <c r="T4" s="1"/>
      <c r="U4" s="1"/>
      <c r="V4" s="1" t="s">
        <v>822</v>
      </c>
      <c r="W4" s="1">
        <f>Корзина23[[#This Row],[Цена корпуса]]+Корзина23[[#This Row],[Цена полок]]</f>
        <v>17633.511999999999</v>
      </c>
      <c r="Y4" t="s">
        <v>780</v>
      </c>
      <c r="Z4" t="s">
        <v>768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764</v>
      </c>
      <c r="P5" s="1" t="s">
        <v>365</v>
      </c>
      <c r="Q5" s="1"/>
      <c r="R5" s="1"/>
      <c r="S5" s="1"/>
      <c r="T5" s="1"/>
      <c r="U5" s="1"/>
      <c r="V5" s="1" t="s">
        <v>822</v>
      </c>
      <c r="W5" s="1">
        <f>Корзина23[[#This Row],[Цена корпуса]]+Корзина23[[#This Row],[Цена полок]]</f>
        <v>16560</v>
      </c>
      <c r="Y5" t="s">
        <v>780</v>
      </c>
      <c r="Z5" t="s">
        <v>768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764</v>
      </c>
      <c r="P6" s="1" t="s">
        <v>365</v>
      </c>
      <c r="Q6" s="1"/>
      <c r="R6" s="1"/>
      <c r="S6" s="1"/>
      <c r="T6" s="1"/>
      <c r="U6" s="1"/>
      <c r="V6" s="1" t="s">
        <v>822</v>
      </c>
      <c r="W6" s="1">
        <f>Корзина23[[#This Row],[Цена корпуса]]+Корзина23[[#This Row],[Цена полок]]</f>
        <v>16270.712</v>
      </c>
      <c r="Y6" t="s">
        <v>794</v>
      </c>
      <c r="Z6" t="s">
        <v>792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764</v>
      </c>
      <c r="P7" s="1" t="s">
        <v>365</v>
      </c>
      <c r="Q7" s="1"/>
      <c r="R7" s="1"/>
      <c r="S7" s="1"/>
      <c r="T7" s="1"/>
      <c r="U7" s="1"/>
      <c r="V7" s="1" t="s">
        <v>822</v>
      </c>
      <c r="W7" s="1">
        <f>Корзина23[[#This Row],[Цена корпуса]]+Корзина23[[#This Row],[Цена полок]]</f>
        <v>19003.504000000001</v>
      </c>
      <c r="Y7" t="s">
        <v>794</v>
      </c>
      <c r="Z7" t="s">
        <v>792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764</v>
      </c>
      <c r="P8" s="1" t="s">
        <v>365</v>
      </c>
      <c r="Q8" s="1"/>
      <c r="R8" s="1"/>
      <c r="S8" s="1"/>
      <c r="T8" s="1"/>
      <c r="U8" s="1"/>
      <c r="V8" s="1" t="s">
        <v>822</v>
      </c>
      <c r="W8" s="1">
        <f>Корзина23[[#This Row],[Цена корпуса]]+Корзина23[[#This Row],[Цена полок]]</f>
        <v>15476.184000000001</v>
      </c>
      <c r="Y8" t="s">
        <v>794</v>
      </c>
      <c r="Z8" t="s">
        <v>792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764</v>
      </c>
      <c r="P9" s="1" t="s">
        <v>365</v>
      </c>
      <c r="Q9" s="1"/>
      <c r="R9" s="1"/>
      <c r="S9" s="1"/>
      <c r="T9" s="1"/>
      <c r="U9" s="1"/>
      <c r="V9" s="1" t="s">
        <v>822</v>
      </c>
      <c r="W9" s="1">
        <f>Корзина23[[#This Row],[Цена корпуса]]+Корзина23[[#This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764</v>
      </c>
      <c r="P10" s="1" t="s">
        <v>365</v>
      </c>
      <c r="Q10" s="1"/>
      <c r="R10" s="1"/>
      <c r="S10" s="1"/>
      <c r="T10" s="1"/>
      <c r="U10" s="1"/>
      <c r="V10" s="1" t="s">
        <v>822</v>
      </c>
      <c r="W10" s="1">
        <f>Корзина23[[#This Row],[Цена корпуса]]+Корзина23[[#This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764</v>
      </c>
      <c r="P11" s="1" t="s">
        <v>365</v>
      </c>
      <c r="Q11" s="1"/>
      <c r="R11" s="1"/>
      <c r="S11" s="1"/>
      <c r="T11" s="1"/>
      <c r="U11" s="1"/>
      <c r="V11" s="1" t="s">
        <v>822</v>
      </c>
      <c r="W11" s="1">
        <f>Корзина23[[#This Row],[Цена корпуса]]+Корзина23[[#This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764</v>
      </c>
      <c r="P12" s="1" t="s">
        <v>365</v>
      </c>
      <c r="Q12" s="1"/>
      <c r="R12" s="1"/>
      <c r="S12" s="1"/>
      <c r="T12" s="1"/>
      <c r="U12" s="1"/>
      <c r="V12" s="1" t="s">
        <v>822</v>
      </c>
      <c r="W12" s="1">
        <f>Корзина23[[#This Row],[Цена корпуса]]+Корзина23[[#This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764</v>
      </c>
      <c r="P13" s="1" t="s">
        <v>365</v>
      </c>
      <c r="Q13" s="1"/>
      <c r="R13" s="1"/>
      <c r="S13" s="1"/>
      <c r="T13" s="1"/>
      <c r="U13" s="1"/>
      <c r="V13" s="1" t="s">
        <v>822</v>
      </c>
      <c r="W13" s="1">
        <f>Корзина23[[#This Row],[Цена корпуса]]+Корзина23[[#This Row],[Цена полок]]</f>
        <v>11030.93008</v>
      </c>
    </row>
    <row r="14" spans="1:31" x14ac:dyDescent="0.25">
      <c r="A14" s="1" t="s">
        <v>859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764</v>
      </c>
      <c r="P14" s="1" t="s">
        <v>365</v>
      </c>
      <c r="Q14" s="1"/>
      <c r="R14" s="1"/>
      <c r="S14" s="1"/>
      <c r="T14" s="1"/>
      <c r="U14" s="1"/>
      <c r="V14" s="1" t="s">
        <v>822</v>
      </c>
      <c r="W14" s="1">
        <f>Корзина23[[#This Row],[Цена корпуса]]+Корзина23[[#This Row],[Цена полок]]</f>
        <v>7117.8639999999996</v>
      </c>
    </row>
    <row r="15" spans="1:31" x14ac:dyDescent="0.25">
      <c r="A15" s="1" t="s">
        <v>860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764</v>
      </c>
      <c r="P15" s="1" t="s">
        <v>365</v>
      </c>
      <c r="Q15" s="1"/>
      <c r="R15" s="1"/>
      <c r="S15" s="1"/>
      <c r="T15" s="1"/>
      <c r="U15" s="1"/>
      <c r="V15" s="1" t="s">
        <v>822</v>
      </c>
      <c r="W15" s="1">
        <f>Корзина23[[#This Row],[Цена корпуса]]+Корзина23[[#This Row],[Цена полок]]</f>
        <v>7630.7119999999995</v>
      </c>
    </row>
    <row r="16" spans="1:31" x14ac:dyDescent="0.25">
      <c r="A16" s="365" t="s">
        <v>863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 t="s">
        <v>822</v>
      </c>
      <c r="W16" s="1">
        <f>Корзина23[[#This Row],[Цена корпуса]]+Корзина23[[#This Row],[Цена полок]]</f>
        <v>9943.8399999999983</v>
      </c>
    </row>
    <row r="17" spans="1:23" x14ac:dyDescent="0.25">
      <c r="A17" s="365" t="s">
        <v>864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f>Корзина23[[#This Row],[Цена корпуса]]+Корзина23[[#This Row],[Цена полок]]</f>
        <v>10249.903999999999</v>
      </c>
    </row>
    <row r="18" spans="1:23" x14ac:dyDescent="0.25">
      <c r="A18" s="365" t="s">
        <v>865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>
        <f>Корзина23[[#This Row],[Цена корпуса]]+Корзина23[[#This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764</v>
      </c>
      <c r="P19" s="1" t="s">
        <v>365</v>
      </c>
      <c r="Q19" s="1"/>
      <c r="R19" s="1"/>
      <c r="S19" s="1"/>
      <c r="T19" s="1"/>
      <c r="U19" s="1"/>
      <c r="V19" s="1" t="s">
        <v>822</v>
      </c>
      <c r="W19" s="1">
        <f>Корзина23[[#This Row],[Цена корпуса]]+Корзина23[[#This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764</v>
      </c>
      <c r="P20" s="1" t="s">
        <v>365</v>
      </c>
      <c r="Q20" s="1"/>
      <c r="R20" s="1"/>
      <c r="S20" s="1"/>
      <c r="T20" s="1"/>
      <c r="U20" s="1"/>
      <c r="V20" s="1" t="s">
        <v>822</v>
      </c>
      <c r="W20" s="1">
        <f>Корзина23[[#This Row],[Цена корпуса]]+Корзина23[[#This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764</v>
      </c>
      <c r="P21" s="1" t="s">
        <v>365</v>
      </c>
      <c r="Q21" s="1"/>
      <c r="R21" s="1"/>
      <c r="S21" s="1"/>
      <c r="T21" s="1"/>
      <c r="U21" s="1"/>
      <c r="V21" s="1" t="s">
        <v>822</v>
      </c>
      <c r="W21" s="1">
        <f>Корзина23[[#This Row],[Цена корпуса]]+Корзина23[[#This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764</v>
      </c>
      <c r="P22" s="1" t="s">
        <v>365</v>
      </c>
      <c r="Q22" s="1"/>
      <c r="R22" s="1"/>
      <c r="S22" s="1"/>
      <c r="T22" s="1"/>
      <c r="U22" s="1"/>
      <c r="V22" s="1" t="s">
        <v>822</v>
      </c>
      <c r="W22" s="1">
        <f>Корзина23[[#This Row],[Цена корпуса]]+Корзина23[[#This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764</v>
      </c>
      <c r="P23" s="1" t="s">
        <v>365</v>
      </c>
      <c r="Q23" s="1"/>
      <c r="R23" s="1"/>
      <c r="S23" s="1"/>
      <c r="T23" s="1"/>
      <c r="U23" s="1"/>
      <c r="V23" s="1" t="s">
        <v>822</v>
      </c>
      <c r="W23" s="1">
        <f>Корзина23[[#This Row],[Цена корпуса]]+Корзина23[[#This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764</v>
      </c>
      <c r="P24" s="1" t="s">
        <v>365</v>
      </c>
      <c r="Q24" s="1"/>
      <c r="R24" s="1"/>
      <c r="S24" s="1"/>
      <c r="T24" s="1"/>
      <c r="U24" s="1"/>
      <c r="V24" s="1" t="s">
        <v>822</v>
      </c>
      <c r="W24" s="1">
        <f>Корзина23[[#This Row],[Цена корпуса]]+Корзина23[[#This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764</v>
      </c>
      <c r="P25" s="1" t="s">
        <v>365</v>
      </c>
      <c r="Q25" s="1"/>
      <c r="R25" s="1"/>
      <c r="S25" s="1"/>
      <c r="T25" s="1"/>
      <c r="U25" s="1"/>
      <c r="V25" s="1" t="s">
        <v>822</v>
      </c>
      <c r="W25" s="1">
        <f>Корзина23[[#This Row],[Цена корпуса]]+Корзина23[[#This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764</v>
      </c>
      <c r="P26" s="1" t="s">
        <v>365</v>
      </c>
      <c r="Q26" s="1"/>
      <c r="R26" s="1"/>
      <c r="S26" s="1"/>
      <c r="T26" s="1"/>
      <c r="U26" s="1"/>
      <c r="V26" s="1" t="s">
        <v>822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5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1" customWidth="1"/>
    <col min="2" max="2" width="36.85546875" style="341" customWidth="1"/>
    <col min="3" max="3" width="61.85546875" style="341" customWidth="1"/>
    <col min="4" max="4" width="11.85546875" style="341" customWidth="1"/>
    <col min="5" max="5" width="9.7109375" style="341" customWidth="1"/>
    <col min="6" max="6" width="10.5703125" style="341" customWidth="1"/>
    <col min="7" max="7" width="49.85546875" style="341" customWidth="1"/>
    <col min="8" max="16384" width="9" style="330"/>
  </cols>
  <sheetData>
    <row r="1" spans="1:7" s="355" customFormat="1" ht="12.95" customHeight="1" x14ac:dyDescent="0.2">
      <c r="A1" s="354" t="s">
        <v>910</v>
      </c>
      <c r="B1" s="354" t="s">
        <v>176</v>
      </c>
      <c r="C1" s="354" t="s">
        <v>911</v>
      </c>
      <c r="D1" s="354" t="s">
        <v>912</v>
      </c>
      <c r="E1" s="354" t="s">
        <v>837</v>
      </c>
      <c r="F1" s="354" t="s">
        <v>913</v>
      </c>
      <c r="G1" s="354" t="s">
        <v>914</v>
      </c>
    </row>
    <row r="2" spans="1:7" s="355" customFormat="1" ht="12" customHeight="1" x14ac:dyDescent="0.2">
      <c r="A2" s="349">
        <v>1</v>
      </c>
      <c r="B2" s="350" t="s">
        <v>915</v>
      </c>
      <c r="C2" s="351"/>
      <c r="D2" s="349">
        <v>1</v>
      </c>
      <c r="E2" s="352">
        <v>8236.7199999999993</v>
      </c>
      <c r="F2" s="352">
        <v>8236.7199999999993</v>
      </c>
      <c r="G2" s="353"/>
    </row>
    <row r="3" spans="1:7" s="355" customFormat="1" ht="12" customHeight="1" x14ac:dyDescent="0.2">
      <c r="A3" s="351"/>
      <c r="B3" s="351"/>
      <c r="C3" s="353" t="s">
        <v>916</v>
      </c>
      <c r="D3" s="356">
        <v>5</v>
      </c>
      <c r="E3" s="357">
        <v>0.01</v>
      </c>
      <c r="F3" s="357">
        <v>0.05</v>
      </c>
      <c r="G3" s="353"/>
    </row>
    <row r="4" spans="1:7" s="355" customFormat="1" ht="12" customHeight="1" x14ac:dyDescent="0.2">
      <c r="A4" s="351"/>
      <c r="B4" s="351"/>
      <c r="C4" s="353" t="s">
        <v>917</v>
      </c>
      <c r="D4" s="356">
        <v>2</v>
      </c>
      <c r="E4" s="357">
        <v>0.01</v>
      </c>
      <c r="F4" s="357">
        <v>0.02</v>
      </c>
      <c r="G4" s="353"/>
    </row>
    <row r="5" spans="1:7" s="355" customFormat="1" ht="12" customHeight="1" x14ac:dyDescent="0.2">
      <c r="A5" s="351"/>
      <c r="B5" s="351"/>
      <c r="C5" s="353" t="s">
        <v>918</v>
      </c>
      <c r="D5" s="356">
        <v>1</v>
      </c>
      <c r="E5" s="358"/>
      <c r="F5" s="358"/>
      <c r="G5" s="353" t="s">
        <v>919</v>
      </c>
    </row>
    <row r="6" spans="1:7" s="355" customFormat="1" ht="12" customHeight="1" x14ac:dyDescent="0.2">
      <c r="A6" s="351"/>
      <c r="B6" s="351"/>
      <c r="C6" s="353" t="s">
        <v>920</v>
      </c>
      <c r="D6" s="356">
        <v>4</v>
      </c>
      <c r="E6" s="358"/>
      <c r="F6" s="358"/>
      <c r="G6" s="353" t="s">
        <v>919</v>
      </c>
    </row>
    <row r="7" spans="1:7" s="355" customFormat="1" ht="12" customHeight="1" x14ac:dyDescent="0.2">
      <c r="A7" s="351"/>
      <c r="B7" s="351"/>
      <c r="C7" s="353" t="s">
        <v>921</v>
      </c>
      <c r="D7" s="356">
        <v>1</v>
      </c>
      <c r="E7" s="358"/>
      <c r="F7" s="358"/>
      <c r="G7" s="353" t="s">
        <v>919</v>
      </c>
    </row>
    <row r="8" spans="1:7" s="355" customFormat="1" ht="12" customHeight="1" x14ac:dyDescent="0.2">
      <c r="A8" s="351"/>
      <c r="B8" s="351"/>
      <c r="C8" s="353" t="s">
        <v>922</v>
      </c>
      <c r="D8" s="356">
        <v>1</v>
      </c>
      <c r="E8" s="358"/>
      <c r="F8" s="358"/>
      <c r="G8" s="353" t="s">
        <v>919</v>
      </c>
    </row>
    <row r="9" spans="1:7" s="355" customFormat="1" ht="12" customHeight="1" x14ac:dyDescent="0.2">
      <c r="A9" s="351"/>
      <c r="B9" s="351"/>
      <c r="C9" s="353" t="s">
        <v>923</v>
      </c>
      <c r="D9" s="356">
        <v>1</v>
      </c>
      <c r="E9" s="358"/>
      <c r="F9" s="358"/>
      <c r="G9" s="353" t="s">
        <v>919</v>
      </c>
    </row>
    <row r="10" spans="1:7" s="355" customFormat="1" ht="12" customHeight="1" x14ac:dyDescent="0.2">
      <c r="A10" s="351"/>
      <c r="B10" s="351"/>
      <c r="C10" s="353" t="s">
        <v>924</v>
      </c>
      <c r="D10" s="356">
        <v>1</v>
      </c>
      <c r="E10" s="358"/>
      <c r="F10" s="358"/>
      <c r="G10" s="353" t="s">
        <v>919</v>
      </c>
    </row>
    <row r="11" spans="1:7" s="355" customFormat="1" ht="12" customHeight="1" x14ac:dyDescent="0.2">
      <c r="A11" s="351"/>
      <c r="B11" s="351"/>
      <c r="C11" s="353" t="s">
        <v>925</v>
      </c>
      <c r="D11" s="356">
        <v>1</v>
      </c>
      <c r="E11" s="358"/>
      <c r="F11" s="358"/>
      <c r="G11" s="353" t="s">
        <v>919</v>
      </c>
    </row>
    <row r="12" spans="1:7" s="355" customFormat="1" ht="12" customHeight="1" x14ac:dyDescent="0.2">
      <c r="A12" s="351"/>
      <c r="B12" s="351"/>
      <c r="C12" s="353" t="s">
        <v>684</v>
      </c>
      <c r="D12" s="356">
        <v>1</v>
      </c>
      <c r="E12" s="357">
        <v>0.01</v>
      </c>
      <c r="F12" s="357">
        <v>0.01</v>
      </c>
      <c r="G12" s="353"/>
    </row>
    <row r="13" spans="1:7" s="355" customFormat="1" ht="12" customHeight="1" x14ac:dyDescent="0.2">
      <c r="A13" s="351"/>
      <c r="B13" s="351"/>
      <c r="C13" s="353" t="s">
        <v>401</v>
      </c>
      <c r="D13" s="356">
        <v>2</v>
      </c>
      <c r="E13" s="356">
        <v>270</v>
      </c>
      <c r="F13" s="356">
        <v>540</v>
      </c>
      <c r="G13" s="353"/>
    </row>
    <row r="14" spans="1:7" s="355" customFormat="1" ht="12" customHeight="1" x14ac:dyDescent="0.2">
      <c r="A14" s="351"/>
      <c r="B14" s="351"/>
      <c r="C14" s="353" t="s">
        <v>926</v>
      </c>
      <c r="D14" s="356">
        <v>1</v>
      </c>
      <c r="E14" s="357">
        <v>530.71</v>
      </c>
      <c r="F14" s="357">
        <v>530.71</v>
      </c>
      <c r="G14" s="353"/>
    </row>
    <row r="15" spans="1:7" s="355" customFormat="1" ht="12" customHeight="1" x14ac:dyDescent="0.2">
      <c r="A15" s="351"/>
      <c r="B15" s="351"/>
      <c r="C15" s="353" t="s">
        <v>927</v>
      </c>
      <c r="D15" s="356">
        <v>1</v>
      </c>
      <c r="E15" s="358"/>
      <c r="F15" s="358"/>
      <c r="G15" s="353" t="s">
        <v>919</v>
      </c>
    </row>
    <row r="16" spans="1:7" s="355" customFormat="1" ht="12" customHeight="1" x14ac:dyDescent="0.2">
      <c r="A16" s="351"/>
      <c r="B16" s="351"/>
      <c r="C16" s="353" t="s">
        <v>928</v>
      </c>
      <c r="D16" s="356">
        <v>1</v>
      </c>
      <c r="E16" s="358"/>
      <c r="F16" s="358"/>
      <c r="G16" s="353" t="s">
        <v>919</v>
      </c>
    </row>
    <row r="17" spans="1:7" s="355" customFormat="1" ht="12" customHeight="1" x14ac:dyDescent="0.2">
      <c r="A17" s="351"/>
      <c r="B17" s="351"/>
      <c r="C17" s="353" t="s">
        <v>929</v>
      </c>
      <c r="D17" s="356">
        <v>1</v>
      </c>
      <c r="E17" s="359">
        <v>5810</v>
      </c>
      <c r="F17" s="359">
        <v>5810</v>
      </c>
      <c r="G17" s="353"/>
    </row>
    <row r="18" spans="1:7" s="355" customFormat="1" ht="12" customHeight="1" x14ac:dyDescent="0.2">
      <c r="A18" s="351"/>
      <c r="B18" s="351"/>
      <c r="C18" s="353" t="s">
        <v>436</v>
      </c>
      <c r="D18" s="356">
        <v>2</v>
      </c>
      <c r="E18" s="356">
        <v>500</v>
      </c>
      <c r="F18" s="359">
        <v>1000</v>
      </c>
      <c r="G18" s="353"/>
    </row>
    <row r="19" spans="1:7" s="355" customFormat="1" ht="12" customHeight="1" x14ac:dyDescent="0.2">
      <c r="A19" s="351"/>
      <c r="B19" s="351"/>
      <c r="C19" s="353" t="s">
        <v>930</v>
      </c>
      <c r="D19" s="356">
        <v>1</v>
      </c>
      <c r="E19" s="358"/>
      <c r="F19" s="358"/>
      <c r="G19" s="353" t="s">
        <v>919</v>
      </c>
    </row>
    <row r="20" spans="1:7" s="355" customFormat="1" ht="12" customHeight="1" x14ac:dyDescent="0.2">
      <c r="A20" s="351"/>
      <c r="B20" s="351"/>
      <c r="C20" s="353" t="s">
        <v>931</v>
      </c>
      <c r="D20" s="356">
        <v>1</v>
      </c>
      <c r="E20" s="358"/>
      <c r="F20" s="358"/>
      <c r="G20" s="353" t="s">
        <v>919</v>
      </c>
    </row>
    <row r="21" spans="1:7" s="355" customFormat="1" ht="12" customHeight="1" x14ac:dyDescent="0.2">
      <c r="A21" s="351"/>
      <c r="B21" s="351"/>
      <c r="C21" s="353" t="s">
        <v>932</v>
      </c>
      <c r="D21" s="356">
        <v>1</v>
      </c>
      <c r="E21" s="357">
        <v>0.01</v>
      </c>
      <c r="F21" s="357">
        <v>0.01</v>
      </c>
      <c r="G21" s="353"/>
    </row>
    <row r="22" spans="1:7" s="355" customFormat="1" ht="12" customHeight="1" x14ac:dyDescent="0.2">
      <c r="A22" s="351"/>
      <c r="B22" s="351"/>
      <c r="C22" s="353" t="s">
        <v>933</v>
      </c>
      <c r="D22" s="356">
        <v>1</v>
      </c>
      <c r="E22" s="359">
        <v>1130</v>
      </c>
      <c r="F22" s="359">
        <v>1130</v>
      </c>
      <c r="G22" s="353"/>
    </row>
    <row r="23" spans="1:7" s="355" customFormat="1" ht="12.95" customHeight="1" x14ac:dyDescent="0.2">
      <c r="A23" s="360"/>
      <c r="B23" s="360"/>
      <c r="C23" s="360"/>
      <c r="D23" s="360"/>
      <c r="E23" s="361">
        <v>17247.810000000001</v>
      </c>
      <c r="F23" s="361">
        <v>17247.810000000001</v>
      </c>
      <c r="G23" s="360"/>
    </row>
    <row r="24" spans="1:7" s="355" customFormat="1" ht="12" customHeight="1" x14ac:dyDescent="0.2">
      <c r="A24" s="349">
        <v>2</v>
      </c>
      <c r="B24" s="350" t="s">
        <v>934</v>
      </c>
      <c r="C24" s="351"/>
      <c r="D24" s="349">
        <v>1</v>
      </c>
      <c r="E24" s="362">
        <v>6910</v>
      </c>
      <c r="F24" s="362">
        <v>6910</v>
      </c>
      <c r="G24" s="353"/>
    </row>
    <row r="25" spans="1:7" s="355" customFormat="1" ht="12" customHeight="1" x14ac:dyDescent="0.2">
      <c r="A25" s="351"/>
      <c r="B25" s="351"/>
      <c r="C25" s="353" t="s">
        <v>916</v>
      </c>
      <c r="D25" s="356">
        <v>5</v>
      </c>
      <c r="E25" s="357">
        <v>0.01</v>
      </c>
      <c r="F25" s="357">
        <v>0.05</v>
      </c>
      <c r="G25" s="353"/>
    </row>
    <row r="26" spans="1:7" s="355" customFormat="1" ht="12" customHeight="1" x14ac:dyDescent="0.2">
      <c r="A26" s="351"/>
      <c r="B26" s="351"/>
      <c r="C26" s="353" t="s">
        <v>917</v>
      </c>
      <c r="D26" s="356">
        <v>2</v>
      </c>
      <c r="E26" s="357">
        <v>0.01</v>
      </c>
      <c r="F26" s="357">
        <v>0.02</v>
      </c>
      <c r="G26" s="353"/>
    </row>
    <row r="27" spans="1:7" s="355" customFormat="1" ht="12" customHeight="1" x14ac:dyDescent="0.2">
      <c r="A27" s="351"/>
      <c r="B27" s="351"/>
      <c r="C27" s="353" t="s">
        <v>935</v>
      </c>
      <c r="D27" s="356">
        <v>1</v>
      </c>
      <c r="E27" s="358"/>
      <c r="F27" s="358"/>
      <c r="G27" s="353" t="s">
        <v>919</v>
      </c>
    </row>
    <row r="28" spans="1:7" s="355" customFormat="1" ht="12" customHeight="1" x14ac:dyDescent="0.2">
      <c r="A28" s="351"/>
      <c r="B28" s="351"/>
      <c r="C28" s="353" t="s">
        <v>920</v>
      </c>
      <c r="D28" s="356">
        <v>4</v>
      </c>
      <c r="E28" s="358"/>
      <c r="F28" s="358"/>
      <c r="G28" s="353" t="s">
        <v>919</v>
      </c>
    </row>
    <row r="29" spans="1:7" s="355" customFormat="1" ht="12" customHeight="1" x14ac:dyDescent="0.2">
      <c r="A29" s="351"/>
      <c r="B29" s="351"/>
      <c r="C29" s="353" t="s">
        <v>921</v>
      </c>
      <c r="D29" s="356">
        <v>1</v>
      </c>
      <c r="E29" s="358"/>
      <c r="F29" s="358"/>
      <c r="G29" s="353" t="s">
        <v>919</v>
      </c>
    </row>
    <row r="30" spans="1:7" s="355" customFormat="1" ht="12" customHeight="1" x14ac:dyDescent="0.2">
      <c r="A30" s="351"/>
      <c r="B30" s="351"/>
      <c r="C30" s="353" t="s">
        <v>922</v>
      </c>
      <c r="D30" s="356">
        <v>1</v>
      </c>
      <c r="E30" s="358"/>
      <c r="F30" s="358"/>
      <c r="G30" s="353" t="s">
        <v>919</v>
      </c>
    </row>
    <row r="31" spans="1:7" s="355" customFormat="1" ht="12" customHeight="1" x14ac:dyDescent="0.2">
      <c r="A31" s="351"/>
      <c r="B31" s="351"/>
      <c r="C31" s="353" t="s">
        <v>923</v>
      </c>
      <c r="D31" s="356">
        <v>1</v>
      </c>
      <c r="E31" s="358"/>
      <c r="F31" s="358"/>
      <c r="G31" s="353" t="s">
        <v>919</v>
      </c>
    </row>
    <row r="32" spans="1:7" s="355" customFormat="1" ht="12" customHeight="1" x14ac:dyDescent="0.2">
      <c r="A32" s="351"/>
      <c r="B32" s="351"/>
      <c r="C32" s="353" t="s">
        <v>936</v>
      </c>
      <c r="D32" s="356">
        <v>1</v>
      </c>
      <c r="E32" s="358"/>
      <c r="F32" s="358"/>
      <c r="G32" s="353" t="s">
        <v>919</v>
      </c>
    </row>
    <row r="33" spans="1:7" s="355" customFormat="1" ht="12" customHeight="1" x14ac:dyDescent="0.2">
      <c r="A33" s="351"/>
      <c r="B33" s="351"/>
      <c r="C33" s="353" t="s">
        <v>925</v>
      </c>
      <c r="D33" s="356">
        <v>1</v>
      </c>
      <c r="E33" s="358"/>
      <c r="F33" s="358"/>
      <c r="G33" s="353" t="s">
        <v>919</v>
      </c>
    </row>
    <row r="34" spans="1:7" s="355" customFormat="1" ht="12" customHeight="1" x14ac:dyDescent="0.2">
      <c r="A34" s="351"/>
      <c r="B34" s="351"/>
      <c r="C34" s="353" t="s">
        <v>684</v>
      </c>
      <c r="D34" s="356">
        <v>1</v>
      </c>
      <c r="E34" s="357">
        <v>0.01</v>
      </c>
      <c r="F34" s="357">
        <v>0.01</v>
      </c>
      <c r="G34" s="353"/>
    </row>
    <row r="35" spans="1:7" s="355" customFormat="1" ht="12" customHeight="1" x14ac:dyDescent="0.2">
      <c r="A35" s="351"/>
      <c r="B35" s="351"/>
      <c r="C35" s="353" t="s">
        <v>401</v>
      </c>
      <c r="D35" s="356">
        <v>2</v>
      </c>
      <c r="E35" s="356">
        <v>270</v>
      </c>
      <c r="F35" s="356">
        <v>540</v>
      </c>
      <c r="G35" s="353"/>
    </row>
    <row r="36" spans="1:7" s="355" customFormat="1" ht="12" customHeight="1" x14ac:dyDescent="0.2">
      <c r="A36" s="351"/>
      <c r="B36" s="351"/>
      <c r="C36" s="353" t="s">
        <v>926</v>
      </c>
      <c r="D36" s="356">
        <v>1</v>
      </c>
      <c r="E36" s="357">
        <v>530.71</v>
      </c>
      <c r="F36" s="357">
        <v>530.71</v>
      </c>
      <c r="G36" s="353"/>
    </row>
    <row r="37" spans="1:7" s="355" customFormat="1" ht="12" customHeight="1" x14ac:dyDescent="0.2">
      <c r="A37" s="351"/>
      <c r="B37" s="351"/>
      <c r="C37" s="353" t="s">
        <v>927</v>
      </c>
      <c r="D37" s="356">
        <v>1</v>
      </c>
      <c r="E37" s="358"/>
      <c r="F37" s="358"/>
      <c r="G37" s="353" t="s">
        <v>919</v>
      </c>
    </row>
    <row r="38" spans="1:7" s="355" customFormat="1" ht="12" customHeight="1" x14ac:dyDescent="0.2">
      <c r="A38" s="351"/>
      <c r="B38" s="351"/>
      <c r="C38" s="353" t="s">
        <v>937</v>
      </c>
      <c r="D38" s="356">
        <v>1</v>
      </c>
      <c r="E38" s="358"/>
      <c r="F38" s="358"/>
      <c r="G38" s="353" t="s">
        <v>919</v>
      </c>
    </row>
    <row r="39" spans="1:7" s="355" customFormat="1" ht="12" customHeight="1" x14ac:dyDescent="0.2">
      <c r="A39" s="351"/>
      <c r="B39" s="351"/>
      <c r="C39" s="353" t="s">
        <v>929</v>
      </c>
      <c r="D39" s="356">
        <v>1</v>
      </c>
      <c r="E39" s="359">
        <v>5810</v>
      </c>
      <c r="F39" s="359">
        <v>5810</v>
      </c>
      <c r="G39" s="353"/>
    </row>
    <row r="40" spans="1:7" s="355" customFormat="1" ht="12" customHeight="1" x14ac:dyDescent="0.2">
      <c r="A40" s="351"/>
      <c r="B40" s="351"/>
      <c r="C40" s="353" t="s">
        <v>436</v>
      </c>
      <c r="D40" s="356">
        <v>2</v>
      </c>
      <c r="E40" s="356">
        <v>500</v>
      </c>
      <c r="F40" s="359">
        <v>1000</v>
      </c>
      <c r="G40" s="353"/>
    </row>
    <row r="41" spans="1:7" s="355" customFormat="1" ht="12" customHeight="1" x14ac:dyDescent="0.2">
      <c r="A41" s="351"/>
      <c r="B41" s="351"/>
      <c r="C41" s="353" t="s">
        <v>938</v>
      </c>
      <c r="D41" s="356">
        <v>1</v>
      </c>
      <c r="E41" s="358"/>
      <c r="F41" s="358"/>
      <c r="G41" s="353" t="s">
        <v>919</v>
      </c>
    </row>
    <row r="42" spans="1:7" s="355" customFormat="1" ht="12" customHeight="1" x14ac:dyDescent="0.2">
      <c r="A42" s="351"/>
      <c r="B42" s="351"/>
      <c r="C42" s="353" t="s">
        <v>931</v>
      </c>
      <c r="D42" s="356">
        <v>1</v>
      </c>
      <c r="E42" s="358"/>
      <c r="F42" s="358"/>
      <c r="G42" s="353" t="s">
        <v>919</v>
      </c>
    </row>
    <row r="43" spans="1:7" s="355" customFormat="1" ht="12" customHeight="1" x14ac:dyDescent="0.2">
      <c r="A43" s="351"/>
      <c r="B43" s="351"/>
      <c r="C43" s="353" t="s">
        <v>932</v>
      </c>
      <c r="D43" s="356">
        <v>1</v>
      </c>
      <c r="E43" s="357">
        <v>0.01</v>
      </c>
      <c r="F43" s="357">
        <v>0.01</v>
      </c>
      <c r="G43" s="353"/>
    </row>
    <row r="44" spans="1:7" s="355" customFormat="1" ht="12" customHeight="1" x14ac:dyDescent="0.2">
      <c r="A44" s="351"/>
      <c r="B44" s="351"/>
      <c r="C44" s="353" t="s">
        <v>933</v>
      </c>
      <c r="D44" s="356">
        <v>1</v>
      </c>
      <c r="E44" s="359">
        <v>1130</v>
      </c>
      <c r="F44" s="359">
        <v>1130</v>
      </c>
      <c r="G44" s="353"/>
    </row>
    <row r="45" spans="1:7" s="355" customFormat="1" ht="12.95" customHeight="1" x14ac:dyDescent="0.2">
      <c r="A45" s="360"/>
      <c r="B45" s="360"/>
      <c r="C45" s="360"/>
      <c r="D45" s="360"/>
      <c r="E45" s="361">
        <v>15921.09</v>
      </c>
      <c r="F45" s="361">
        <v>15921.09</v>
      </c>
      <c r="G45" s="360"/>
    </row>
    <row r="46" spans="1:7" s="355" customFormat="1" ht="12" customHeight="1" x14ac:dyDescent="0.2">
      <c r="A46" s="349">
        <v>3</v>
      </c>
      <c r="B46" s="350" t="s">
        <v>934</v>
      </c>
      <c r="C46" s="351"/>
      <c r="D46" s="349">
        <v>1</v>
      </c>
      <c r="E46" s="362">
        <v>6910</v>
      </c>
      <c r="F46" s="362">
        <v>6910</v>
      </c>
      <c r="G46" s="353"/>
    </row>
    <row r="47" spans="1:7" s="355" customFormat="1" ht="12" customHeight="1" x14ac:dyDescent="0.2">
      <c r="A47" s="351"/>
      <c r="B47" s="351"/>
      <c r="C47" s="353" t="s">
        <v>916</v>
      </c>
      <c r="D47" s="356">
        <v>5</v>
      </c>
      <c r="E47" s="357">
        <v>0.01</v>
      </c>
      <c r="F47" s="357">
        <v>0.05</v>
      </c>
      <c r="G47" s="353"/>
    </row>
    <row r="48" spans="1:7" s="355" customFormat="1" ht="12" customHeight="1" x14ac:dyDescent="0.2">
      <c r="A48" s="351"/>
      <c r="B48" s="351"/>
      <c r="C48" s="353" t="s">
        <v>917</v>
      </c>
      <c r="D48" s="356">
        <v>2</v>
      </c>
      <c r="E48" s="357">
        <v>0.01</v>
      </c>
      <c r="F48" s="357">
        <v>0.02</v>
      </c>
      <c r="G48" s="353"/>
    </row>
    <row r="49" spans="1:7" s="355" customFormat="1" ht="12" customHeight="1" x14ac:dyDescent="0.2">
      <c r="A49" s="351"/>
      <c r="B49" s="351"/>
      <c r="C49" s="353" t="s">
        <v>935</v>
      </c>
      <c r="D49" s="356">
        <v>1</v>
      </c>
      <c r="E49" s="358"/>
      <c r="F49" s="358"/>
      <c r="G49" s="353" t="s">
        <v>919</v>
      </c>
    </row>
    <row r="50" spans="1:7" s="355" customFormat="1" ht="12" customHeight="1" x14ac:dyDescent="0.2">
      <c r="A50" s="351"/>
      <c r="B50" s="351"/>
      <c r="C50" s="353" t="s">
        <v>920</v>
      </c>
      <c r="D50" s="356">
        <v>4</v>
      </c>
      <c r="E50" s="358"/>
      <c r="F50" s="358"/>
      <c r="G50" s="353" t="s">
        <v>919</v>
      </c>
    </row>
    <row r="51" spans="1:7" s="355" customFormat="1" ht="12" customHeight="1" x14ac:dyDescent="0.2">
      <c r="A51" s="351"/>
      <c r="B51" s="351"/>
      <c r="C51" s="353" t="s">
        <v>921</v>
      </c>
      <c r="D51" s="356">
        <v>1</v>
      </c>
      <c r="E51" s="358"/>
      <c r="F51" s="358"/>
      <c r="G51" s="353" t="s">
        <v>919</v>
      </c>
    </row>
    <row r="52" spans="1:7" s="355" customFormat="1" ht="12" customHeight="1" x14ac:dyDescent="0.2">
      <c r="A52" s="351"/>
      <c r="B52" s="351"/>
      <c r="C52" s="353" t="s">
        <v>922</v>
      </c>
      <c r="D52" s="356">
        <v>1</v>
      </c>
      <c r="E52" s="358"/>
      <c r="F52" s="358"/>
      <c r="G52" s="353" t="s">
        <v>919</v>
      </c>
    </row>
    <row r="53" spans="1:7" s="355" customFormat="1" ht="12" customHeight="1" x14ac:dyDescent="0.2">
      <c r="A53" s="351"/>
      <c r="B53" s="351"/>
      <c r="C53" s="353" t="s">
        <v>923</v>
      </c>
      <c r="D53" s="356">
        <v>1</v>
      </c>
      <c r="E53" s="358"/>
      <c r="F53" s="358"/>
      <c r="G53" s="353" t="s">
        <v>919</v>
      </c>
    </row>
    <row r="54" spans="1:7" s="355" customFormat="1" ht="12" customHeight="1" x14ac:dyDescent="0.2">
      <c r="A54" s="351"/>
      <c r="B54" s="351"/>
      <c r="C54" s="353" t="s">
        <v>936</v>
      </c>
      <c r="D54" s="356">
        <v>1</v>
      </c>
      <c r="E54" s="358"/>
      <c r="F54" s="358"/>
      <c r="G54" s="353" t="s">
        <v>919</v>
      </c>
    </row>
    <row r="55" spans="1:7" s="355" customFormat="1" ht="12" customHeight="1" x14ac:dyDescent="0.2">
      <c r="A55" s="351"/>
      <c r="B55" s="351"/>
      <c r="C55" s="353" t="s">
        <v>925</v>
      </c>
      <c r="D55" s="356">
        <v>1</v>
      </c>
      <c r="E55" s="358"/>
      <c r="F55" s="358"/>
      <c r="G55" s="353" t="s">
        <v>919</v>
      </c>
    </row>
    <row r="56" spans="1:7" s="355" customFormat="1" ht="12" customHeight="1" x14ac:dyDescent="0.2">
      <c r="A56" s="351"/>
      <c r="B56" s="351"/>
      <c r="C56" s="353" t="s">
        <v>684</v>
      </c>
      <c r="D56" s="356">
        <v>1</v>
      </c>
      <c r="E56" s="357">
        <v>0.01</v>
      </c>
      <c r="F56" s="357">
        <v>0.01</v>
      </c>
      <c r="G56" s="353"/>
    </row>
    <row r="57" spans="1:7" s="355" customFormat="1" ht="12" customHeight="1" x14ac:dyDescent="0.2">
      <c r="A57" s="351"/>
      <c r="B57" s="351"/>
      <c r="C57" s="353" t="s">
        <v>401</v>
      </c>
      <c r="D57" s="356">
        <v>2</v>
      </c>
      <c r="E57" s="356">
        <v>270</v>
      </c>
      <c r="F57" s="356">
        <v>540</v>
      </c>
      <c r="G57" s="353"/>
    </row>
    <row r="58" spans="1:7" s="355" customFormat="1" ht="12" customHeight="1" x14ac:dyDescent="0.2">
      <c r="A58" s="351"/>
      <c r="B58" s="351"/>
      <c r="C58" s="353" t="s">
        <v>926</v>
      </c>
      <c r="D58" s="356">
        <v>1</v>
      </c>
      <c r="E58" s="357">
        <v>530.71</v>
      </c>
      <c r="F58" s="357">
        <v>530.71</v>
      </c>
      <c r="G58" s="353"/>
    </row>
    <row r="59" spans="1:7" s="355" customFormat="1" ht="12" customHeight="1" x14ac:dyDescent="0.2">
      <c r="A59" s="351"/>
      <c r="B59" s="351"/>
      <c r="C59" s="353" t="s">
        <v>927</v>
      </c>
      <c r="D59" s="356">
        <v>1</v>
      </c>
      <c r="E59" s="358"/>
      <c r="F59" s="358"/>
      <c r="G59" s="353" t="s">
        <v>919</v>
      </c>
    </row>
    <row r="60" spans="1:7" s="355" customFormat="1" ht="12" customHeight="1" x14ac:dyDescent="0.2">
      <c r="A60" s="351"/>
      <c r="B60" s="351"/>
      <c r="C60" s="353" t="s">
        <v>937</v>
      </c>
      <c r="D60" s="356">
        <v>1</v>
      </c>
      <c r="E60" s="358"/>
      <c r="F60" s="358"/>
      <c r="G60" s="353" t="s">
        <v>919</v>
      </c>
    </row>
    <row r="61" spans="1:7" s="355" customFormat="1" ht="12" customHeight="1" x14ac:dyDescent="0.2">
      <c r="A61" s="351"/>
      <c r="B61" s="351"/>
      <c r="C61" s="353" t="s">
        <v>929</v>
      </c>
      <c r="D61" s="356">
        <v>1</v>
      </c>
      <c r="E61" s="359">
        <v>5810</v>
      </c>
      <c r="F61" s="359">
        <v>5810</v>
      </c>
      <c r="G61" s="353"/>
    </row>
    <row r="62" spans="1:7" s="355" customFormat="1" ht="12" customHeight="1" x14ac:dyDescent="0.2">
      <c r="A62" s="351"/>
      <c r="B62" s="351"/>
      <c r="C62" s="353" t="s">
        <v>436</v>
      </c>
      <c r="D62" s="356">
        <v>2</v>
      </c>
      <c r="E62" s="356">
        <v>500</v>
      </c>
      <c r="F62" s="359">
        <v>1000</v>
      </c>
      <c r="G62" s="353"/>
    </row>
    <row r="63" spans="1:7" s="355" customFormat="1" ht="12" customHeight="1" x14ac:dyDescent="0.2">
      <c r="A63" s="351"/>
      <c r="B63" s="351"/>
      <c r="C63" s="353" t="s">
        <v>938</v>
      </c>
      <c r="D63" s="356">
        <v>1</v>
      </c>
      <c r="E63" s="358"/>
      <c r="F63" s="358"/>
      <c r="G63" s="353" t="s">
        <v>919</v>
      </c>
    </row>
    <row r="64" spans="1:7" s="355" customFormat="1" ht="12" customHeight="1" x14ac:dyDescent="0.2">
      <c r="A64" s="351"/>
      <c r="B64" s="351"/>
      <c r="C64" s="353" t="s">
        <v>931</v>
      </c>
      <c r="D64" s="356">
        <v>1</v>
      </c>
      <c r="E64" s="358"/>
      <c r="F64" s="358"/>
      <c r="G64" s="353" t="s">
        <v>919</v>
      </c>
    </row>
    <row r="65" spans="1:7" s="355" customFormat="1" ht="12" customHeight="1" x14ac:dyDescent="0.2">
      <c r="A65" s="351"/>
      <c r="B65" s="351"/>
      <c r="C65" s="353" t="s">
        <v>932</v>
      </c>
      <c r="D65" s="356">
        <v>1</v>
      </c>
      <c r="E65" s="357">
        <v>0.01</v>
      </c>
      <c r="F65" s="357">
        <v>0.01</v>
      </c>
      <c r="G65" s="353"/>
    </row>
    <row r="66" spans="1:7" s="355" customFormat="1" ht="12" customHeight="1" x14ac:dyDescent="0.2">
      <c r="A66" s="351"/>
      <c r="B66" s="351"/>
      <c r="C66" s="353" t="s">
        <v>933</v>
      </c>
      <c r="D66" s="356">
        <v>1</v>
      </c>
      <c r="E66" s="359">
        <v>1130</v>
      </c>
      <c r="F66" s="359">
        <v>1130</v>
      </c>
      <c r="G66" s="353"/>
    </row>
    <row r="67" spans="1:7" s="355" customFormat="1" ht="12.95" customHeight="1" x14ac:dyDescent="0.2">
      <c r="A67" s="360"/>
      <c r="B67" s="360"/>
      <c r="C67" s="360"/>
      <c r="D67" s="360"/>
      <c r="E67" s="361">
        <v>15921.09</v>
      </c>
      <c r="F67" s="361">
        <v>15921.09</v>
      </c>
      <c r="G67" s="360"/>
    </row>
    <row r="68" spans="1:7" s="355" customFormat="1" ht="12" customHeight="1" x14ac:dyDescent="0.2">
      <c r="A68" s="349">
        <v>4</v>
      </c>
      <c r="B68" s="350" t="s">
        <v>915</v>
      </c>
      <c r="C68" s="351"/>
      <c r="D68" s="349">
        <v>1</v>
      </c>
      <c r="E68" s="352">
        <v>8236.7199999999993</v>
      </c>
      <c r="F68" s="352">
        <v>8236.7199999999993</v>
      </c>
      <c r="G68" s="353"/>
    </row>
    <row r="69" spans="1:7" s="355" customFormat="1" ht="12" customHeight="1" x14ac:dyDescent="0.2">
      <c r="A69" s="351"/>
      <c r="B69" s="351"/>
      <c r="C69" s="353" t="s">
        <v>916</v>
      </c>
      <c r="D69" s="356">
        <v>5</v>
      </c>
      <c r="E69" s="357">
        <v>0.01</v>
      </c>
      <c r="F69" s="357">
        <v>0.05</v>
      </c>
      <c r="G69" s="353"/>
    </row>
    <row r="70" spans="1:7" s="355" customFormat="1" ht="12" customHeight="1" x14ac:dyDescent="0.2">
      <c r="A70" s="351"/>
      <c r="B70" s="351"/>
      <c r="C70" s="353" t="s">
        <v>917</v>
      </c>
      <c r="D70" s="356">
        <v>2</v>
      </c>
      <c r="E70" s="357">
        <v>0.01</v>
      </c>
      <c r="F70" s="357">
        <v>0.02</v>
      </c>
      <c r="G70" s="353"/>
    </row>
    <row r="71" spans="1:7" s="355" customFormat="1" ht="12" customHeight="1" x14ac:dyDescent="0.2">
      <c r="A71" s="351"/>
      <c r="B71" s="351"/>
      <c r="C71" s="353" t="s">
        <v>918</v>
      </c>
      <c r="D71" s="356">
        <v>1</v>
      </c>
      <c r="E71" s="358"/>
      <c r="F71" s="358"/>
      <c r="G71" s="353" t="s">
        <v>919</v>
      </c>
    </row>
    <row r="72" spans="1:7" s="355" customFormat="1" ht="12" customHeight="1" x14ac:dyDescent="0.2">
      <c r="A72" s="351"/>
      <c r="B72" s="351"/>
      <c r="C72" s="353" t="s">
        <v>920</v>
      </c>
      <c r="D72" s="356">
        <v>4</v>
      </c>
      <c r="E72" s="358"/>
      <c r="F72" s="358"/>
      <c r="G72" s="353" t="s">
        <v>919</v>
      </c>
    </row>
    <row r="73" spans="1:7" s="355" customFormat="1" ht="12" customHeight="1" x14ac:dyDescent="0.2">
      <c r="A73" s="351"/>
      <c r="B73" s="351"/>
      <c r="C73" s="353" t="s">
        <v>921</v>
      </c>
      <c r="D73" s="356">
        <v>1</v>
      </c>
      <c r="E73" s="358"/>
      <c r="F73" s="358"/>
      <c r="G73" s="353" t="s">
        <v>919</v>
      </c>
    </row>
    <row r="74" spans="1:7" s="355" customFormat="1" ht="12" customHeight="1" x14ac:dyDescent="0.2">
      <c r="A74" s="351"/>
      <c r="B74" s="351"/>
      <c r="C74" s="353" t="s">
        <v>922</v>
      </c>
      <c r="D74" s="356">
        <v>1</v>
      </c>
      <c r="E74" s="358"/>
      <c r="F74" s="358"/>
      <c r="G74" s="353" t="s">
        <v>919</v>
      </c>
    </row>
    <row r="75" spans="1:7" s="355" customFormat="1" ht="12" customHeight="1" x14ac:dyDescent="0.2">
      <c r="A75" s="351"/>
      <c r="B75" s="351"/>
      <c r="C75" s="353" t="s">
        <v>923</v>
      </c>
      <c r="D75" s="356">
        <v>1</v>
      </c>
      <c r="E75" s="358"/>
      <c r="F75" s="358"/>
      <c r="G75" s="353" t="s">
        <v>919</v>
      </c>
    </row>
    <row r="76" spans="1:7" s="355" customFormat="1" ht="12" customHeight="1" x14ac:dyDescent="0.2">
      <c r="A76" s="351"/>
      <c r="B76" s="351"/>
      <c r="C76" s="353" t="s">
        <v>924</v>
      </c>
      <c r="D76" s="356">
        <v>1</v>
      </c>
      <c r="E76" s="358"/>
      <c r="F76" s="358"/>
      <c r="G76" s="353" t="s">
        <v>919</v>
      </c>
    </row>
    <row r="77" spans="1:7" s="355" customFormat="1" ht="12" customHeight="1" x14ac:dyDescent="0.2">
      <c r="A77" s="351"/>
      <c r="B77" s="351"/>
      <c r="C77" s="353" t="s">
        <v>925</v>
      </c>
      <c r="D77" s="356">
        <v>1</v>
      </c>
      <c r="E77" s="358"/>
      <c r="F77" s="358"/>
      <c r="G77" s="353" t="s">
        <v>919</v>
      </c>
    </row>
    <row r="78" spans="1:7" s="355" customFormat="1" ht="12" customHeight="1" x14ac:dyDescent="0.2">
      <c r="A78" s="351"/>
      <c r="B78" s="351"/>
      <c r="C78" s="353" t="s">
        <v>684</v>
      </c>
      <c r="D78" s="356">
        <v>1</v>
      </c>
      <c r="E78" s="357">
        <v>0.01</v>
      </c>
      <c r="F78" s="357">
        <v>0.01</v>
      </c>
      <c r="G78" s="353"/>
    </row>
    <row r="79" spans="1:7" s="355" customFormat="1" ht="12" customHeight="1" x14ac:dyDescent="0.2">
      <c r="A79" s="351"/>
      <c r="B79" s="351"/>
      <c r="C79" s="353" t="s">
        <v>401</v>
      </c>
      <c r="D79" s="356">
        <v>2</v>
      </c>
      <c r="E79" s="356">
        <v>270</v>
      </c>
      <c r="F79" s="356">
        <v>540</v>
      </c>
      <c r="G79" s="353"/>
    </row>
    <row r="80" spans="1:7" s="355" customFormat="1" ht="12" customHeight="1" x14ac:dyDescent="0.2">
      <c r="A80" s="351"/>
      <c r="B80" s="351"/>
      <c r="C80" s="353" t="s">
        <v>926</v>
      </c>
      <c r="D80" s="356">
        <v>1</v>
      </c>
      <c r="E80" s="357">
        <v>530.71</v>
      </c>
      <c r="F80" s="357">
        <v>530.71</v>
      </c>
      <c r="G80" s="353"/>
    </row>
    <row r="81" spans="1:7" s="355" customFormat="1" ht="12" customHeight="1" x14ac:dyDescent="0.2">
      <c r="A81" s="351"/>
      <c r="B81" s="351"/>
      <c r="C81" s="353" t="s">
        <v>927</v>
      </c>
      <c r="D81" s="356">
        <v>1</v>
      </c>
      <c r="E81" s="358"/>
      <c r="F81" s="358"/>
      <c r="G81" s="353" t="s">
        <v>919</v>
      </c>
    </row>
    <row r="82" spans="1:7" s="355" customFormat="1" ht="12" customHeight="1" x14ac:dyDescent="0.2">
      <c r="A82" s="351"/>
      <c r="B82" s="351"/>
      <c r="C82" s="353" t="s">
        <v>928</v>
      </c>
      <c r="D82" s="356">
        <v>1</v>
      </c>
      <c r="E82" s="358"/>
      <c r="F82" s="358"/>
      <c r="G82" s="353" t="s">
        <v>919</v>
      </c>
    </row>
    <row r="83" spans="1:7" s="355" customFormat="1" ht="12" customHeight="1" x14ac:dyDescent="0.2">
      <c r="A83" s="351"/>
      <c r="B83" s="351"/>
      <c r="C83" s="353" t="s">
        <v>929</v>
      </c>
      <c r="D83" s="356">
        <v>1</v>
      </c>
      <c r="E83" s="359">
        <v>5810</v>
      </c>
      <c r="F83" s="359">
        <v>5810</v>
      </c>
      <c r="G83" s="353"/>
    </row>
    <row r="84" spans="1:7" s="355" customFormat="1" ht="12" customHeight="1" x14ac:dyDescent="0.2">
      <c r="A84" s="351"/>
      <c r="B84" s="351"/>
      <c r="C84" s="353" t="s">
        <v>436</v>
      </c>
      <c r="D84" s="356">
        <v>2</v>
      </c>
      <c r="E84" s="356">
        <v>500</v>
      </c>
      <c r="F84" s="359">
        <v>1000</v>
      </c>
      <c r="G84" s="353"/>
    </row>
    <row r="85" spans="1:7" s="355" customFormat="1" ht="12" customHeight="1" x14ac:dyDescent="0.2">
      <c r="A85" s="351"/>
      <c r="B85" s="351"/>
      <c r="C85" s="353" t="s">
        <v>930</v>
      </c>
      <c r="D85" s="356">
        <v>1</v>
      </c>
      <c r="E85" s="358"/>
      <c r="F85" s="358"/>
      <c r="G85" s="353" t="s">
        <v>919</v>
      </c>
    </row>
    <row r="86" spans="1:7" s="355" customFormat="1" ht="12" customHeight="1" x14ac:dyDescent="0.2">
      <c r="A86" s="351"/>
      <c r="B86" s="351"/>
      <c r="C86" s="353" t="s">
        <v>931</v>
      </c>
      <c r="D86" s="356">
        <v>1</v>
      </c>
      <c r="E86" s="358"/>
      <c r="F86" s="358"/>
      <c r="G86" s="353" t="s">
        <v>919</v>
      </c>
    </row>
    <row r="87" spans="1:7" s="355" customFormat="1" ht="12" customHeight="1" x14ac:dyDescent="0.2">
      <c r="A87" s="351"/>
      <c r="B87" s="351"/>
      <c r="C87" s="353" t="s">
        <v>932</v>
      </c>
      <c r="D87" s="356">
        <v>1</v>
      </c>
      <c r="E87" s="357">
        <v>0.01</v>
      </c>
      <c r="F87" s="357">
        <v>0.01</v>
      </c>
      <c r="G87" s="353"/>
    </row>
    <row r="88" spans="1:7" s="355" customFormat="1" ht="12" customHeight="1" x14ac:dyDescent="0.2">
      <c r="A88" s="351"/>
      <c r="B88" s="351"/>
      <c r="C88" s="353" t="s">
        <v>933</v>
      </c>
      <c r="D88" s="356">
        <v>1</v>
      </c>
      <c r="E88" s="359">
        <v>1130</v>
      </c>
      <c r="F88" s="359">
        <v>1130</v>
      </c>
      <c r="G88" s="353"/>
    </row>
    <row r="89" spans="1:7" s="355" customFormat="1" ht="12.95" customHeight="1" x14ac:dyDescent="0.2">
      <c r="A89" s="360"/>
      <c r="B89" s="360"/>
      <c r="C89" s="360"/>
      <c r="D89" s="360"/>
      <c r="E89" s="361">
        <v>17247.810000000001</v>
      </c>
      <c r="F89" s="361">
        <v>17247.810000000001</v>
      </c>
      <c r="G89" s="360"/>
    </row>
    <row r="90" spans="1:7" s="355" customFormat="1" ht="12" customHeight="1" x14ac:dyDescent="0.2">
      <c r="A90" s="349">
        <v>5</v>
      </c>
      <c r="B90" s="350" t="s">
        <v>939</v>
      </c>
      <c r="C90" s="351"/>
      <c r="D90" s="349">
        <v>1</v>
      </c>
      <c r="E90" s="363">
        <v>7462.8</v>
      </c>
      <c r="F90" s="363">
        <v>7462.8</v>
      </c>
      <c r="G90" s="353"/>
    </row>
    <row r="91" spans="1:7" s="355" customFormat="1" ht="12" customHeight="1" x14ac:dyDescent="0.2">
      <c r="A91" s="351"/>
      <c r="B91" s="351"/>
      <c r="C91" s="353" t="s">
        <v>929</v>
      </c>
      <c r="D91" s="356">
        <v>1</v>
      </c>
      <c r="E91" s="359">
        <v>5810</v>
      </c>
      <c r="F91" s="359">
        <v>5810</v>
      </c>
      <c r="G91" s="353"/>
    </row>
    <row r="92" spans="1:7" s="355" customFormat="1" ht="12" customHeight="1" x14ac:dyDescent="0.2">
      <c r="A92" s="351"/>
      <c r="B92" s="351"/>
      <c r="C92" s="353" t="s">
        <v>916</v>
      </c>
      <c r="D92" s="356">
        <v>5</v>
      </c>
      <c r="E92" s="357">
        <v>0.01</v>
      </c>
      <c r="F92" s="357">
        <v>0.05</v>
      </c>
      <c r="G92" s="353"/>
    </row>
    <row r="93" spans="1:7" s="355" customFormat="1" ht="12" customHeight="1" x14ac:dyDescent="0.2">
      <c r="A93" s="351"/>
      <c r="B93" s="351"/>
      <c r="C93" s="353" t="s">
        <v>917</v>
      </c>
      <c r="D93" s="356">
        <v>1</v>
      </c>
      <c r="E93" s="357">
        <v>0.01</v>
      </c>
      <c r="F93" s="357">
        <v>0.01</v>
      </c>
      <c r="G93" s="353"/>
    </row>
    <row r="94" spans="1:7" s="355" customFormat="1" ht="12" customHeight="1" x14ac:dyDescent="0.2">
      <c r="A94" s="351"/>
      <c r="B94" s="351"/>
      <c r="C94" s="353" t="s">
        <v>436</v>
      </c>
      <c r="D94" s="356">
        <v>2</v>
      </c>
      <c r="E94" s="356">
        <v>500</v>
      </c>
      <c r="F94" s="359">
        <v>1000</v>
      </c>
      <c r="G94" s="353"/>
    </row>
    <row r="95" spans="1:7" s="355" customFormat="1" ht="12" customHeight="1" x14ac:dyDescent="0.2">
      <c r="A95" s="351"/>
      <c r="B95" s="351"/>
      <c r="C95" s="353" t="s">
        <v>935</v>
      </c>
      <c r="D95" s="356">
        <v>1</v>
      </c>
      <c r="E95" s="358"/>
      <c r="F95" s="358"/>
      <c r="G95" s="353" t="s">
        <v>919</v>
      </c>
    </row>
    <row r="96" spans="1:7" s="355" customFormat="1" ht="12" customHeight="1" x14ac:dyDescent="0.2">
      <c r="A96" s="351"/>
      <c r="B96" s="351"/>
      <c r="C96" s="353" t="s">
        <v>920</v>
      </c>
      <c r="D96" s="356">
        <v>4</v>
      </c>
      <c r="E96" s="358"/>
      <c r="F96" s="358"/>
      <c r="G96" s="353" t="s">
        <v>919</v>
      </c>
    </row>
    <row r="97" spans="1:7" s="355" customFormat="1" ht="12" customHeight="1" x14ac:dyDescent="0.2">
      <c r="A97" s="351"/>
      <c r="B97" s="351"/>
      <c r="C97" s="353" t="s">
        <v>921</v>
      </c>
      <c r="D97" s="356">
        <v>1</v>
      </c>
      <c r="E97" s="358"/>
      <c r="F97" s="358"/>
      <c r="G97" s="353" t="s">
        <v>919</v>
      </c>
    </row>
    <row r="98" spans="1:7" s="355" customFormat="1" ht="12" customHeight="1" x14ac:dyDescent="0.2">
      <c r="A98" s="351"/>
      <c r="B98" s="351"/>
      <c r="C98" s="353" t="s">
        <v>937</v>
      </c>
      <c r="D98" s="356">
        <v>1</v>
      </c>
      <c r="E98" s="358"/>
      <c r="F98" s="358"/>
      <c r="G98" s="353" t="s">
        <v>919</v>
      </c>
    </row>
    <row r="99" spans="1:7" s="355" customFormat="1" ht="12" customHeight="1" x14ac:dyDescent="0.2">
      <c r="A99" s="351"/>
      <c r="B99" s="351"/>
      <c r="C99" s="353" t="s">
        <v>931</v>
      </c>
      <c r="D99" s="356">
        <v>1</v>
      </c>
      <c r="E99" s="358"/>
      <c r="F99" s="358"/>
      <c r="G99" s="353" t="s">
        <v>919</v>
      </c>
    </row>
    <row r="100" spans="1:7" s="355" customFormat="1" ht="12" customHeight="1" x14ac:dyDescent="0.2">
      <c r="A100" s="351"/>
      <c r="B100" s="351"/>
      <c r="C100" s="353" t="s">
        <v>927</v>
      </c>
      <c r="D100" s="356">
        <v>1</v>
      </c>
      <c r="E100" s="358"/>
      <c r="F100" s="358"/>
      <c r="G100" s="353" t="s">
        <v>919</v>
      </c>
    </row>
    <row r="101" spans="1:7" s="355" customFormat="1" ht="12" customHeight="1" x14ac:dyDescent="0.2">
      <c r="A101" s="351"/>
      <c r="B101" s="351"/>
      <c r="C101" s="353" t="s">
        <v>922</v>
      </c>
      <c r="D101" s="356">
        <v>1</v>
      </c>
      <c r="E101" s="358"/>
      <c r="F101" s="358"/>
      <c r="G101" s="353" t="s">
        <v>919</v>
      </c>
    </row>
    <row r="102" spans="1:7" s="355" customFormat="1" ht="12" customHeight="1" x14ac:dyDescent="0.2">
      <c r="A102" s="351"/>
      <c r="B102" s="351"/>
      <c r="C102" s="353" t="s">
        <v>923</v>
      </c>
      <c r="D102" s="356">
        <v>1</v>
      </c>
      <c r="E102" s="358"/>
      <c r="F102" s="358"/>
      <c r="G102" s="353" t="s">
        <v>919</v>
      </c>
    </row>
    <row r="103" spans="1:7" s="355" customFormat="1" ht="12" customHeight="1" x14ac:dyDescent="0.2">
      <c r="A103" s="351"/>
      <c r="B103" s="351"/>
      <c r="C103" s="353" t="s">
        <v>936</v>
      </c>
      <c r="D103" s="356">
        <v>1</v>
      </c>
      <c r="E103" s="358"/>
      <c r="F103" s="358"/>
      <c r="G103" s="353" t="s">
        <v>919</v>
      </c>
    </row>
    <row r="104" spans="1:7" s="355" customFormat="1" ht="12" customHeight="1" x14ac:dyDescent="0.2">
      <c r="A104" s="351"/>
      <c r="B104" s="351"/>
      <c r="C104" s="353" t="s">
        <v>925</v>
      </c>
      <c r="D104" s="356">
        <v>1</v>
      </c>
      <c r="E104" s="358"/>
      <c r="F104" s="358"/>
      <c r="G104" s="353" t="s">
        <v>919</v>
      </c>
    </row>
    <row r="105" spans="1:7" s="355" customFormat="1" ht="12" customHeight="1" x14ac:dyDescent="0.2">
      <c r="A105" s="351"/>
      <c r="B105" s="351"/>
      <c r="C105" s="353" t="s">
        <v>684</v>
      </c>
      <c r="D105" s="356">
        <v>1</v>
      </c>
      <c r="E105" s="357">
        <v>0.01</v>
      </c>
      <c r="F105" s="357">
        <v>0.01</v>
      </c>
      <c r="G105" s="353"/>
    </row>
    <row r="106" spans="1:7" s="355" customFormat="1" ht="12" customHeight="1" x14ac:dyDescent="0.2">
      <c r="A106" s="351"/>
      <c r="B106" s="351"/>
      <c r="C106" s="353" t="s">
        <v>933</v>
      </c>
      <c r="D106" s="356">
        <v>1</v>
      </c>
      <c r="E106" s="359">
        <v>1130</v>
      </c>
      <c r="F106" s="359">
        <v>1130</v>
      </c>
      <c r="G106" s="353"/>
    </row>
    <row r="107" spans="1:7" s="355" customFormat="1" ht="12" customHeight="1" x14ac:dyDescent="0.2">
      <c r="A107" s="351"/>
      <c r="B107" s="351"/>
      <c r="C107" s="353" t="s">
        <v>401</v>
      </c>
      <c r="D107" s="356">
        <v>2</v>
      </c>
      <c r="E107" s="356">
        <v>270</v>
      </c>
      <c r="F107" s="356">
        <v>540</v>
      </c>
      <c r="G107" s="353"/>
    </row>
    <row r="108" spans="1:7" s="355" customFormat="1" ht="12" customHeight="1" x14ac:dyDescent="0.2">
      <c r="A108" s="351"/>
      <c r="B108" s="351"/>
      <c r="C108" s="353" t="s">
        <v>926</v>
      </c>
      <c r="D108" s="356">
        <v>1</v>
      </c>
      <c r="E108" s="357">
        <v>530.71</v>
      </c>
      <c r="F108" s="357">
        <v>530.71</v>
      </c>
      <c r="G108" s="353"/>
    </row>
    <row r="109" spans="1:7" s="355" customFormat="1" ht="12" customHeight="1" x14ac:dyDescent="0.2">
      <c r="A109" s="351"/>
      <c r="B109" s="351"/>
      <c r="C109" s="353" t="s">
        <v>940</v>
      </c>
      <c r="D109" s="356">
        <v>1</v>
      </c>
      <c r="E109" s="358"/>
      <c r="F109" s="358"/>
      <c r="G109" s="353" t="s">
        <v>919</v>
      </c>
    </row>
    <row r="110" spans="1:7" s="355" customFormat="1" ht="12" customHeight="1" x14ac:dyDescent="0.2">
      <c r="A110" s="351"/>
      <c r="B110" s="351"/>
      <c r="C110" s="353" t="s">
        <v>483</v>
      </c>
      <c r="D110" s="356">
        <v>4</v>
      </c>
      <c r="E110" s="356">
        <v>290</v>
      </c>
      <c r="F110" s="359">
        <v>1160</v>
      </c>
      <c r="G110" s="353"/>
    </row>
    <row r="111" spans="1:7" s="355" customFormat="1" ht="12" customHeight="1" x14ac:dyDescent="0.2">
      <c r="A111" s="351"/>
      <c r="B111" s="351"/>
      <c r="C111" s="353" t="s">
        <v>932</v>
      </c>
      <c r="D111" s="356">
        <v>1</v>
      </c>
      <c r="E111" s="357">
        <v>0.01</v>
      </c>
      <c r="F111" s="357">
        <v>0.01</v>
      </c>
      <c r="G111" s="353"/>
    </row>
    <row r="112" spans="1:7" s="355" customFormat="1" ht="12.95" customHeight="1" x14ac:dyDescent="0.2">
      <c r="A112" s="360"/>
      <c r="B112" s="360"/>
      <c r="C112" s="360"/>
      <c r="D112" s="360"/>
      <c r="E112" s="361">
        <v>17633.88</v>
      </c>
      <c r="F112" s="361">
        <v>17633.88</v>
      </c>
      <c r="G112" s="360"/>
    </row>
    <row r="113" spans="1:7" s="355" customFormat="1" ht="12" customHeight="1" x14ac:dyDescent="0.2">
      <c r="A113" s="349">
        <v>6</v>
      </c>
      <c r="B113" s="350" t="s">
        <v>941</v>
      </c>
      <c r="C113" s="351"/>
      <c r="D113" s="349">
        <v>1</v>
      </c>
      <c r="E113" s="362">
        <v>6310</v>
      </c>
      <c r="F113" s="362">
        <v>6310</v>
      </c>
      <c r="G113" s="353"/>
    </row>
    <row r="114" spans="1:7" s="355" customFormat="1" ht="12" customHeight="1" x14ac:dyDescent="0.2">
      <c r="A114" s="351"/>
      <c r="B114" s="351"/>
      <c r="C114" s="353" t="s">
        <v>916</v>
      </c>
      <c r="D114" s="356">
        <v>5</v>
      </c>
      <c r="E114" s="357">
        <v>0.01</v>
      </c>
      <c r="F114" s="357">
        <v>0.05</v>
      </c>
      <c r="G114" s="353"/>
    </row>
    <row r="115" spans="1:7" s="355" customFormat="1" ht="12" customHeight="1" x14ac:dyDescent="0.2">
      <c r="A115" s="351"/>
      <c r="B115" s="351"/>
      <c r="C115" s="353" t="s">
        <v>918</v>
      </c>
      <c r="D115" s="356">
        <v>1</v>
      </c>
      <c r="E115" s="358"/>
      <c r="F115" s="358"/>
      <c r="G115" s="353" t="s">
        <v>919</v>
      </c>
    </row>
    <row r="116" spans="1:7" s="355" customFormat="1" ht="12" customHeight="1" x14ac:dyDescent="0.2">
      <c r="A116" s="351"/>
      <c r="B116" s="351"/>
      <c r="C116" s="353" t="s">
        <v>942</v>
      </c>
      <c r="D116" s="356">
        <v>2</v>
      </c>
      <c r="E116" s="358"/>
      <c r="F116" s="358"/>
      <c r="G116" s="353" t="s">
        <v>919</v>
      </c>
    </row>
    <row r="117" spans="1:7" s="355" customFormat="1" ht="12" customHeight="1" x14ac:dyDescent="0.2">
      <c r="A117" s="351"/>
      <c r="B117" s="351"/>
      <c r="C117" s="353" t="s">
        <v>921</v>
      </c>
      <c r="D117" s="356">
        <v>1</v>
      </c>
      <c r="E117" s="358"/>
      <c r="F117" s="358"/>
      <c r="G117" s="353" t="s">
        <v>919</v>
      </c>
    </row>
    <row r="118" spans="1:7" s="355" customFormat="1" ht="12" customHeight="1" x14ac:dyDescent="0.2">
      <c r="A118" s="351"/>
      <c r="B118" s="351"/>
      <c r="C118" s="353" t="s">
        <v>943</v>
      </c>
      <c r="D118" s="356">
        <v>1</v>
      </c>
      <c r="E118" s="358"/>
      <c r="F118" s="358"/>
      <c r="G118" s="353" t="s">
        <v>919</v>
      </c>
    </row>
    <row r="119" spans="1:7" s="355" customFormat="1" ht="12" customHeight="1" x14ac:dyDescent="0.2">
      <c r="A119" s="351"/>
      <c r="B119" s="351"/>
      <c r="C119" s="353" t="s">
        <v>448</v>
      </c>
      <c r="D119" s="356">
        <v>1</v>
      </c>
      <c r="E119" s="359">
        <v>1130</v>
      </c>
      <c r="F119" s="359">
        <v>1130</v>
      </c>
      <c r="G119" s="353"/>
    </row>
    <row r="120" spans="1:7" s="355" customFormat="1" ht="12" customHeight="1" x14ac:dyDescent="0.2">
      <c r="A120" s="351"/>
      <c r="B120" s="351"/>
      <c r="C120" s="353" t="s">
        <v>401</v>
      </c>
      <c r="D120" s="356">
        <v>2</v>
      </c>
      <c r="E120" s="356">
        <v>270</v>
      </c>
      <c r="F120" s="356">
        <v>540</v>
      </c>
      <c r="G120" s="353"/>
    </row>
    <row r="121" spans="1:7" s="355" customFormat="1" ht="12" customHeight="1" x14ac:dyDescent="0.2">
      <c r="A121" s="351"/>
      <c r="B121" s="351"/>
      <c r="C121" s="353" t="s">
        <v>944</v>
      </c>
      <c r="D121" s="356">
        <v>1</v>
      </c>
      <c r="E121" s="358"/>
      <c r="F121" s="358"/>
      <c r="G121" s="353" t="s">
        <v>919</v>
      </c>
    </row>
    <row r="122" spans="1:7" s="355" customFormat="1" ht="12" customHeight="1" x14ac:dyDescent="0.2">
      <c r="A122" s="351"/>
      <c r="B122" s="351"/>
      <c r="C122" s="353" t="s">
        <v>927</v>
      </c>
      <c r="D122" s="356">
        <v>1</v>
      </c>
      <c r="E122" s="358"/>
      <c r="F122" s="358"/>
      <c r="G122" s="353" t="s">
        <v>919</v>
      </c>
    </row>
    <row r="123" spans="1:7" s="355" customFormat="1" ht="12" customHeight="1" x14ac:dyDescent="0.2">
      <c r="A123" s="351"/>
      <c r="B123" s="351"/>
      <c r="C123" s="353" t="s">
        <v>928</v>
      </c>
      <c r="D123" s="356">
        <v>1</v>
      </c>
      <c r="E123" s="358"/>
      <c r="F123" s="358"/>
      <c r="G123" s="353" t="s">
        <v>919</v>
      </c>
    </row>
    <row r="124" spans="1:7" s="355" customFormat="1" ht="12" customHeight="1" x14ac:dyDescent="0.2">
      <c r="A124" s="351"/>
      <c r="B124" s="351"/>
      <c r="C124" s="353" t="s">
        <v>945</v>
      </c>
      <c r="D124" s="356">
        <v>1</v>
      </c>
      <c r="E124" s="358"/>
      <c r="F124" s="358"/>
      <c r="G124" s="353" t="s">
        <v>919</v>
      </c>
    </row>
    <row r="125" spans="1:7" s="355" customFormat="1" ht="12" customHeight="1" x14ac:dyDescent="0.2">
      <c r="A125" s="351"/>
      <c r="B125" s="351"/>
      <c r="C125" s="353" t="s">
        <v>930</v>
      </c>
      <c r="D125" s="356">
        <v>1</v>
      </c>
      <c r="E125" s="358"/>
      <c r="F125" s="358"/>
      <c r="G125" s="353" t="s">
        <v>919</v>
      </c>
    </row>
    <row r="126" spans="1:7" s="355" customFormat="1" ht="12" customHeight="1" x14ac:dyDescent="0.2">
      <c r="A126" s="351"/>
      <c r="B126" s="351"/>
      <c r="C126" s="353" t="s">
        <v>495</v>
      </c>
      <c r="D126" s="356">
        <v>1</v>
      </c>
      <c r="E126" s="359">
        <v>6080</v>
      </c>
      <c r="F126" s="359">
        <v>6080</v>
      </c>
      <c r="G126" s="353"/>
    </row>
    <row r="127" spans="1:7" s="355" customFormat="1" ht="12" customHeight="1" x14ac:dyDescent="0.2">
      <c r="A127" s="351"/>
      <c r="B127" s="351"/>
      <c r="C127" s="353" t="s">
        <v>436</v>
      </c>
      <c r="D127" s="356">
        <v>5</v>
      </c>
      <c r="E127" s="356">
        <v>500</v>
      </c>
      <c r="F127" s="359">
        <v>2500</v>
      </c>
      <c r="G127" s="353"/>
    </row>
    <row r="128" spans="1:7" s="355" customFormat="1" ht="12" customHeight="1" x14ac:dyDescent="0.2">
      <c r="A128" s="351"/>
      <c r="B128" s="351"/>
      <c r="C128" s="353" t="s">
        <v>920</v>
      </c>
      <c r="D128" s="356">
        <v>1</v>
      </c>
      <c r="E128" s="358"/>
      <c r="F128" s="358"/>
      <c r="G128" s="353" t="s">
        <v>919</v>
      </c>
    </row>
    <row r="129" spans="1:7" s="355" customFormat="1" ht="12.95" customHeight="1" x14ac:dyDescent="0.2">
      <c r="A129" s="360"/>
      <c r="B129" s="360"/>
      <c r="C129" s="360"/>
      <c r="D129" s="360"/>
      <c r="E129" s="361">
        <v>16560.05</v>
      </c>
      <c r="F129" s="361">
        <v>16560.05</v>
      </c>
      <c r="G129" s="360"/>
    </row>
    <row r="130" spans="1:7" s="355" customFormat="1" ht="12" customHeight="1" x14ac:dyDescent="0.2">
      <c r="A130" s="349">
        <v>7</v>
      </c>
      <c r="B130" s="350" t="s">
        <v>946</v>
      </c>
      <c r="C130" s="351"/>
      <c r="D130" s="349">
        <v>1</v>
      </c>
      <c r="E130" s="362">
        <v>6990</v>
      </c>
      <c r="F130" s="362">
        <v>6990</v>
      </c>
      <c r="G130" s="353"/>
    </row>
    <row r="131" spans="1:7" s="355" customFormat="1" ht="12" customHeight="1" x14ac:dyDescent="0.2">
      <c r="A131" s="351"/>
      <c r="B131" s="351"/>
      <c r="C131" s="353" t="s">
        <v>916</v>
      </c>
      <c r="D131" s="356">
        <v>5</v>
      </c>
      <c r="E131" s="357">
        <v>0.01</v>
      </c>
      <c r="F131" s="357">
        <v>0.05</v>
      </c>
      <c r="G131" s="353"/>
    </row>
    <row r="132" spans="1:7" s="355" customFormat="1" ht="12" customHeight="1" x14ac:dyDescent="0.2">
      <c r="A132" s="351"/>
      <c r="B132" s="351"/>
      <c r="C132" s="353" t="s">
        <v>917</v>
      </c>
      <c r="D132" s="356">
        <v>2</v>
      </c>
      <c r="E132" s="357">
        <v>0.01</v>
      </c>
      <c r="F132" s="357">
        <v>0.02</v>
      </c>
      <c r="G132" s="353"/>
    </row>
    <row r="133" spans="1:7" s="355" customFormat="1" ht="12" customHeight="1" x14ac:dyDescent="0.2">
      <c r="A133" s="351"/>
      <c r="B133" s="351"/>
      <c r="C133" s="353" t="s">
        <v>935</v>
      </c>
      <c r="D133" s="356">
        <v>1</v>
      </c>
      <c r="E133" s="358"/>
      <c r="F133" s="358"/>
      <c r="G133" s="353" t="s">
        <v>919</v>
      </c>
    </row>
    <row r="134" spans="1:7" s="355" customFormat="1" ht="12" customHeight="1" x14ac:dyDescent="0.2">
      <c r="A134" s="351"/>
      <c r="B134" s="351"/>
      <c r="C134" s="353" t="s">
        <v>938</v>
      </c>
      <c r="D134" s="356">
        <v>1</v>
      </c>
      <c r="E134" s="358"/>
      <c r="F134" s="358"/>
      <c r="G134" s="353" t="s">
        <v>919</v>
      </c>
    </row>
    <row r="135" spans="1:7" s="355" customFormat="1" ht="12" customHeight="1" x14ac:dyDescent="0.2">
      <c r="A135" s="351"/>
      <c r="B135" s="351"/>
      <c r="C135" s="353" t="s">
        <v>920</v>
      </c>
      <c r="D135" s="356">
        <v>4</v>
      </c>
      <c r="E135" s="358"/>
      <c r="F135" s="358"/>
      <c r="G135" s="353" t="s">
        <v>919</v>
      </c>
    </row>
    <row r="136" spans="1:7" s="355" customFormat="1" ht="12" customHeight="1" x14ac:dyDescent="0.2">
      <c r="A136" s="351"/>
      <c r="B136" s="351"/>
      <c r="C136" s="353" t="s">
        <v>921</v>
      </c>
      <c r="D136" s="356">
        <v>1</v>
      </c>
      <c r="E136" s="358"/>
      <c r="F136" s="358"/>
      <c r="G136" s="353" t="s">
        <v>919</v>
      </c>
    </row>
    <row r="137" spans="1:7" s="355" customFormat="1" ht="12" customHeight="1" x14ac:dyDescent="0.2">
      <c r="A137" s="351"/>
      <c r="B137" s="351"/>
      <c r="C137" s="353" t="s">
        <v>947</v>
      </c>
      <c r="D137" s="356">
        <v>1</v>
      </c>
      <c r="E137" s="358"/>
      <c r="F137" s="358"/>
      <c r="G137" s="353" t="s">
        <v>919</v>
      </c>
    </row>
    <row r="138" spans="1:7" s="355" customFormat="1" ht="12" customHeight="1" x14ac:dyDescent="0.2">
      <c r="A138" s="351"/>
      <c r="B138" s="351"/>
      <c r="C138" s="353" t="s">
        <v>948</v>
      </c>
      <c r="D138" s="356">
        <v>1</v>
      </c>
      <c r="E138" s="358"/>
      <c r="F138" s="358"/>
      <c r="G138" s="353" t="s">
        <v>919</v>
      </c>
    </row>
    <row r="139" spans="1:7" s="355" customFormat="1" ht="12" customHeight="1" x14ac:dyDescent="0.2">
      <c r="A139" s="351"/>
      <c r="B139" s="351"/>
      <c r="C139" s="353" t="s">
        <v>684</v>
      </c>
      <c r="D139" s="356">
        <v>1</v>
      </c>
      <c r="E139" s="357">
        <v>0.01</v>
      </c>
      <c r="F139" s="357">
        <v>0.01</v>
      </c>
      <c r="G139" s="353"/>
    </row>
    <row r="140" spans="1:7" s="355" customFormat="1" ht="12" customHeight="1" x14ac:dyDescent="0.2">
      <c r="A140" s="351"/>
      <c r="B140" s="351"/>
      <c r="C140" s="353" t="s">
        <v>448</v>
      </c>
      <c r="D140" s="356">
        <v>1</v>
      </c>
      <c r="E140" s="359">
        <v>1130</v>
      </c>
      <c r="F140" s="359">
        <v>1130</v>
      </c>
      <c r="G140" s="353"/>
    </row>
    <row r="141" spans="1:7" s="355" customFormat="1" ht="12" customHeight="1" x14ac:dyDescent="0.2">
      <c r="A141" s="351"/>
      <c r="B141" s="351"/>
      <c r="C141" s="353" t="s">
        <v>401</v>
      </c>
      <c r="D141" s="356">
        <v>2</v>
      </c>
      <c r="E141" s="356">
        <v>270</v>
      </c>
      <c r="F141" s="356">
        <v>540</v>
      </c>
      <c r="G141" s="353"/>
    </row>
    <row r="142" spans="1:7" s="355" customFormat="1" ht="12" customHeight="1" x14ac:dyDescent="0.2">
      <c r="A142" s="351"/>
      <c r="B142" s="351"/>
      <c r="C142" s="353" t="s">
        <v>926</v>
      </c>
      <c r="D142" s="356">
        <v>1</v>
      </c>
      <c r="E142" s="357">
        <v>530.71</v>
      </c>
      <c r="F142" s="357">
        <v>530.71</v>
      </c>
      <c r="G142" s="353"/>
    </row>
    <row r="143" spans="1:7" s="355" customFormat="1" ht="12" customHeight="1" x14ac:dyDescent="0.2">
      <c r="A143" s="351"/>
      <c r="B143" s="351"/>
      <c r="C143" s="353" t="s">
        <v>927</v>
      </c>
      <c r="D143" s="356">
        <v>1</v>
      </c>
      <c r="E143" s="358"/>
      <c r="F143" s="358"/>
      <c r="G143" s="353" t="s">
        <v>919</v>
      </c>
    </row>
    <row r="144" spans="1:7" s="355" customFormat="1" ht="12" customHeight="1" x14ac:dyDescent="0.2">
      <c r="A144" s="351"/>
      <c r="B144" s="351"/>
      <c r="C144" s="353" t="s">
        <v>937</v>
      </c>
      <c r="D144" s="356">
        <v>1</v>
      </c>
      <c r="E144" s="358"/>
      <c r="F144" s="358"/>
      <c r="G144" s="353" t="s">
        <v>919</v>
      </c>
    </row>
    <row r="145" spans="1:7" s="355" customFormat="1" ht="12" customHeight="1" x14ac:dyDescent="0.2">
      <c r="A145" s="351"/>
      <c r="B145" s="351"/>
      <c r="C145" s="353" t="s">
        <v>949</v>
      </c>
      <c r="D145" s="356">
        <v>1</v>
      </c>
      <c r="E145" s="358"/>
      <c r="F145" s="358"/>
      <c r="G145" s="353" t="s">
        <v>919</v>
      </c>
    </row>
    <row r="146" spans="1:7" s="355" customFormat="1" ht="12" customHeight="1" x14ac:dyDescent="0.2">
      <c r="A146" s="351"/>
      <c r="B146" s="351"/>
      <c r="C146" s="353" t="s">
        <v>436</v>
      </c>
      <c r="D146" s="356">
        <v>2</v>
      </c>
      <c r="E146" s="356">
        <v>500</v>
      </c>
      <c r="F146" s="359">
        <v>1000</v>
      </c>
      <c r="G146" s="353"/>
    </row>
    <row r="147" spans="1:7" s="355" customFormat="1" ht="12" customHeight="1" x14ac:dyDescent="0.2">
      <c r="A147" s="351"/>
      <c r="B147" s="351"/>
      <c r="C147" s="353" t="s">
        <v>495</v>
      </c>
      <c r="D147" s="356">
        <v>1</v>
      </c>
      <c r="E147" s="359">
        <v>6080</v>
      </c>
      <c r="F147" s="359">
        <v>6080</v>
      </c>
      <c r="G147" s="353"/>
    </row>
    <row r="148" spans="1:7" s="355" customFormat="1" ht="12.95" customHeight="1" x14ac:dyDescent="0.2">
      <c r="A148" s="360"/>
      <c r="B148" s="360"/>
      <c r="C148" s="360"/>
      <c r="D148" s="360"/>
      <c r="E148" s="361">
        <v>16271.08</v>
      </c>
      <c r="F148" s="361">
        <v>16271.08</v>
      </c>
      <c r="G148" s="360"/>
    </row>
    <row r="149" spans="1:7" s="355" customFormat="1" ht="12" customHeight="1" x14ac:dyDescent="0.2">
      <c r="A149" s="349">
        <v>8</v>
      </c>
      <c r="B149" s="350" t="s">
        <v>950</v>
      </c>
      <c r="C149" s="351"/>
      <c r="D149" s="349">
        <v>1</v>
      </c>
      <c r="E149" s="352">
        <v>8332.08</v>
      </c>
      <c r="F149" s="352">
        <v>8332.08</v>
      </c>
      <c r="G149" s="353"/>
    </row>
    <row r="150" spans="1:7" s="355" customFormat="1" ht="12" customHeight="1" x14ac:dyDescent="0.2">
      <c r="A150" s="351"/>
      <c r="B150" s="351"/>
      <c r="C150" s="353" t="s">
        <v>916</v>
      </c>
      <c r="D150" s="356">
        <v>5</v>
      </c>
      <c r="E150" s="357">
        <v>0.01</v>
      </c>
      <c r="F150" s="357">
        <v>0.05</v>
      </c>
      <c r="G150" s="353"/>
    </row>
    <row r="151" spans="1:7" s="355" customFormat="1" ht="12" customHeight="1" x14ac:dyDescent="0.2">
      <c r="A151" s="351"/>
      <c r="B151" s="351"/>
      <c r="C151" s="353" t="s">
        <v>917</v>
      </c>
      <c r="D151" s="356">
        <v>2</v>
      </c>
      <c r="E151" s="357">
        <v>0.01</v>
      </c>
      <c r="F151" s="357">
        <v>0.02</v>
      </c>
      <c r="G151" s="353"/>
    </row>
    <row r="152" spans="1:7" s="355" customFormat="1" ht="12" customHeight="1" x14ac:dyDescent="0.2">
      <c r="A152" s="351"/>
      <c r="B152" s="351"/>
      <c r="C152" s="353" t="s">
        <v>918</v>
      </c>
      <c r="D152" s="356">
        <v>1</v>
      </c>
      <c r="E152" s="358"/>
      <c r="F152" s="358"/>
      <c r="G152" s="353" t="s">
        <v>919</v>
      </c>
    </row>
    <row r="153" spans="1:7" s="355" customFormat="1" ht="12" customHeight="1" x14ac:dyDescent="0.2">
      <c r="A153" s="351"/>
      <c r="B153" s="351"/>
      <c r="C153" s="353" t="s">
        <v>930</v>
      </c>
      <c r="D153" s="356">
        <v>1</v>
      </c>
      <c r="E153" s="358"/>
      <c r="F153" s="358"/>
      <c r="G153" s="353" t="s">
        <v>919</v>
      </c>
    </row>
    <row r="154" spans="1:7" s="355" customFormat="1" ht="12" customHeight="1" x14ac:dyDescent="0.2">
      <c r="A154" s="351"/>
      <c r="B154" s="351"/>
      <c r="C154" s="353" t="s">
        <v>920</v>
      </c>
      <c r="D154" s="356">
        <v>4</v>
      </c>
      <c r="E154" s="358"/>
      <c r="F154" s="358"/>
      <c r="G154" s="353" t="s">
        <v>919</v>
      </c>
    </row>
    <row r="155" spans="1:7" s="355" customFormat="1" ht="12" customHeight="1" x14ac:dyDescent="0.2">
      <c r="A155" s="351"/>
      <c r="B155" s="351"/>
      <c r="C155" s="353" t="s">
        <v>921</v>
      </c>
      <c r="D155" s="356">
        <v>1</v>
      </c>
      <c r="E155" s="358"/>
      <c r="F155" s="358"/>
      <c r="G155" s="353" t="s">
        <v>919</v>
      </c>
    </row>
    <row r="156" spans="1:7" s="355" customFormat="1" ht="12" customHeight="1" x14ac:dyDescent="0.2">
      <c r="A156" s="351"/>
      <c r="B156" s="351"/>
      <c r="C156" s="353" t="s">
        <v>947</v>
      </c>
      <c r="D156" s="356">
        <v>1</v>
      </c>
      <c r="E156" s="358"/>
      <c r="F156" s="358"/>
      <c r="G156" s="353" t="s">
        <v>919</v>
      </c>
    </row>
    <row r="157" spans="1:7" s="355" customFormat="1" ht="12" customHeight="1" x14ac:dyDescent="0.2">
      <c r="A157" s="351"/>
      <c r="B157" s="351"/>
      <c r="C157" s="353" t="s">
        <v>951</v>
      </c>
      <c r="D157" s="356">
        <v>1</v>
      </c>
      <c r="E157" s="358"/>
      <c r="F157" s="358"/>
      <c r="G157" s="353" t="s">
        <v>919</v>
      </c>
    </row>
    <row r="158" spans="1:7" s="355" customFormat="1" ht="12" customHeight="1" x14ac:dyDescent="0.2">
      <c r="A158" s="351"/>
      <c r="B158" s="351"/>
      <c r="C158" s="353" t="s">
        <v>448</v>
      </c>
      <c r="D158" s="356">
        <v>1</v>
      </c>
      <c r="E158" s="359">
        <v>1130</v>
      </c>
      <c r="F158" s="359">
        <v>1130</v>
      </c>
      <c r="G158" s="353"/>
    </row>
    <row r="159" spans="1:7" s="355" customFormat="1" ht="12" customHeight="1" x14ac:dyDescent="0.2">
      <c r="A159" s="351"/>
      <c r="B159" s="351"/>
      <c r="C159" s="353" t="s">
        <v>401</v>
      </c>
      <c r="D159" s="356">
        <v>2</v>
      </c>
      <c r="E159" s="356">
        <v>270</v>
      </c>
      <c r="F159" s="356">
        <v>540</v>
      </c>
      <c r="G159" s="353"/>
    </row>
    <row r="160" spans="1:7" s="355" customFormat="1" ht="12" customHeight="1" x14ac:dyDescent="0.2">
      <c r="A160" s="351"/>
      <c r="B160" s="351"/>
      <c r="C160" s="353" t="s">
        <v>927</v>
      </c>
      <c r="D160" s="356">
        <v>1</v>
      </c>
      <c r="E160" s="358"/>
      <c r="F160" s="358"/>
      <c r="G160" s="353" t="s">
        <v>919</v>
      </c>
    </row>
    <row r="161" spans="1:7" s="355" customFormat="1" ht="12" customHeight="1" x14ac:dyDescent="0.2">
      <c r="A161" s="351"/>
      <c r="B161" s="351"/>
      <c r="C161" s="353" t="s">
        <v>928</v>
      </c>
      <c r="D161" s="356">
        <v>1</v>
      </c>
      <c r="E161" s="358"/>
      <c r="F161" s="358"/>
      <c r="G161" s="353" t="s">
        <v>919</v>
      </c>
    </row>
    <row r="162" spans="1:7" s="355" customFormat="1" ht="12" customHeight="1" x14ac:dyDescent="0.2">
      <c r="A162" s="351"/>
      <c r="B162" s="351"/>
      <c r="C162" s="353" t="s">
        <v>949</v>
      </c>
      <c r="D162" s="356">
        <v>1</v>
      </c>
      <c r="E162" s="358"/>
      <c r="F162" s="358"/>
      <c r="G162" s="353" t="s">
        <v>919</v>
      </c>
    </row>
    <row r="163" spans="1:7" s="355" customFormat="1" ht="12" customHeight="1" x14ac:dyDescent="0.2">
      <c r="A163" s="351"/>
      <c r="B163" s="351"/>
      <c r="C163" s="353" t="s">
        <v>926</v>
      </c>
      <c r="D163" s="356">
        <v>2</v>
      </c>
      <c r="E163" s="357">
        <v>530.71</v>
      </c>
      <c r="F163" s="364">
        <v>1061.42</v>
      </c>
      <c r="G163" s="353"/>
    </row>
    <row r="164" spans="1:7" s="355" customFormat="1" ht="12" customHeight="1" x14ac:dyDescent="0.2">
      <c r="A164" s="351"/>
      <c r="B164" s="351"/>
      <c r="C164" s="353" t="s">
        <v>684</v>
      </c>
      <c r="D164" s="356">
        <v>2</v>
      </c>
      <c r="E164" s="357">
        <v>0.01</v>
      </c>
      <c r="F164" s="357">
        <v>0.02</v>
      </c>
      <c r="G164" s="353"/>
    </row>
    <row r="165" spans="1:7" s="355" customFormat="1" ht="12" customHeight="1" x14ac:dyDescent="0.2">
      <c r="A165" s="351"/>
      <c r="B165" s="351"/>
      <c r="C165" s="353" t="s">
        <v>436</v>
      </c>
      <c r="D165" s="356">
        <v>2</v>
      </c>
      <c r="E165" s="356">
        <v>500</v>
      </c>
      <c r="F165" s="359">
        <v>1000</v>
      </c>
      <c r="G165" s="353"/>
    </row>
    <row r="166" spans="1:7" s="355" customFormat="1" ht="12" customHeight="1" x14ac:dyDescent="0.2">
      <c r="A166" s="351"/>
      <c r="B166" s="351"/>
      <c r="C166" s="353" t="s">
        <v>680</v>
      </c>
      <c r="D166" s="356">
        <v>1</v>
      </c>
      <c r="E166" s="359">
        <v>6940</v>
      </c>
      <c r="F166" s="359">
        <v>6940</v>
      </c>
      <c r="G166" s="353"/>
    </row>
    <row r="167" spans="1:7" s="355" customFormat="1" ht="12.95" customHeight="1" x14ac:dyDescent="0.2">
      <c r="A167" s="360"/>
      <c r="B167" s="360"/>
      <c r="C167" s="360"/>
      <c r="D167" s="360"/>
      <c r="E167" s="361">
        <v>19003.169999999998</v>
      </c>
      <c r="F167" s="361">
        <v>19003.169999999998</v>
      </c>
      <c r="G167" s="360"/>
    </row>
    <row r="168" spans="1:7" s="355" customFormat="1" ht="12" customHeight="1" x14ac:dyDescent="0.2">
      <c r="A168" s="349">
        <v>9</v>
      </c>
      <c r="B168" s="350" t="s">
        <v>952</v>
      </c>
      <c r="C168" s="351"/>
      <c r="D168" s="349">
        <v>1</v>
      </c>
      <c r="E168" s="352">
        <v>8754.0499999999993</v>
      </c>
      <c r="F168" s="352">
        <v>8754.0499999999993</v>
      </c>
      <c r="G168" s="353"/>
    </row>
    <row r="169" spans="1:7" s="355" customFormat="1" ht="12" customHeight="1" x14ac:dyDescent="0.2">
      <c r="A169" s="351"/>
      <c r="B169" s="351"/>
      <c r="C169" s="353" t="s">
        <v>916</v>
      </c>
      <c r="D169" s="356">
        <v>4</v>
      </c>
      <c r="E169" s="357">
        <v>0.01</v>
      </c>
      <c r="F169" s="357">
        <v>0.04</v>
      </c>
      <c r="G169" s="353"/>
    </row>
    <row r="170" spans="1:7" s="355" customFormat="1" ht="12" customHeight="1" x14ac:dyDescent="0.2">
      <c r="A170" s="351"/>
      <c r="B170" s="351"/>
      <c r="C170" s="353" t="s">
        <v>917</v>
      </c>
      <c r="D170" s="356">
        <v>3</v>
      </c>
      <c r="E170" s="357">
        <v>0.01</v>
      </c>
      <c r="F170" s="357">
        <v>0.03</v>
      </c>
      <c r="G170" s="353"/>
    </row>
    <row r="171" spans="1:7" s="355" customFormat="1" ht="12" customHeight="1" x14ac:dyDescent="0.2">
      <c r="A171" s="351"/>
      <c r="B171" s="351"/>
      <c r="C171" s="353" t="s">
        <v>436</v>
      </c>
      <c r="D171" s="356">
        <v>5</v>
      </c>
      <c r="E171" s="356">
        <v>500</v>
      </c>
      <c r="F171" s="359">
        <v>2500</v>
      </c>
      <c r="G171" s="353"/>
    </row>
    <row r="172" spans="1:7" s="355" customFormat="1" ht="12" customHeight="1" x14ac:dyDescent="0.2">
      <c r="A172" s="351"/>
      <c r="B172" s="351"/>
      <c r="C172" s="353" t="s">
        <v>918</v>
      </c>
      <c r="D172" s="356">
        <v>1</v>
      </c>
      <c r="E172" s="358"/>
      <c r="F172" s="358"/>
      <c r="G172" s="353" t="s">
        <v>919</v>
      </c>
    </row>
    <row r="173" spans="1:7" s="355" customFormat="1" ht="12" customHeight="1" x14ac:dyDescent="0.2">
      <c r="A173" s="351"/>
      <c r="B173" s="351"/>
      <c r="C173" s="353" t="s">
        <v>920</v>
      </c>
      <c r="D173" s="356">
        <v>3</v>
      </c>
      <c r="E173" s="358"/>
      <c r="F173" s="358"/>
      <c r="G173" s="353" t="s">
        <v>919</v>
      </c>
    </row>
    <row r="174" spans="1:7" s="355" customFormat="1" ht="12" customHeight="1" x14ac:dyDescent="0.2">
      <c r="A174" s="351"/>
      <c r="B174" s="351"/>
      <c r="C174" s="353" t="s">
        <v>921</v>
      </c>
      <c r="D174" s="356">
        <v>1</v>
      </c>
      <c r="E174" s="358"/>
      <c r="F174" s="358"/>
      <c r="G174" s="353" t="s">
        <v>919</v>
      </c>
    </row>
    <row r="175" spans="1:7" s="355" customFormat="1" ht="12" customHeight="1" x14ac:dyDescent="0.2">
      <c r="A175" s="351"/>
      <c r="B175" s="351"/>
      <c r="C175" s="353" t="s">
        <v>928</v>
      </c>
      <c r="D175" s="356">
        <v>1</v>
      </c>
      <c r="E175" s="358"/>
      <c r="F175" s="358"/>
      <c r="G175" s="353" t="s">
        <v>919</v>
      </c>
    </row>
    <row r="176" spans="1:7" s="355" customFormat="1" ht="12" customHeight="1" x14ac:dyDescent="0.2">
      <c r="A176" s="351"/>
      <c r="B176" s="351"/>
      <c r="C176" s="353" t="s">
        <v>953</v>
      </c>
      <c r="D176" s="356">
        <v>1</v>
      </c>
      <c r="E176" s="358"/>
      <c r="F176" s="358"/>
      <c r="G176" s="353" t="s">
        <v>919</v>
      </c>
    </row>
    <row r="177" spans="1:7" s="355" customFormat="1" ht="12" customHeight="1" x14ac:dyDescent="0.2">
      <c r="A177" s="351"/>
      <c r="B177" s="351"/>
      <c r="C177" s="353" t="s">
        <v>927</v>
      </c>
      <c r="D177" s="356">
        <v>1</v>
      </c>
      <c r="E177" s="358"/>
      <c r="F177" s="358"/>
      <c r="G177" s="353" t="s">
        <v>919</v>
      </c>
    </row>
    <row r="178" spans="1:7" s="355" customFormat="1" ht="12" customHeight="1" x14ac:dyDescent="0.2">
      <c r="A178" s="351"/>
      <c r="B178" s="351"/>
      <c r="C178" s="353" t="s">
        <v>954</v>
      </c>
      <c r="D178" s="356">
        <v>1</v>
      </c>
      <c r="E178" s="358"/>
      <c r="F178" s="358"/>
      <c r="G178" s="353" t="s">
        <v>919</v>
      </c>
    </row>
    <row r="179" spans="1:7" s="355" customFormat="1" ht="12" customHeight="1" x14ac:dyDescent="0.2">
      <c r="A179" s="351"/>
      <c r="B179" s="351"/>
      <c r="C179" s="353" t="s">
        <v>955</v>
      </c>
      <c r="D179" s="356">
        <v>1</v>
      </c>
      <c r="E179" s="358"/>
      <c r="F179" s="358"/>
      <c r="G179" s="353" t="s">
        <v>919</v>
      </c>
    </row>
    <row r="180" spans="1:7" s="355" customFormat="1" ht="12" customHeight="1" x14ac:dyDescent="0.2">
      <c r="A180" s="351"/>
      <c r="B180" s="351"/>
      <c r="C180" s="353" t="s">
        <v>684</v>
      </c>
      <c r="D180" s="356">
        <v>3</v>
      </c>
      <c r="E180" s="357">
        <v>0.01</v>
      </c>
      <c r="F180" s="357">
        <v>0.03</v>
      </c>
      <c r="G180" s="353"/>
    </row>
    <row r="181" spans="1:7" s="355" customFormat="1" ht="12" customHeight="1" x14ac:dyDescent="0.2">
      <c r="A181" s="351"/>
      <c r="B181" s="351"/>
      <c r="C181" s="353" t="s">
        <v>956</v>
      </c>
      <c r="D181" s="356">
        <v>1</v>
      </c>
      <c r="E181" s="356">
        <v>930</v>
      </c>
      <c r="F181" s="356">
        <v>930</v>
      </c>
      <c r="G181" s="353"/>
    </row>
    <row r="182" spans="1:7" s="355" customFormat="1" ht="12" customHeight="1" x14ac:dyDescent="0.2">
      <c r="A182" s="351"/>
      <c r="B182" s="351"/>
      <c r="C182" s="353" t="s">
        <v>401</v>
      </c>
      <c r="D182" s="356">
        <v>2</v>
      </c>
      <c r="E182" s="356">
        <v>270</v>
      </c>
      <c r="F182" s="356">
        <v>540</v>
      </c>
      <c r="G182" s="353"/>
    </row>
    <row r="183" spans="1:7" s="355" customFormat="1" ht="12" customHeight="1" x14ac:dyDescent="0.2">
      <c r="A183" s="351"/>
      <c r="B183" s="351"/>
      <c r="C183" s="353" t="s">
        <v>926</v>
      </c>
      <c r="D183" s="356">
        <v>3</v>
      </c>
      <c r="E183" s="357">
        <v>530.71</v>
      </c>
      <c r="F183" s="364">
        <v>1592.13</v>
      </c>
      <c r="G183" s="353"/>
    </row>
    <row r="184" spans="1:7" s="355" customFormat="1" ht="12" customHeight="1" x14ac:dyDescent="0.2">
      <c r="A184" s="351"/>
      <c r="B184" s="351"/>
      <c r="C184" s="353" t="s">
        <v>957</v>
      </c>
      <c r="D184" s="356">
        <v>1</v>
      </c>
      <c r="E184" s="358"/>
      <c r="F184" s="358"/>
      <c r="G184" s="353" t="s">
        <v>919</v>
      </c>
    </row>
    <row r="185" spans="1:7" s="355" customFormat="1" ht="12" customHeight="1" x14ac:dyDescent="0.2">
      <c r="A185" s="351"/>
      <c r="B185" s="351"/>
      <c r="C185" s="353" t="s">
        <v>483</v>
      </c>
      <c r="D185" s="356">
        <v>4</v>
      </c>
      <c r="E185" s="356">
        <v>290</v>
      </c>
      <c r="F185" s="359">
        <v>1160</v>
      </c>
      <c r="G185" s="353"/>
    </row>
    <row r="186" spans="1:7" s="355" customFormat="1" ht="12.95" customHeight="1" x14ac:dyDescent="0.2">
      <c r="A186" s="360"/>
      <c r="B186" s="360"/>
      <c r="C186" s="360"/>
      <c r="D186" s="360"/>
      <c r="E186" s="361">
        <v>15476.15</v>
      </c>
      <c r="F186" s="361">
        <v>15476.15</v>
      </c>
      <c r="G186" s="360"/>
    </row>
    <row r="187" spans="1:7" s="355" customFormat="1" ht="12" customHeight="1" x14ac:dyDescent="0.2">
      <c r="A187" s="349">
        <v>10</v>
      </c>
      <c r="B187" s="350" t="s">
        <v>958</v>
      </c>
      <c r="C187" s="351"/>
      <c r="D187" s="349">
        <v>1</v>
      </c>
      <c r="E187" s="362">
        <v>7344</v>
      </c>
      <c r="F187" s="362">
        <v>7344</v>
      </c>
      <c r="G187" s="353"/>
    </row>
    <row r="188" spans="1:7" s="355" customFormat="1" ht="12" customHeight="1" x14ac:dyDescent="0.2">
      <c r="A188" s="351"/>
      <c r="B188" s="351"/>
      <c r="C188" s="353" t="s">
        <v>916</v>
      </c>
      <c r="D188" s="356">
        <v>4</v>
      </c>
      <c r="E188" s="357">
        <v>0.01</v>
      </c>
      <c r="F188" s="357">
        <v>0.04</v>
      </c>
      <c r="G188" s="353"/>
    </row>
    <row r="189" spans="1:7" s="355" customFormat="1" ht="12" customHeight="1" x14ac:dyDescent="0.2">
      <c r="A189" s="351"/>
      <c r="B189" s="351"/>
      <c r="C189" s="353" t="s">
        <v>917</v>
      </c>
      <c r="D189" s="356">
        <v>3</v>
      </c>
      <c r="E189" s="357">
        <v>0.01</v>
      </c>
      <c r="F189" s="357">
        <v>0.03</v>
      </c>
      <c r="G189" s="353"/>
    </row>
    <row r="190" spans="1:7" s="355" customFormat="1" ht="12" customHeight="1" x14ac:dyDescent="0.2">
      <c r="A190" s="351"/>
      <c r="B190" s="351"/>
      <c r="C190" s="353" t="s">
        <v>436</v>
      </c>
      <c r="D190" s="356">
        <v>4</v>
      </c>
      <c r="E190" s="356">
        <v>500</v>
      </c>
      <c r="F190" s="359">
        <v>2000</v>
      </c>
      <c r="G190" s="353"/>
    </row>
    <row r="191" spans="1:7" s="355" customFormat="1" ht="12" customHeight="1" x14ac:dyDescent="0.2">
      <c r="A191" s="351"/>
      <c r="B191" s="351"/>
      <c r="C191" s="353" t="s">
        <v>935</v>
      </c>
      <c r="D191" s="356">
        <v>1</v>
      </c>
      <c r="E191" s="358"/>
      <c r="F191" s="358"/>
      <c r="G191" s="353" t="s">
        <v>919</v>
      </c>
    </row>
    <row r="192" spans="1:7" s="355" customFormat="1" ht="12" customHeight="1" x14ac:dyDescent="0.2">
      <c r="A192" s="351"/>
      <c r="B192" s="351"/>
      <c r="C192" s="353" t="s">
        <v>920</v>
      </c>
      <c r="D192" s="356">
        <v>3</v>
      </c>
      <c r="E192" s="358"/>
      <c r="F192" s="358"/>
      <c r="G192" s="353" t="s">
        <v>919</v>
      </c>
    </row>
    <row r="193" spans="1:7" s="355" customFormat="1" ht="12" customHeight="1" x14ac:dyDescent="0.2">
      <c r="A193" s="351"/>
      <c r="B193" s="351"/>
      <c r="C193" s="353" t="s">
        <v>921</v>
      </c>
      <c r="D193" s="356">
        <v>1</v>
      </c>
      <c r="E193" s="358"/>
      <c r="F193" s="358"/>
      <c r="G193" s="353" t="s">
        <v>919</v>
      </c>
    </row>
    <row r="194" spans="1:7" s="355" customFormat="1" ht="12" customHeight="1" x14ac:dyDescent="0.2">
      <c r="A194" s="351"/>
      <c r="B194" s="351"/>
      <c r="C194" s="353" t="s">
        <v>937</v>
      </c>
      <c r="D194" s="356">
        <v>1</v>
      </c>
      <c r="E194" s="358"/>
      <c r="F194" s="358"/>
      <c r="G194" s="353" t="s">
        <v>919</v>
      </c>
    </row>
    <row r="195" spans="1:7" s="355" customFormat="1" ht="12" customHeight="1" x14ac:dyDescent="0.2">
      <c r="A195" s="351"/>
      <c r="B195" s="351"/>
      <c r="C195" s="353" t="s">
        <v>953</v>
      </c>
      <c r="D195" s="356">
        <v>1</v>
      </c>
      <c r="E195" s="358"/>
      <c r="F195" s="358"/>
      <c r="G195" s="353" t="s">
        <v>919</v>
      </c>
    </row>
    <row r="196" spans="1:7" s="355" customFormat="1" ht="12" customHeight="1" x14ac:dyDescent="0.2">
      <c r="A196" s="351"/>
      <c r="B196" s="351"/>
      <c r="C196" s="353" t="s">
        <v>927</v>
      </c>
      <c r="D196" s="356">
        <v>1</v>
      </c>
      <c r="E196" s="358"/>
      <c r="F196" s="358"/>
      <c r="G196" s="353" t="s">
        <v>919</v>
      </c>
    </row>
    <row r="197" spans="1:7" s="355" customFormat="1" ht="12" customHeight="1" x14ac:dyDescent="0.2">
      <c r="A197" s="351"/>
      <c r="B197" s="351"/>
      <c r="C197" s="353" t="s">
        <v>959</v>
      </c>
      <c r="D197" s="356">
        <v>1</v>
      </c>
      <c r="E197" s="358"/>
      <c r="F197" s="358"/>
      <c r="G197" s="353" t="s">
        <v>919</v>
      </c>
    </row>
    <row r="198" spans="1:7" s="355" customFormat="1" ht="12" customHeight="1" x14ac:dyDescent="0.2">
      <c r="A198" s="351"/>
      <c r="B198" s="351"/>
      <c r="C198" s="353" t="s">
        <v>955</v>
      </c>
      <c r="D198" s="356">
        <v>1</v>
      </c>
      <c r="E198" s="358"/>
      <c r="F198" s="358"/>
      <c r="G198" s="353" t="s">
        <v>919</v>
      </c>
    </row>
    <row r="199" spans="1:7" s="355" customFormat="1" ht="12" customHeight="1" x14ac:dyDescent="0.2">
      <c r="A199" s="351"/>
      <c r="B199" s="351"/>
      <c r="C199" s="353" t="s">
        <v>684</v>
      </c>
      <c r="D199" s="356">
        <v>2</v>
      </c>
      <c r="E199" s="357">
        <v>0.01</v>
      </c>
      <c r="F199" s="357">
        <v>0.02</v>
      </c>
      <c r="G199" s="353"/>
    </row>
    <row r="200" spans="1:7" s="355" customFormat="1" ht="12" customHeight="1" x14ac:dyDescent="0.2">
      <c r="A200" s="351"/>
      <c r="B200" s="351"/>
      <c r="C200" s="353" t="s">
        <v>956</v>
      </c>
      <c r="D200" s="356">
        <v>1</v>
      </c>
      <c r="E200" s="356">
        <v>930</v>
      </c>
      <c r="F200" s="356">
        <v>930</v>
      </c>
      <c r="G200" s="353"/>
    </row>
    <row r="201" spans="1:7" s="355" customFormat="1" ht="12" customHeight="1" x14ac:dyDescent="0.2">
      <c r="A201" s="351"/>
      <c r="B201" s="351"/>
      <c r="C201" s="353" t="s">
        <v>401</v>
      </c>
      <c r="D201" s="356">
        <v>2</v>
      </c>
      <c r="E201" s="356">
        <v>270</v>
      </c>
      <c r="F201" s="356">
        <v>540</v>
      </c>
      <c r="G201" s="353"/>
    </row>
    <row r="202" spans="1:7" s="355" customFormat="1" ht="12" customHeight="1" x14ac:dyDescent="0.2">
      <c r="A202" s="351"/>
      <c r="B202" s="351"/>
      <c r="C202" s="353" t="s">
        <v>926</v>
      </c>
      <c r="D202" s="356">
        <v>2</v>
      </c>
      <c r="E202" s="357">
        <v>530.71</v>
      </c>
      <c r="F202" s="364">
        <v>1061.42</v>
      </c>
      <c r="G202" s="353"/>
    </row>
    <row r="203" spans="1:7" s="355" customFormat="1" ht="12" customHeight="1" x14ac:dyDescent="0.2">
      <c r="A203" s="351"/>
      <c r="B203" s="351"/>
      <c r="C203" s="353" t="s">
        <v>940</v>
      </c>
      <c r="D203" s="356">
        <v>1</v>
      </c>
      <c r="E203" s="358"/>
      <c r="F203" s="358"/>
      <c r="G203" s="353" t="s">
        <v>919</v>
      </c>
    </row>
    <row r="204" spans="1:7" s="355" customFormat="1" ht="12" customHeight="1" x14ac:dyDescent="0.2">
      <c r="A204" s="351"/>
      <c r="B204" s="351"/>
      <c r="C204" s="353" t="s">
        <v>483</v>
      </c>
      <c r="D204" s="356">
        <v>4</v>
      </c>
      <c r="E204" s="356">
        <v>290</v>
      </c>
      <c r="F204" s="359">
        <v>1160</v>
      </c>
      <c r="G204" s="353"/>
    </row>
    <row r="205" spans="1:7" s="355" customFormat="1" ht="12.95" customHeight="1" x14ac:dyDescent="0.2">
      <c r="A205" s="360"/>
      <c r="B205" s="360"/>
      <c r="C205" s="360"/>
      <c r="D205" s="360"/>
      <c r="E205" s="361">
        <v>13035.09</v>
      </c>
      <c r="F205" s="361">
        <v>13035.09</v>
      </c>
      <c r="G205" s="360"/>
    </row>
    <row r="206" spans="1:7" s="355" customFormat="1" ht="12" customHeight="1" x14ac:dyDescent="0.2">
      <c r="A206" s="349">
        <v>11</v>
      </c>
      <c r="B206" s="350" t="s">
        <v>960</v>
      </c>
      <c r="C206" s="351"/>
      <c r="D206" s="349">
        <v>1</v>
      </c>
      <c r="E206" s="352">
        <v>5514.08</v>
      </c>
      <c r="F206" s="352">
        <v>5514.08</v>
      </c>
      <c r="G206" s="353"/>
    </row>
    <row r="207" spans="1:7" s="355" customFormat="1" ht="12" customHeight="1" x14ac:dyDescent="0.2">
      <c r="A207" s="351"/>
      <c r="B207" s="351"/>
      <c r="C207" s="353" t="s">
        <v>916</v>
      </c>
      <c r="D207" s="356">
        <v>3</v>
      </c>
      <c r="E207" s="357">
        <v>0.01</v>
      </c>
      <c r="F207" s="357">
        <v>0.03</v>
      </c>
      <c r="G207" s="353"/>
    </row>
    <row r="208" spans="1:7" s="355" customFormat="1" ht="12" customHeight="1" x14ac:dyDescent="0.2">
      <c r="A208" s="351"/>
      <c r="B208" s="351"/>
      <c r="C208" s="353" t="s">
        <v>917</v>
      </c>
      <c r="D208" s="356">
        <v>4</v>
      </c>
      <c r="E208" s="357">
        <v>0.01</v>
      </c>
      <c r="F208" s="357">
        <v>0.04</v>
      </c>
      <c r="G208" s="353"/>
    </row>
    <row r="209" spans="1:7" s="355" customFormat="1" ht="12" customHeight="1" x14ac:dyDescent="0.2">
      <c r="A209" s="351"/>
      <c r="B209" s="351"/>
      <c r="C209" s="353" t="s">
        <v>961</v>
      </c>
      <c r="D209" s="356">
        <v>1</v>
      </c>
      <c r="E209" s="358"/>
      <c r="F209" s="358"/>
      <c r="G209" s="353" t="s">
        <v>919</v>
      </c>
    </row>
    <row r="210" spans="1:7" s="355" customFormat="1" ht="12" customHeight="1" x14ac:dyDescent="0.2">
      <c r="A210" s="351"/>
      <c r="B210" s="351"/>
      <c r="C210" s="353" t="s">
        <v>962</v>
      </c>
      <c r="D210" s="356">
        <v>2</v>
      </c>
      <c r="E210" s="358"/>
      <c r="F210" s="358"/>
      <c r="G210" s="353" t="s">
        <v>919</v>
      </c>
    </row>
    <row r="211" spans="1:7" s="355" customFormat="1" ht="12" customHeight="1" x14ac:dyDescent="0.2">
      <c r="A211" s="351"/>
      <c r="B211" s="351"/>
      <c r="C211" s="353" t="s">
        <v>963</v>
      </c>
      <c r="D211" s="356">
        <v>1</v>
      </c>
      <c r="E211" s="358"/>
      <c r="F211" s="358"/>
      <c r="G211" s="353" t="s">
        <v>919</v>
      </c>
    </row>
    <row r="212" spans="1:7" s="355" customFormat="1" ht="12" customHeight="1" x14ac:dyDescent="0.2">
      <c r="A212" s="351"/>
      <c r="B212" s="351"/>
      <c r="C212" s="353" t="s">
        <v>964</v>
      </c>
      <c r="D212" s="356">
        <v>1</v>
      </c>
      <c r="E212" s="358"/>
      <c r="F212" s="358"/>
      <c r="G212" s="353" t="s">
        <v>919</v>
      </c>
    </row>
    <row r="213" spans="1:7" s="355" customFormat="1" ht="12" customHeight="1" x14ac:dyDescent="0.2">
      <c r="A213" s="351"/>
      <c r="B213" s="351"/>
      <c r="C213" s="353" t="s">
        <v>684</v>
      </c>
      <c r="D213" s="356">
        <v>2</v>
      </c>
      <c r="E213" s="357">
        <v>0.01</v>
      </c>
      <c r="F213" s="357">
        <v>0.02</v>
      </c>
      <c r="G213" s="353"/>
    </row>
    <row r="214" spans="1:7" s="355" customFormat="1" ht="12" customHeight="1" x14ac:dyDescent="0.2">
      <c r="A214" s="351"/>
      <c r="B214" s="351"/>
      <c r="C214" s="353" t="s">
        <v>430</v>
      </c>
      <c r="D214" s="356">
        <v>1</v>
      </c>
      <c r="E214" s="356">
        <v>740</v>
      </c>
      <c r="F214" s="356">
        <v>740</v>
      </c>
      <c r="G214" s="353"/>
    </row>
    <row r="215" spans="1:7" s="355" customFormat="1" ht="12" customHeight="1" x14ac:dyDescent="0.2">
      <c r="A215" s="351"/>
      <c r="B215" s="351"/>
      <c r="C215" s="353" t="s">
        <v>965</v>
      </c>
      <c r="D215" s="356">
        <v>2</v>
      </c>
      <c r="E215" s="357">
        <v>567.87</v>
      </c>
      <c r="F215" s="364">
        <v>1135.74</v>
      </c>
      <c r="G215" s="353"/>
    </row>
    <row r="216" spans="1:7" s="355" customFormat="1" ht="12" customHeight="1" x14ac:dyDescent="0.2">
      <c r="A216" s="351"/>
      <c r="B216" s="351"/>
      <c r="C216" s="353" t="s">
        <v>966</v>
      </c>
      <c r="D216" s="356">
        <v>1</v>
      </c>
      <c r="E216" s="358"/>
      <c r="F216" s="358"/>
      <c r="G216" s="353" t="s">
        <v>919</v>
      </c>
    </row>
    <row r="217" spans="1:7" s="355" customFormat="1" ht="12" customHeight="1" x14ac:dyDescent="0.2">
      <c r="A217" s="351"/>
      <c r="B217" s="351"/>
      <c r="C217" s="353" t="s">
        <v>401</v>
      </c>
      <c r="D217" s="356">
        <v>2</v>
      </c>
      <c r="E217" s="356">
        <v>270</v>
      </c>
      <c r="F217" s="356">
        <v>540</v>
      </c>
      <c r="G217" s="353"/>
    </row>
    <row r="218" spans="1:7" s="355" customFormat="1" ht="12" customHeight="1" x14ac:dyDescent="0.2">
      <c r="A218" s="351"/>
      <c r="B218" s="351"/>
      <c r="C218" s="353" t="s">
        <v>927</v>
      </c>
      <c r="D218" s="356">
        <v>1</v>
      </c>
      <c r="E218" s="358"/>
      <c r="F218" s="358"/>
      <c r="G218" s="353" t="s">
        <v>919</v>
      </c>
    </row>
    <row r="219" spans="1:7" s="355" customFormat="1" ht="12" customHeight="1" x14ac:dyDescent="0.2">
      <c r="A219" s="351"/>
      <c r="B219" s="351"/>
      <c r="C219" s="353" t="s">
        <v>436</v>
      </c>
      <c r="D219" s="356">
        <v>3</v>
      </c>
      <c r="E219" s="356">
        <v>500</v>
      </c>
      <c r="F219" s="359">
        <v>1500</v>
      </c>
      <c r="G219" s="353"/>
    </row>
    <row r="220" spans="1:7" s="355" customFormat="1" ht="12" customHeight="1" x14ac:dyDescent="0.2">
      <c r="A220" s="351"/>
      <c r="B220" s="351"/>
      <c r="C220" s="353" t="s">
        <v>967</v>
      </c>
      <c r="D220" s="356">
        <v>1</v>
      </c>
      <c r="E220" s="358"/>
      <c r="F220" s="358"/>
      <c r="G220" s="353" t="s">
        <v>919</v>
      </c>
    </row>
    <row r="221" spans="1:7" s="355" customFormat="1" ht="12" customHeight="1" x14ac:dyDescent="0.2">
      <c r="A221" s="351"/>
      <c r="B221" s="351"/>
      <c r="C221" s="353" t="s">
        <v>968</v>
      </c>
      <c r="D221" s="356">
        <v>1</v>
      </c>
      <c r="E221" s="358"/>
      <c r="F221" s="358"/>
      <c r="G221" s="353" t="s">
        <v>919</v>
      </c>
    </row>
    <row r="222" spans="1:7" s="355" customFormat="1" ht="12.95" customHeight="1" x14ac:dyDescent="0.2">
      <c r="A222" s="360"/>
      <c r="B222" s="360"/>
      <c r="C222" s="360"/>
      <c r="D222" s="360"/>
      <c r="E222" s="361">
        <v>9430.17</v>
      </c>
      <c r="F222" s="361">
        <v>9430.17</v>
      </c>
      <c r="G222" s="360"/>
    </row>
    <row r="223" spans="1:7" ht="12" customHeight="1" x14ac:dyDescent="0.2">
      <c r="A223" s="349">
        <v>12</v>
      </c>
      <c r="B223" s="350" t="s">
        <v>969</v>
      </c>
      <c r="C223" s="351"/>
      <c r="D223" s="349">
        <v>1</v>
      </c>
      <c r="E223" s="363">
        <v>4434.3999999999996</v>
      </c>
      <c r="F223" s="363">
        <v>4434.3999999999996</v>
      </c>
      <c r="G223" s="353"/>
    </row>
    <row r="224" spans="1:7" ht="12" customHeight="1" x14ac:dyDescent="0.2">
      <c r="A224" s="351"/>
      <c r="B224" s="351"/>
      <c r="C224" s="353" t="s">
        <v>916</v>
      </c>
      <c r="D224" s="356">
        <v>3</v>
      </c>
      <c r="E224" s="357">
        <v>0.01</v>
      </c>
      <c r="F224" s="357">
        <v>0.03</v>
      </c>
      <c r="G224" s="353"/>
    </row>
    <row r="225" spans="1:7" ht="12" customHeight="1" x14ac:dyDescent="0.2">
      <c r="A225" s="351"/>
      <c r="B225" s="351"/>
      <c r="C225" s="353" t="s">
        <v>917</v>
      </c>
      <c r="D225" s="356">
        <v>4</v>
      </c>
      <c r="E225" s="357">
        <v>0.01</v>
      </c>
      <c r="F225" s="357">
        <v>0.04</v>
      </c>
      <c r="G225" s="353"/>
    </row>
    <row r="226" spans="1:7" ht="12" customHeight="1" x14ac:dyDescent="0.2">
      <c r="A226" s="351"/>
      <c r="B226" s="351"/>
      <c r="C226" s="353" t="s">
        <v>970</v>
      </c>
      <c r="D226" s="356">
        <v>1</v>
      </c>
      <c r="E226" s="358"/>
      <c r="F226" s="358"/>
      <c r="G226" s="353" t="s">
        <v>919</v>
      </c>
    </row>
    <row r="227" spans="1:7" ht="12" customHeight="1" x14ac:dyDescent="0.2">
      <c r="A227" s="351"/>
      <c r="B227" s="351"/>
      <c r="C227" s="353" t="s">
        <v>962</v>
      </c>
      <c r="D227" s="356">
        <v>2</v>
      </c>
      <c r="E227" s="358"/>
      <c r="F227" s="358"/>
      <c r="G227" s="353" t="s">
        <v>919</v>
      </c>
    </row>
    <row r="228" spans="1:7" ht="12" customHeight="1" x14ac:dyDescent="0.2">
      <c r="A228" s="351"/>
      <c r="B228" s="351"/>
      <c r="C228" s="353" t="s">
        <v>963</v>
      </c>
      <c r="D228" s="356">
        <v>1</v>
      </c>
      <c r="E228" s="358"/>
      <c r="F228" s="358"/>
      <c r="G228" s="353" t="s">
        <v>919</v>
      </c>
    </row>
    <row r="229" spans="1:7" ht="12" customHeight="1" x14ac:dyDescent="0.2">
      <c r="A229" s="351"/>
      <c r="B229" s="351"/>
      <c r="C229" s="353" t="s">
        <v>971</v>
      </c>
      <c r="D229" s="356">
        <v>1</v>
      </c>
      <c r="E229" s="358"/>
      <c r="F229" s="358"/>
      <c r="G229" s="353" t="s">
        <v>919</v>
      </c>
    </row>
    <row r="230" spans="1:7" ht="12" customHeight="1" x14ac:dyDescent="0.2">
      <c r="A230" s="351"/>
      <c r="B230" s="351"/>
      <c r="C230" s="353" t="s">
        <v>684</v>
      </c>
      <c r="D230" s="356">
        <v>2</v>
      </c>
      <c r="E230" s="357">
        <v>0.01</v>
      </c>
      <c r="F230" s="357">
        <v>0.02</v>
      </c>
      <c r="G230" s="353"/>
    </row>
    <row r="231" spans="1:7" ht="12" customHeight="1" x14ac:dyDescent="0.2">
      <c r="A231" s="351"/>
      <c r="B231" s="351"/>
      <c r="C231" s="353" t="s">
        <v>430</v>
      </c>
      <c r="D231" s="356">
        <v>1</v>
      </c>
      <c r="E231" s="356">
        <v>740</v>
      </c>
      <c r="F231" s="356">
        <v>740</v>
      </c>
      <c r="G231" s="353"/>
    </row>
    <row r="232" spans="1:7" ht="12" customHeight="1" x14ac:dyDescent="0.2">
      <c r="A232" s="351"/>
      <c r="B232" s="351"/>
      <c r="C232" s="353" t="s">
        <v>965</v>
      </c>
      <c r="D232" s="356">
        <v>2</v>
      </c>
      <c r="E232" s="357">
        <v>567.87</v>
      </c>
      <c r="F232" s="364">
        <v>1135.74</v>
      </c>
      <c r="G232" s="353"/>
    </row>
    <row r="233" spans="1:7" ht="12" customHeight="1" x14ac:dyDescent="0.2">
      <c r="A233" s="351"/>
      <c r="B233" s="351"/>
      <c r="C233" s="353" t="s">
        <v>972</v>
      </c>
      <c r="D233" s="356">
        <v>1</v>
      </c>
      <c r="E233" s="358"/>
      <c r="F233" s="358"/>
      <c r="G233" s="353" t="s">
        <v>919</v>
      </c>
    </row>
    <row r="234" spans="1:7" ht="12" customHeight="1" x14ac:dyDescent="0.2">
      <c r="A234" s="351"/>
      <c r="B234" s="351"/>
      <c r="C234" s="353" t="s">
        <v>401</v>
      </c>
      <c r="D234" s="356">
        <v>2</v>
      </c>
      <c r="E234" s="356">
        <v>270</v>
      </c>
      <c r="F234" s="356">
        <v>540</v>
      </c>
      <c r="G234" s="353"/>
    </row>
    <row r="235" spans="1:7" ht="12" customHeight="1" x14ac:dyDescent="0.2">
      <c r="A235" s="351"/>
      <c r="B235" s="351"/>
      <c r="C235" s="353" t="s">
        <v>927</v>
      </c>
      <c r="D235" s="356">
        <v>1</v>
      </c>
      <c r="E235" s="358"/>
      <c r="F235" s="358"/>
      <c r="G235" s="353" t="s">
        <v>919</v>
      </c>
    </row>
    <row r="236" spans="1:7" ht="12" customHeight="1" x14ac:dyDescent="0.2">
      <c r="A236" s="351"/>
      <c r="B236" s="351"/>
      <c r="C236" s="353" t="s">
        <v>436</v>
      </c>
      <c r="D236" s="356">
        <v>3</v>
      </c>
      <c r="E236" s="356">
        <v>500</v>
      </c>
      <c r="F236" s="359">
        <v>1500</v>
      </c>
      <c r="G236" s="353"/>
    </row>
    <row r="237" spans="1:7" ht="12" customHeight="1" x14ac:dyDescent="0.2">
      <c r="A237" s="351"/>
      <c r="B237" s="351"/>
      <c r="C237" s="353" t="s">
        <v>973</v>
      </c>
      <c r="D237" s="356">
        <v>1</v>
      </c>
      <c r="E237" s="358"/>
      <c r="F237" s="358"/>
      <c r="G237" s="353" t="s">
        <v>919</v>
      </c>
    </row>
    <row r="238" spans="1:7" ht="12" customHeight="1" x14ac:dyDescent="0.2">
      <c r="A238" s="351"/>
      <c r="B238" s="351"/>
      <c r="C238" s="353" t="s">
        <v>968</v>
      </c>
      <c r="D238" s="356">
        <v>1</v>
      </c>
      <c r="E238" s="358"/>
      <c r="F238" s="358"/>
      <c r="G238" s="353" t="s">
        <v>919</v>
      </c>
    </row>
    <row r="239" spans="1:7" ht="12.95" customHeight="1" x14ac:dyDescent="0.2">
      <c r="A239" s="360"/>
      <c r="B239" s="360"/>
      <c r="C239" s="360"/>
      <c r="D239" s="360"/>
      <c r="E239" s="361">
        <v>8350.49</v>
      </c>
      <c r="F239" s="361">
        <v>8350.49</v>
      </c>
      <c r="G239" s="360"/>
    </row>
    <row r="240" spans="1:7" ht="12" customHeight="1" x14ac:dyDescent="0.2">
      <c r="A240" s="349">
        <v>13</v>
      </c>
      <c r="B240" s="350" t="s">
        <v>974</v>
      </c>
      <c r="C240" s="351"/>
      <c r="D240" s="349">
        <v>1</v>
      </c>
      <c r="E240" s="363">
        <v>5205.6000000000004</v>
      </c>
      <c r="F240" s="363">
        <v>5205.6000000000004</v>
      </c>
      <c r="G240" s="335"/>
    </row>
    <row r="241" spans="1:7" ht="12" customHeight="1" x14ac:dyDescent="0.2">
      <c r="A241" s="351"/>
      <c r="B241" s="351"/>
      <c r="C241" s="353" t="s">
        <v>916</v>
      </c>
      <c r="D241" s="356">
        <v>3</v>
      </c>
      <c r="E241" s="357">
        <v>0.01</v>
      </c>
      <c r="F241" s="357">
        <v>0.03</v>
      </c>
      <c r="G241" s="335"/>
    </row>
    <row r="242" spans="1:7" ht="12" customHeight="1" x14ac:dyDescent="0.2">
      <c r="A242" s="351"/>
      <c r="B242" s="351"/>
      <c r="C242" s="353" t="s">
        <v>917</v>
      </c>
      <c r="D242" s="356">
        <v>2</v>
      </c>
      <c r="E242" s="357">
        <v>0.01</v>
      </c>
      <c r="F242" s="357">
        <v>0.02</v>
      </c>
      <c r="G242" s="335"/>
    </row>
    <row r="243" spans="1:7" ht="12" customHeight="1" x14ac:dyDescent="0.2">
      <c r="A243" s="351"/>
      <c r="B243" s="351"/>
      <c r="C243" s="353" t="s">
        <v>436</v>
      </c>
      <c r="D243" s="356">
        <v>3</v>
      </c>
      <c r="E243" s="356">
        <v>500</v>
      </c>
      <c r="F243" s="359">
        <v>1500</v>
      </c>
      <c r="G243" s="335"/>
    </row>
    <row r="244" spans="1:7" ht="12" customHeight="1" x14ac:dyDescent="0.2">
      <c r="A244" s="351"/>
      <c r="B244" s="351"/>
      <c r="C244" s="353" t="s">
        <v>975</v>
      </c>
      <c r="D244" s="356">
        <v>1</v>
      </c>
      <c r="E244" s="358"/>
      <c r="F244" s="358"/>
      <c r="G244" s="335" t="s">
        <v>919</v>
      </c>
    </row>
    <row r="245" spans="1:7" ht="12" customHeight="1" x14ac:dyDescent="0.2">
      <c r="A245" s="351"/>
      <c r="B245" s="351"/>
      <c r="C245" s="353" t="s">
        <v>976</v>
      </c>
      <c r="D245" s="356">
        <v>1</v>
      </c>
      <c r="E245" s="358"/>
      <c r="F245" s="358"/>
      <c r="G245" s="335" t="s">
        <v>919</v>
      </c>
    </row>
    <row r="246" spans="1:7" ht="12" customHeight="1" x14ac:dyDescent="0.2">
      <c r="A246" s="351"/>
      <c r="B246" s="351"/>
      <c r="C246" s="353" t="s">
        <v>962</v>
      </c>
      <c r="D246" s="356">
        <v>2</v>
      </c>
      <c r="E246" s="358"/>
      <c r="F246" s="358"/>
      <c r="G246" s="335" t="s">
        <v>919</v>
      </c>
    </row>
    <row r="247" spans="1:7" ht="12" customHeight="1" x14ac:dyDescent="0.2">
      <c r="A247" s="351"/>
      <c r="B247" s="351"/>
      <c r="C247" s="353" t="s">
        <v>963</v>
      </c>
      <c r="D247" s="356">
        <v>1</v>
      </c>
      <c r="E247" s="358"/>
      <c r="F247" s="358"/>
      <c r="G247" s="335" t="s">
        <v>919</v>
      </c>
    </row>
    <row r="248" spans="1:7" ht="12" customHeight="1" x14ac:dyDescent="0.2">
      <c r="A248" s="351"/>
      <c r="B248" s="351"/>
      <c r="C248" s="353" t="s">
        <v>977</v>
      </c>
      <c r="D248" s="356">
        <v>1</v>
      </c>
      <c r="E248" s="358"/>
      <c r="F248" s="358"/>
      <c r="G248" s="335" t="s">
        <v>919</v>
      </c>
    </row>
    <row r="249" spans="1:7" ht="12" customHeight="1" x14ac:dyDescent="0.2">
      <c r="A249" s="351"/>
      <c r="B249" s="351"/>
      <c r="C249" s="353" t="s">
        <v>968</v>
      </c>
      <c r="D249" s="356">
        <v>1</v>
      </c>
      <c r="E249" s="358"/>
      <c r="F249" s="358"/>
      <c r="G249" s="335" t="s">
        <v>919</v>
      </c>
    </row>
    <row r="250" spans="1:7" ht="12" customHeight="1" x14ac:dyDescent="0.2">
      <c r="A250" s="351"/>
      <c r="B250" s="351"/>
      <c r="C250" s="353" t="s">
        <v>927</v>
      </c>
      <c r="D250" s="356">
        <v>1</v>
      </c>
      <c r="E250" s="358"/>
      <c r="F250" s="358"/>
      <c r="G250" s="335" t="s">
        <v>919</v>
      </c>
    </row>
    <row r="251" spans="1:7" ht="12" customHeight="1" x14ac:dyDescent="0.2">
      <c r="A251" s="351"/>
      <c r="B251" s="351"/>
      <c r="C251" s="353" t="s">
        <v>978</v>
      </c>
      <c r="D251" s="356">
        <v>1</v>
      </c>
      <c r="E251" s="358"/>
      <c r="F251" s="358"/>
      <c r="G251" s="335" t="s">
        <v>919</v>
      </c>
    </row>
    <row r="252" spans="1:7" ht="12" customHeight="1" x14ac:dyDescent="0.2">
      <c r="A252" s="351"/>
      <c r="B252" s="351"/>
      <c r="C252" s="353" t="s">
        <v>684</v>
      </c>
      <c r="D252" s="356">
        <v>2</v>
      </c>
      <c r="E252" s="357">
        <v>0.01</v>
      </c>
      <c r="F252" s="357">
        <v>0.02</v>
      </c>
      <c r="G252" s="335"/>
    </row>
    <row r="253" spans="1:7" ht="12" customHeight="1" x14ac:dyDescent="0.2">
      <c r="A253" s="351"/>
      <c r="B253" s="351"/>
      <c r="C253" s="353" t="s">
        <v>442</v>
      </c>
      <c r="D253" s="356">
        <v>1</v>
      </c>
      <c r="E253" s="356">
        <v>740</v>
      </c>
      <c r="F253" s="356">
        <v>740</v>
      </c>
      <c r="G253" s="335"/>
    </row>
    <row r="254" spans="1:7" ht="12" customHeight="1" x14ac:dyDescent="0.2">
      <c r="A254" s="351"/>
      <c r="B254" s="351"/>
      <c r="C254" s="353" t="s">
        <v>401</v>
      </c>
      <c r="D254" s="356">
        <v>2</v>
      </c>
      <c r="E254" s="356">
        <v>270</v>
      </c>
      <c r="F254" s="356">
        <v>540</v>
      </c>
      <c r="G254" s="335"/>
    </row>
    <row r="255" spans="1:7" ht="12" customHeight="1" x14ac:dyDescent="0.2">
      <c r="A255" s="351"/>
      <c r="B255" s="351"/>
      <c r="C255" s="353" t="s">
        <v>965</v>
      </c>
      <c r="D255" s="356">
        <v>2</v>
      </c>
      <c r="E255" s="357">
        <v>567.87</v>
      </c>
      <c r="F255" s="364">
        <v>1135.74</v>
      </c>
      <c r="G255" s="335"/>
    </row>
    <row r="256" spans="1:7" ht="12" customHeight="1" x14ac:dyDescent="0.2">
      <c r="A256" s="351"/>
      <c r="B256" s="351"/>
      <c r="C256" s="353" t="s">
        <v>483</v>
      </c>
      <c r="D256" s="356">
        <v>4</v>
      </c>
      <c r="E256" s="356">
        <v>290</v>
      </c>
      <c r="F256" s="359">
        <v>1160</v>
      </c>
      <c r="G256" s="335"/>
    </row>
    <row r="257" spans="1:7" ht="12.95" customHeight="1" x14ac:dyDescent="0.2">
      <c r="A257" s="360"/>
      <c r="B257" s="360"/>
      <c r="C257" s="360"/>
      <c r="D257" s="360"/>
      <c r="E257" s="361">
        <v>10281.67</v>
      </c>
      <c r="F257" s="361">
        <v>10281.67</v>
      </c>
    </row>
    <row r="258" spans="1:7" ht="12" customHeight="1" x14ac:dyDescent="0.2">
      <c r="A258" s="349">
        <v>14</v>
      </c>
      <c r="B258" s="350" t="s">
        <v>979</v>
      </c>
      <c r="C258" s="351"/>
      <c r="D258" s="349">
        <v>1</v>
      </c>
      <c r="E258" s="352">
        <v>5955.21</v>
      </c>
      <c r="F258" s="352">
        <v>5955.21</v>
      </c>
      <c r="G258" s="335"/>
    </row>
    <row r="259" spans="1:7" ht="12" customHeight="1" x14ac:dyDescent="0.2">
      <c r="A259" s="351"/>
      <c r="B259" s="351"/>
      <c r="C259" s="353" t="s">
        <v>916</v>
      </c>
      <c r="D259" s="356">
        <v>3</v>
      </c>
      <c r="E259" s="357">
        <v>0.01</v>
      </c>
      <c r="F259" s="357">
        <v>0.03</v>
      </c>
      <c r="G259" s="335"/>
    </row>
    <row r="260" spans="1:7" ht="12" customHeight="1" x14ac:dyDescent="0.2">
      <c r="A260" s="351"/>
      <c r="B260" s="351"/>
      <c r="C260" s="353" t="s">
        <v>917</v>
      </c>
      <c r="D260" s="356">
        <v>2</v>
      </c>
      <c r="E260" s="357">
        <v>0.01</v>
      </c>
      <c r="F260" s="357">
        <v>0.02</v>
      </c>
      <c r="G260" s="335"/>
    </row>
    <row r="261" spans="1:7" ht="12" customHeight="1" x14ac:dyDescent="0.2">
      <c r="A261" s="351"/>
      <c r="B261" s="351"/>
      <c r="C261" s="353" t="s">
        <v>436</v>
      </c>
      <c r="D261" s="356">
        <v>3</v>
      </c>
      <c r="E261" s="356">
        <v>500</v>
      </c>
      <c r="F261" s="359">
        <v>1500</v>
      </c>
      <c r="G261" s="335"/>
    </row>
    <row r="262" spans="1:7" ht="12" customHeight="1" x14ac:dyDescent="0.2">
      <c r="A262" s="351"/>
      <c r="B262" s="351"/>
      <c r="C262" s="353" t="s">
        <v>961</v>
      </c>
      <c r="D262" s="356">
        <v>1</v>
      </c>
      <c r="E262" s="358"/>
      <c r="F262" s="358"/>
      <c r="G262" s="335" t="s">
        <v>919</v>
      </c>
    </row>
    <row r="263" spans="1:7" ht="12" customHeight="1" x14ac:dyDescent="0.2">
      <c r="A263" s="351"/>
      <c r="B263" s="351"/>
      <c r="C263" s="353" t="s">
        <v>980</v>
      </c>
      <c r="D263" s="356">
        <v>1</v>
      </c>
      <c r="E263" s="358"/>
      <c r="F263" s="358"/>
      <c r="G263" s="335" t="s">
        <v>919</v>
      </c>
    </row>
    <row r="264" spans="1:7" ht="12" customHeight="1" x14ac:dyDescent="0.2">
      <c r="A264" s="351"/>
      <c r="B264" s="351"/>
      <c r="C264" s="353" t="s">
        <v>962</v>
      </c>
      <c r="D264" s="356">
        <v>2</v>
      </c>
      <c r="E264" s="358"/>
      <c r="F264" s="358"/>
      <c r="G264" s="335" t="s">
        <v>919</v>
      </c>
    </row>
    <row r="265" spans="1:7" ht="12" customHeight="1" x14ac:dyDescent="0.2">
      <c r="A265" s="351"/>
      <c r="B265" s="351"/>
      <c r="C265" s="353" t="s">
        <v>963</v>
      </c>
      <c r="D265" s="356">
        <v>1</v>
      </c>
      <c r="E265" s="358"/>
      <c r="F265" s="358"/>
      <c r="G265" s="335" t="s">
        <v>919</v>
      </c>
    </row>
    <row r="266" spans="1:7" ht="12" customHeight="1" x14ac:dyDescent="0.2">
      <c r="A266" s="351"/>
      <c r="B266" s="351"/>
      <c r="C266" s="353" t="s">
        <v>967</v>
      </c>
      <c r="D266" s="356">
        <v>1</v>
      </c>
      <c r="E266" s="358"/>
      <c r="F266" s="358"/>
      <c r="G266" s="335" t="s">
        <v>919</v>
      </c>
    </row>
    <row r="267" spans="1:7" ht="12" customHeight="1" x14ac:dyDescent="0.2">
      <c r="A267" s="351"/>
      <c r="B267" s="351"/>
      <c r="C267" s="353" t="s">
        <v>968</v>
      </c>
      <c r="D267" s="356">
        <v>1</v>
      </c>
      <c r="E267" s="358"/>
      <c r="F267" s="358"/>
      <c r="G267" s="335" t="s">
        <v>919</v>
      </c>
    </row>
    <row r="268" spans="1:7" ht="12" customHeight="1" x14ac:dyDescent="0.2">
      <c r="A268" s="351"/>
      <c r="B268" s="351"/>
      <c r="C268" s="353" t="s">
        <v>927</v>
      </c>
      <c r="D268" s="356">
        <v>1</v>
      </c>
      <c r="E268" s="358"/>
      <c r="F268" s="358"/>
      <c r="G268" s="335" t="s">
        <v>919</v>
      </c>
    </row>
    <row r="269" spans="1:7" ht="12" customHeight="1" x14ac:dyDescent="0.2">
      <c r="A269" s="351"/>
      <c r="B269" s="351"/>
      <c r="C269" s="353" t="s">
        <v>964</v>
      </c>
      <c r="D269" s="356">
        <v>1</v>
      </c>
      <c r="E269" s="358"/>
      <c r="F269" s="358"/>
      <c r="G269" s="335" t="s">
        <v>919</v>
      </c>
    </row>
    <row r="270" spans="1:7" ht="12" customHeight="1" x14ac:dyDescent="0.2">
      <c r="A270" s="351"/>
      <c r="B270" s="351"/>
      <c r="C270" s="353" t="s">
        <v>684</v>
      </c>
      <c r="D270" s="356">
        <v>2</v>
      </c>
      <c r="E270" s="357">
        <v>0.01</v>
      </c>
      <c r="F270" s="357">
        <v>0.02</v>
      </c>
      <c r="G270" s="335"/>
    </row>
    <row r="271" spans="1:7" ht="12" customHeight="1" x14ac:dyDescent="0.2">
      <c r="A271" s="351"/>
      <c r="B271" s="351"/>
      <c r="C271" s="353" t="s">
        <v>442</v>
      </c>
      <c r="D271" s="356">
        <v>1</v>
      </c>
      <c r="E271" s="356">
        <v>740</v>
      </c>
      <c r="F271" s="356">
        <v>740</v>
      </c>
      <c r="G271" s="335"/>
    </row>
    <row r="272" spans="1:7" ht="12" customHeight="1" x14ac:dyDescent="0.2">
      <c r="A272" s="351"/>
      <c r="B272" s="351"/>
      <c r="C272" s="353" t="s">
        <v>401</v>
      </c>
      <c r="D272" s="356">
        <v>2</v>
      </c>
      <c r="E272" s="356">
        <v>270</v>
      </c>
      <c r="F272" s="356">
        <v>540</v>
      </c>
      <c r="G272" s="335"/>
    </row>
    <row r="273" spans="1:7" ht="12" customHeight="1" x14ac:dyDescent="0.2">
      <c r="A273" s="351"/>
      <c r="B273" s="351"/>
      <c r="C273" s="353" t="s">
        <v>965</v>
      </c>
      <c r="D273" s="356">
        <v>2</v>
      </c>
      <c r="E273" s="357">
        <v>567.87</v>
      </c>
      <c r="F273" s="364">
        <v>1135.74</v>
      </c>
      <c r="G273" s="335"/>
    </row>
    <row r="274" spans="1:7" ht="12" customHeight="1" x14ac:dyDescent="0.2">
      <c r="A274" s="351"/>
      <c r="B274" s="351"/>
      <c r="C274" s="353" t="s">
        <v>483</v>
      </c>
      <c r="D274" s="356">
        <v>4</v>
      </c>
      <c r="E274" s="356">
        <v>290</v>
      </c>
      <c r="F274" s="359">
        <v>1160</v>
      </c>
      <c r="G274" s="335"/>
    </row>
    <row r="275" spans="1:7" ht="12.95" customHeight="1" x14ac:dyDescent="0.2">
      <c r="A275" s="360"/>
      <c r="B275" s="360"/>
      <c r="C275" s="360"/>
      <c r="D275" s="360"/>
      <c r="E275" s="361">
        <v>11031.28</v>
      </c>
      <c r="F275" s="361">
        <v>11031.28</v>
      </c>
    </row>
    <row r="276" spans="1:7" ht="12" customHeight="1" x14ac:dyDescent="0.2">
      <c r="A276" s="349">
        <v>15</v>
      </c>
      <c r="B276" s="350" t="s">
        <v>981</v>
      </c>
      <c r="C276" s="351"/>
      <c r="D276" s="349">
        <v>1</v>
      </c>
      <c r="E276" s="352">
        <v>4318.72</v>
      </c>
      <c r="F276" s="352">
        <v>4318.72</v>
      </c>
      <c r="G276" s="335"/>
    </row>
    <row r="277" spans="1:7" ht="12" customHeight="1" x14ac:dyDescent="0.2">
      <c r="A277" s="351"/>
      <c r="B277" s="351"/>
      <c r="C277" s="353" t="s">
        <v>916</v>
      </c>
      <c r="D277" s="356">
        <v>3</v>
      </c>
      <c r="E277" s="357">
        <v>0.01</v>
      </c>
      <c r="F277" s="357">
        <v>0.03</v>
      </c>
      <c r="G277" s="335"/>
    </row>
    <row r="278" spans="1:7" ht="12" customHeight="1" x14ac:dyDescent="0.2">
      <c r="A278" s="351"/>
      <c r="B278" s="351"/>
      <c r="C278" s="353" t="s">
        <v>917</v>
      </c>
      <c r="D278" s="356">
        <v>2</v>
      </c>
      <c r="E278" s="357">
        <v>0.01</v>
      </c>
      <c r="F278" s="357">
        <v>0.02</v>
      </c>
      <c r="G278" s="335"/>
    </row>
    <row r="279" spans="1:7" ht="12" customHeight="1" x14ac:dyDescent="0.2">
      <c r="A279" s="351"/>
      <c r="B279" s="351"/>
      <c r="C279" s="353" t="s">
        <v>982</v>
      </c>
      <c r="D279" s="356">
        <v>1</v>
      </c>
      <c r="E279" s="358"/>
      <c r="F279" s="358"/>
      <c r="G279" s="335" t="s">
        <v>919</v>
      </c>
    </row>
    <row r="280" spans="1:7" ht="12" customHeight="1" x14ac:dyDescent="0.2">
      <c r="A280" s="351"/>
      <c r="B280" s="351"/>
      <c r="C280" s="353" t="s">
        <v>983</v>
      </c>
      <c r="D280" s="356">
        <v>1</v>
      </c>
      <c r="E280" s="358"/>
      <c r="F280" s="358"/>
      <c r="G280" s="335" t="s">
        <v>919</v>
      </c>
    </row>
    <row r="281" spans="1:7" ht="12" customHeight="1" x14ac:dyDescent="0.2">
      <c r="A281" s="351"/>
      <c r="B281" s="351"/>
      <c r="C281" s="353" t="s">
        <v>920</v>
      </c>
      <c r="D281" s="356">
        <v>2</v>
      </c>
      <c r="E281" s="358"/>
      <c r="F281" s="358"/>
      <c r="G281" s="335" t="s">
        <v>919</v>
      </c>
    </row>
    <row r="282" spans="1:7" ht="12" customHeight="1" x14ac:dyDescent="0.2">
      <c r="A282" s="351"/>
      <c r="B282" s="351"/>
      <c r="C282" s="353" t="s">
        <v>921</v>
      </c>
      <c r="D282" s="356">
        <v>1</v>
      </c>
      <c r="E282" s="358"/>
      <c r="F282" s="358"/>
      <c r="G282" s="335" t="s">
        <v>919</v>
      </c>
    </row>
    <row r="283" spans="1:7" ht="12" customHeight="1" x14ac:dyDescent="0.2">
      <c r="A283" s="351"/>
      <c r="B283" s="351"/>
      <c r="C283" s="353" t="s">
        <v>984</v>
      </c>
      <c r="D283" s="356">
        <v>1</v>
      </c>
      <c r="E283" s="358"/>
      <c r="F283" s="358"/>
      <c r="G283" s="335" t="s">
        <v>919</v>
      </c>
    </row>
    <row r="284" spans="1:7" ht="12" customHeight="1" x14ac:dyDescent="0.2">
      <c r="A284" s="351"/>
      <c r="B284" s="351"/>
      <c r="C284" s="353" t="s">
        <v>684</v>
      </c>
      <c r="D284" s="356">
        <v>1</v>
      </c>
      <c r="E284" s="357">
        <v>0.01</v>
      </c>
      <c r="F284" s="357">
        <v>0.01</v>
      </c>
      <c r="G284" s="335"/>
    </row>
    <row r="285" spans="1:7" ht="12" customHeight="1" x14ac:dyDescent="0.2">
      <c r="A285" s="351"/>
      <c r="B285" s="351"/>
      <c r="C285" s="353" t="s">
        <v>430</v>
      </c>
      <c r="D285" s="356">
        <v>1</v>
      </c>
      <c r="E285" s="356">
        <v>740</v>
      </c>
      <c r="F285" s="356">
        <v>740</v>
      </c>
      <c r="G285" s="335"/>
    </row>
    <row r="286" spans="1:7" ht="12" customHeight="1" x14ac:dyDescent="0.2">
      <c r="A286" s="351"/>
      <c r="B286" s="351"/>
      <c r="C286" s="353" t="s">
        <v>401</v>
      </c>
      <c r="D286" s="356">
        <v>2</v>
      </c>
      <c r="E286" s="356">
        <v>270</v>
      </c>
      <c r="F286" s="356">
        <v>540</v>
      </c>
      <c r="G286" s="335"/>
    </row>
    <row r="287" spans="1:7" ht="12" customHeight="1" x14ac:dyDescent="0.2">
      <c r="A287" s="351"/>
      <c r="B287" s="351"/>
      <c r="C287" s="353" t="s">
        <v>926</v>
      </c>
      <c r="D287" s="356">
        <v>1</v>
      </c>
      <c r="E287" s="357">
        <v>530.71</v>
      </c>
      <c r="F287" s="357">
        <v>530.71</v>
      </c>
      <c r="G287" s="335"/>
    </row>
    <row r="288" spans="1:7" ht="12" customHeight="1" x14ac:dyDescent="0.2">
      <c r="A288" s="351"/>
      <c r="B288" s="351"/>
      <c r="C288" s="353" t="s">
        <v>927</v>
      </c>
      <c r="D288" s="356">
        <v>1</v>
      </c>
      <c r="E288" s="358"/>
      <c r="F288" s="358"/>
      <c r="G288" s="335" t="s">
        <v>919</v>
      </c>
    </row>
    <row r="289" spans="1:7" ht="12" customHeight="1" x14ac:dyDescent="0.2">
      <c r="A289" s="351"/>
      <c r="B289" s="351"/>
      <c r="C289" s="353" t="s">
        <v>436</v>
      </c>
      <c r="D289" s="356">
        <v>2</v>
      </c>
      <c r="E289" s="356">
        <v>500</v>
      </c>
      <c r="F289" s="359">
        <v>1000</v>
      </c>
      <c r="G289" s="335"/>
    </row>
    <row r="290" spans="1:7" ht="12" customHeight="1" x14ac:dyDescent="0.2">
      <c r="A290" s="351"/>
      <c r="B290" s="351"/>
      <c r="C290" s="353" t="s">
        <v>985</v>
      </c>
      <c r="D290" s="356">
        <v>1</v>
      </c>
      <c r="E290" s="358"/>
      <c r="F290" s="358"/>
      <c r="G290" s="335" t="s">
        <v>919</v>
      </c>
    </row>
    <row r="291" spans="1:7" ht="12" customHeight="1" x14ac:dyDescent="0.2">
      <c r="A291" s="351"/>
      <c r="B291" s="351"/>
      <c r="C291" s="353" t="s">
        <v>945</v>
      </c>
      <c r="D291" s="356">
        <v>1</v>
      </c>
      <c r="E291" s="358"/>
      <c r="F291" s="358"/>
      <c r="G291" s="335" t="s">
        <v>919</v>
      </c>
    </row>
    <row r="292" spans="1:7" ht="12.95" customHeight="1" x14ac:dyDescent="0.2">
      <c r="A292" s="360"/>
      <c r="B292" s="360"/>
      <c r="C292" s="360"/>
      <c r="D292" s="360"/>
      <c r="E292" s="361">
        <v>7129.78</v>
      </c>
      <c r="F292" s="361">
        <v>7129.78</v>
      </c>
    </row>
    <row r="293" spans="1:7" ht="12" customHeight="1" x14ac:dyDescent="0.2">
      <c r="A293" s="349">
        <v>16</v>
      </c>
      <c r="B293" s="350" t="s">
        <v>986</v>
      </c>
      <c r="C293" s="351"/>
      <c r="D293" s="349">
        <v>1</v>
      </c>
      <c r="E293" s="362">
        <v>4820</v>
      </c>
      <c r="F293" s="362">
        <v>4820</v>
      </c>
      <c r="G293" s="335"/>
    </row>
    <row r="294" spans="1:7" ht="12" customHeight="1" x14ac:dyDescent="0.2">
      <c r="A294" s="351"/>
      <c r="B294" s="351"/>
      <c r="C294" s="353" t="s">
        <v>916</v>
      </c>
      <c r="D294" s="356">
        <v>3</v>
      </c>
      <c r="E294" s="357">
        <v>0.01</v>
      </c>
      <c r="F294" s="357">
        <v>0.03</v>
      </c>
      <c r="G294" s="335"/>
    </row>
    <row r="295" spans="1:7" ht="12" customHeight="1" x14ac:dyDescent="0.2">
      <c r="A295" s="351"/>
      <c r="B295" s="351"/>
      <c r="C295" s="353" t="s">
        <v>917</v>
      </c>
      <c r="D295" s="356">
        <v>2</v>
      </c>
      <c r="E295" s="357">
        <v>0.01</v>
      </c>
      <c r="F295" s="357">
        <v>0.02</v>
      </c>
      <c r="G295" s="335"/>
    </row>
    <row r="296" spans="1:7" ht="12" customHeight="1" x14ac:dyDescent="0.2">
      <c r="A296" s="351"/>
      <c r="B296" s="351"/>
      <c r="C296" s="353" t="s">
        <v>975</v>
      </c>
      <c r="D296" s="356">
        <v>1</v>
      </c>
      <c r="E296" s="358"/>
      <c r="F296" s="358"/>
      <c r="G296" s="335" t="s">
        <v>919</v>
      </c>
    </row>
    <row r="297" spans="1:7" ht="12" customHeight="1" x14ac:dyDescent="0.2">
      <c r="A297" s="351"/>
      <c r="B297" s="351"/>
      <c r="C297" s="353" t="s">
        <v>987</v>
      </c>
      <c r="D297" s="356">
        <v>1</v>
      </c>
      <c r="E297" s="358"/>
      <c r="F297" s="358"/>
      <c r="G297" s="335" t="s">
        <v>919</v>
      </c>
    </row>
    <row r="298" spans="1:7" ht="12" customHeight="1" x14ac:dyDescent="0.2">
      <c r="A298" s="351"/>
      <c r="B298" s="351"/>
      <c r="C298" s="353" t="s">
        <v>920</v>
      </c>
      <c r="D298" s="356">
        <v>2</v>
      </c>
      <c r="E298" s="358"/>
      <c r="F298" s="358"/>
      <c r="G298" s="335" t="s">
        <v>919</v>
      </c>
    </row>
    <row r="299" spans="1:7" ht="12" customHeight="1" x14ac:dyDescent="0.2">
      <c r="A299" s="351"/>
      <c r="B299" s="351"/>
      <c r="C299" s="353" t="s">
        <v>921</v>
      </c>
      <c r="D299" s="356">
        <v>1</v>
      </c>
      <c r="E299" s="358"/>
      <c r="F299" s="358"/>
      <c r="G299" s="335" t="s">
        <v>919</v>
      </c>
    </row>
    <row r="300" spans="1:7" ht="12" customHeight="1" x14ac:dyDescent="0.2">
      <c r="A300" s="351"/>
      <c r="B300" s="351"/>
      <c r="C300" s="353" t="s">
        <v>984</v>
      </c>
      <c r="D300" s="356">
        <v>1</v>
      </c>
      <c r="E300" s="358"/>
      <c r="F300" s="358"/>
      <c r="G300" s="335" t="s">
        <v>919</v>
      </c>
    </row>
    <row r="301" spans="1:7" ht="12" customHeight="1" x14ac:dyDescent="0.2">
      <c r="A301" s="351"/>
      <c r="B301" s="351"/>
      <c r="C301" s="353" t="s">
        <v>684</v>
      </c>
      <c r="D301" s="356">
        <v>1</v>
      </c>
      <c r="E301" s="357">
        <v>0.01</v>
      </c>
      <c r="F301" s="357">
        <v>0.01</v>
      </c>
      <c r="G301" s="335"/>
    </row>
    <row r="302" spans="1:7" ht="12" customHeight="1" x14ac:dyDescent="0.2">
      <c r="A302" s="351"/>
      <c r="B302" s="351"/>
      <c r="C302" s="353" t="s">
        <v>430</v>
      </c>
      <c r="D302" s="356">
        <v>1</v>
      </c>
      <c r="E302" s="356">
        <v>740</v>
      </c>
      <c r="F302" s="356">
        <v>740</v>
      </c>
      <c r="G302" s="335"/>
    </row>
    <row r="303" spans="1:7" ht="12" customHeight="1" x14ac:dyDescent="0.2">
      <c r="A303" s="351"/>
      <c r="B303" s="351"/>
      <c r="C303" s="353" t="s">
        <v>401</v>
      </c>
      <c r="D303" s="356">
        <v>2</v>
      </c>
      <c r="E303" s="356">
        <v>270</v>
      </c>
      <c r="F303" s="356">
        <v>540</v>
      </c>
      <c r="G303" s="335"/>
    </row>
    <row r="304" spans="1:7" ht="12" customHeight="1" x14ac:dyDescent="0.2">
      <c r="A304" s="351"/>
      <c r="B304" s="351"/>
      <c r="C304" s="353" t="s">
        <v>926</v>
      </c>
      <c r="D304" s="356">
        <v>1</v>
      </c>
      <c r="E304" s="357">
        <v>530.71</v>
      </c>
      <c r="F304" s="357">
        <v>530.71</v>
      </c>
      <c r="G304" s="335"/>
    </row>
    <row r="305" spans="1:7" ht="12" customHeight="1" x14ac:dyDescent="0.2">
      <c r="A305" s="351"/>
      <c r="B305" s="351"/>
      <c r="C305" s="353" t="s">
        <v>927</v>
      </c>
      <c r="D305" s="356">
        <v>1</v>
      </c>
      <c r="E305" s="358"/>
      <c r="F305" s="358"/>
      <c r="G305" s="335" t="s">
        <v>919</v>
      </c>
    </row>
    <row r="306" spans="1:7" ht="12" customHeight="1" x14ac:dyDescent="0.2">
      <c r="A306" s="351"/>
      <c r="B306" s="351"/>
      <c r="C306" s="353" t="s">
        <v>436</v>
      </c>
      <c r="D306" s="356">
        <v>2</v>
      </c>
      <c r="E306" s="356">
        <v>500</v>
      </c>
      <c r="F306" s="359">
        <v>1000</v>
      </c>
      <c r="G306" s="335"/>
    </row>
    <row r="307" spans="1:7" ht="12" customHeight="1" x14ac:dyDescent="0.2">
      <c r="A307" s="351"/>
      <c r="B307" s="351"/>
      <c r="C307" s="353" t="s">
        <v>977</v>
      </c>
      <c r="D307" s="356">
        <v>1</v>
      </c>
      <c r="E307" s="358"/>
      <c r="F307" s="358"/>
      <c r="G307" s="335" t="s">
        <v>919</v>
      </c>
    </row>
    <row r="308" spans="1:7" ht="12" customHeight="1" x14ac:dyDescent="0.2">
      <c r="A308" s="351"/>
      <c r="B308" s="351"/>
      <c r="C308" s="353" t="s">
        <v>945</v>
      </c>
      <c r="D308" s="356">
        <v>1</v>
      </c>
      <c r="E308" s="358"/>
      <c r="F308" s="358"/>
      <c r="G308" s="335" t="s">
        <v>919</v>
      </c>
    </row>
    <row r="309" spans="1:7" ht="12.95" customHeight="1" x14ac:dyDescent="0.2">
      <c r="A309" s="360"/>
      <c r="B309" s="360"/>
      <c r="C309" s="360"/>
      <c r="D309" s="360"/>
      <c r="E309" s="361">
        <v>7631.06</v>
      </c>
      <c r="F309" s="361">
        <v>7631.06</v>
      </c>
    </row>
    <row r="310" spans="1:7" ht="12" customHeight="1" x14ac:dyDescent="0.2">
      <c r="A310" s="349">
        <v>17</v>
      </c>
      <c r="B310" s="350" t="s">
        <v>988</v>
      </c>
      <c r="C310" s="351"/>
      <c r="D310" s="349">
        <v>1</v>
      </c>
      <c r="E310" s="352">
        <v>2853.84</v>
      </c>
      <c r="F310" s="352">
        <v>2853.84</v>
      </c>
      <c r="G310" s="335"/>
    </row>
    <row r="311" spans="1:7" ht="12" customHeight="1" x14ac:dyDescent="0.2">
      <c r="A311" s="351"/>
      <c r="B311" s="351"/>
      <c r="C311" s="353" t="s">
        <v>916</v>
      </c>
      <c r="D311" s="356">
        <v>3</v>
      </c>
      <c r="E311" s="357">
        <v>0.01</v>
      </c>
      <c r="F311" s="357">
        <v>0.03</v>
      </c>
      <c r="G311" s="335"/>
    </row>
    <row r="312" spans="1:7" ht="12" customHeight="1" x14ac:dyDescent="0.2">
      <c r="A312" s="351"/>
      <c r="B312" s="351"/>
      <c r="C312" s="353" t="s">
        <v>989</v>
      </c>
      <c r="D312" s="356">
        <v>1</v>
      </c>
      <c r="E312" s="358"/>
      <c r="F312" s="358"/>
      <c r="G312" s="335" t="s">
        <v>919</v>
      </c>
    </row>
    <row r="313" spans="1:7" ht="12" customHeight="1" x14ac:dyDescent="0.2">
      <c r="A313" s="351"/>
      <c r="B313" s="351"/>
      <c r="C313" s="353" t="s">
        <v>920</v>
      </c>
      <c r="D313" s="356">
        <v>2</v>
      </c>
      <c r="E313" s="358"/>
      <c r="F313" s="358"/>
      <c r="G313" s="335" t="s">
        <v>919</v>
      </c>
    </row>
    <row r="314" spans="1:7" ht="12" customHeight="1" x14ac:dyDescent="0.2">
      <c r="A314" s="351"/>
      <c r="B314" s="351"/>
      <c r="C314" s="353" t="s">
        <v>921</v>
      </c>
      <c r="D314" s="356">
        <v>1</v>
      </c>
      <c r="E314" s="358"/>
      <c r="F314" s="358"/>
      <c r="G314" s="335" t="s">
        <v>919</v>
      </c>
    </row>
    <row r="315" spans="1:7" ht="12" customHeight="1" x14ac:dyDescent="0.2">
      <c r="A315" s="351"/>
      <c r="B315" s="351"/>
      <c r="C315" s="353" t="s">
        <v>990</v>
      </c>
      <c r="D315" s="356">
        <v>1</v>
      </c>
      <c r="E315" s="358"/>
      <c r="F315" s="358"/>
      <c r="G315" s="335" t="s">
        <v>919</v>
      </c>
    </row>
    <row r="316" spans="1:7" ht="12" customHeight="1" x14ac:dyDescent="0.2">
      <c r="A316" s="351"/>
      <c r="B316" s="351"/>
      <c r="C316" s="353" t="s">
        <v>991</v>
      </c>
      <c r="D316" s="356">
        <v>1</v>
      </c>
      <c r="E316" s="358"/>
      <c r="F316" s="358"/>
      <c r="G316" s="335" t="s">
        <v>919</v>
      </c>
    </row>
    <row r="317" spans="1:7" ht="12" customHeight="1" x14ac:dyDescent="0.2">
      <c r="A317" s="351"/>
      <c r="B317" s="351"/>
      <c r="C317" s="353" t="s">
        <v>927</v>
      </c>
      <c r="D317" s="356">
        <v>1</v>
      </c>
      <c r="E317" s="358"/>
      <c r="F317" s="358"/>
      <c r="G317" s="335" t="s">
        <v>919</v>
      </c>
    </row>
    <row r="318" spans="1:7" ht="12" customHeight="1" x14ac:dyDescent="0.2">
      <c r="A318" s="351"/>
      <c r="B318" s="351"/>
      <c r="C318" s="353" t="s">
        <v>922</v>
      </c>
      <c r="D318" s="356">
        <v>1</v>
      </c>
      <c r="E318" s="358"/>
      <c r="F318" s="358"/>
      <c r="G318" s="335" t="s">
        <v>919</v>
      </c>
    </row>
    <row r="319" spans="1:7" ht="12" customHeight="1" x14ac:dyDescent="0.2">
      <c r="A319" s="351"/>
      <c r="B319" s="351"/>
      <c r="C319" s="353" t="s">
        <v>925</v>
      </c>
      <c r="D319" s="356">
        <v>1</v>
      </c>
      <c r="E319" s="358"/>
      <c r="F319" s="358"/>
      <c r="G319" s="335" t="s">
        <v>919</v>
      </c>
    </row>
    <row r="320" spans="1:7" ht="12" customHeight="1" x14ac:dyDescent="0.2">
      <c r="A320" s="351"/>
      <c r="B320" s="351"/>
      <c r="C320" s="353" t="s">
        <v>923</v>
      </c>
      <c r="D320" s="356">
        <v>1</v>
      </c>
      <c r="E320" s="358"/>
      <c r="F320" s="358"/>
      <c r="G320" s="335" t="s">
        <v>919</v>
      </c>
    </row>
    <row r="321" spans="1:7" ht="12" customHeight="1" x14ac:dyDescent="0.2">
      <c r="A321" s="351"/>
      <c r="B321" s="351"/>
      <c r="C321" s="353" t="s">
        <v>929</v>
      </c>
      <c r="D321" s="356">
        <v>1</v>
      </c>
      <c r="E321" s="359">
        <v>5810</v>
      </c>
      <c r="F321" s="359">
        <v>5810</v>
      </c>
      <c r="G321" s="335"/>
    </row>
    <row r="322" spans="1:7" ht="12" customHeight="1" x14ac:dyDescent="0.2">
      <c r="A322" s="351"/>
      <c r="B322" s="351"/>
      <c r="C322" s="353" t="s">
        <v>401</v>
      </c>
      <c r="D322" s="356">
        <v>2</v>
      </c>
      <c r="E322" s="356">
        <v>270</v>
      </c>
      <c r="F322" s="356">
        <v>540</v>
      </c>
      <c r="G322" s="335"/>
    </row>
    <row r="323" spans="1:7" ht="12" customHeight="1" x14ac:dyDescent="0.2">
      <c r="A323" s="351"/>
      <c r="B323" s="351"/>
      <c r="C323" s="353" t="s">
        <v>992</v>
      </c>
      <c r="D323" s="356">
        <v>1</v>
      </c>
      <c r="E323" s="358"/>
      <c r="F323" s="358"/>
      <c r="G323" s="335" t="s">
        <v>919</v>
      </c>
    </row>
    <row r="324" spans="1:7" ht="12" customHeight="1" x14ac:dyDescent="0.2">
      <c r="A324" s="351"/>
      <c r="B324" s="351"/>
      <c r="C324" s="353" t="s">
        <v>932</v>
      </c>
      <c r="D324" s="356">
        <v>1</v>
      </c>
      <c r="E324" s="357">
        <v>0.01</v>
      </c>
      <c r="F324" s="357">
        <v>0.01</v>
      </c>
      <c r="G324" s="335"/>
    </row>
    <row r="325" spans="1:7" ht="12" customHeight="1" x14ac:dyDescent="0.2">
      <c r="A325" s="351"/>
      <c r="B325" s="351"/>
      <c r="C325" s="353" t="s">
        <v>442</v>
      </c>
      <c r="D325" s="356">
        <v>1</v>
      </c>
      <c r="E325" s="356">
        <v>740</v>
      </c>
      <c r="F325" s="356">
        <v>740</v>
      </c>
      <c r="G325" s="335"/>
    </row>
    <row r="326" spans="1:7" ht="12.95" customHeight="1" x14ac:dyDescent="0.2">
      <c r="A326" s="360"/>
      <c r="B326" s="360"/>
      <c r="C326" s="360"/>
      <c r="D326" s="360"/>
      <c r="E326" s="361">
        <v>9943.8799999999992</v>
      </c>
      <c r="F326" s="361">
        <v>9943.8799999999992</v>
      </c>
    </row>
    <row r="327" spans="1:7" ht="12" customHeight="1" x14ac:dyDescent="0.2">
      <c r="A327" s="349">
        <v>18</v>
      </c>
      <c r="B327" s="350" t="s">
        <v>993</v>
      </c>
      <c r="C327" s="351"/>
      <c r="D327" s="349">
        <v>1</v>
      </c>
      <c r="E327" s="352">
        <v>3143.36</v>
      </c>
      <c r="F327" s="352">
        <v>3143.36</v>
      </c>
      <c r="G327" s="335"/>
    </row>
    <row r="328" spans="1:7" ht="12" customHeight="1" x14ac:dyDescent="0.2">
      <c r="A328" s="351"/>
      <c r="B328" s="351"/>
      <c r="C328" s="353" t="s">
        <v>916</v>
      </c>
      <c r="D328" s="356">
        <v>3</v>
      </c>
      <c r="E328" s="357">
        <v>0.01</v>
      </c>
      <c r="F328" s="357">
        <v>0.03</v>
      </c>
      <c r="G328" s="335"/>
    </row>
    <row r="329" spans="1:7" ht="12" customHeight="1" x14ac:dyDescent="0.2">
      <c r="A329" s="351"/>
      <c r="B329" s="351"/>
      <c r="C329" s="353" t="s">
        <v>994</v>
      </c>
      <c r="D329" s="356">
        <v>1</v>
      </c>
      <c r="E329" s="358"/>
      <c r="F329" s="358"/>
      <c r="G329" s="335" t="s">
        <v>919</v>
      </c>
    </row>
    <row r="330" spans="1:7" ht="12" customHeight="1" x14ac:dyDescent="0.2">
      <c r="A330" s="351"/>
      <c r="B330" s="351"/>
      <c r="C330" s="353" t="s">
        <v>920</v>
      </c>
      <c r="D330" s="356">
        <v>2</v>
      </c>
      <c r="E330" s="358"/>
      <c r="F330" s="358"/>
      <c r="G330" s="335" t="s">
        <v>919</v>
      </c>
    </row>
    <row r="331" spans="1:7" ht="12" customHeight="1" x14ac:dyDescent="0.2">
      <c r="A331" s="351"/>
      <c r="B331" s="351"/>
      <c r="C331" s="353" t="s">
        <v>921</v>
      </c>
      <c r="D331" s="356">
        <v>1</v>
      </c>
      <c r="E331" s="358"/>
      <c r="F331" s="358"/>
      <c r="G331" s="335" t="s">
        <v>919</v>
      </c>
    </row>
    <row r="332" spans="1:7" ht="12" customHeight="1" x14ac:dyDescent="0.2">
      <c r="A332" s="351"/>
      <c r="B332" s="351"/>
      <c r="C332" s="353" t="s">
        <v>995</v>
      </c>
      <c r="D332" s="356">
        <v>1</v>
      </c>
      <c r="E332" s="358"/>
      <c r="F332" s="358"/>
      <c r="G332" s="335" t="s">
        <v>919</v>
      </c>
    </row>
    <row r="333" spans="1:7" ht="12" customHeight="1" x14ac:dyDescent="0.2">
      <c r="A333" s="351"/>
      <c r="B333" s="351"/>
      <c r="C333" s="353" t="s">
        <v>991</v>
      </c>
      <c r="D333" s="356">
        <v>1</v>
      </c>
      <c r="E333" s="358"/>
      <c r="F333" s="358"/>
      <c r="G333" s="335" t="s">
        <v>919</v>
      </c>
    </row>
    <row r="334" spans="1:7" ht="12" customHeight="1" x14ac:dyDescent="0.2">
      <c r="A334" s="351"/>
      <c r="B334" s="351"/>
      <c r="C334" s="353" t="s">
        <v>927</v>
      </c>
      <c r="D334" s="356">
        <v>1</v>
      </c>
      <c r="E334" s="358"/>
      <c r="F334" s="358"/>
      <c r="G334" s="335" t="s">
        <v>919</v>
      </c>
    </row>
    <row r="335" spans="1:7" ht="12" customHeight="1" x14ac:dyDescent="0.2">
      <c r="A335" s="351"/>
      <c r="B335" s="351"/>
      <c r="C335" s="353" t="s">
        <v>922</v>
      </c>
      <c r="D335" s="356">
        <v>1</v>
      </c>
      <c r="E335" s="358"/>
      <c r="F335" s="358"/>
      <c r="G335" s="335" t="s">
        <v>919</v>
      </c>
    </row>
    <row r="336" spans="1:7" ht="12" customHeight="1" x14ac:dyDescent="0.2">
      <c r="A336" s="351"/>
      <c r="B336" s="351"/>
      <c r="C336" s="353" t="s">
        <v>925</v>
      </c>
      <c r="D336" s="356">
        <v>1</v>
      </c>
      <c r="E336" s="358"/>
      <c r="F336" s="358"/>
      <c r="G336" s="335" t="s">
        <v>919</v>
      </c>
    </row>
    <row r="337" spans="1:7" ht="12" customHeight="1" x14ac:dyDescent="0.2">
      <c r="A337" s="351"/>
      <c r="B337" s="351"/>
      <c r="C337" s="353" t="s">
        <v>923</v>
      </c>
      <c r="D337" s="356">
        <v>1</v>
      </c>
      <c r="E337" s="358"/>
      <c r="F337" s="358"/>
      <c r="G337" s="335" t="s">
        <v>919</v>
      </c>
    </row>
    <row r="338" spans="1:7" ht="12" customHeight="1" x14ac:dyDescent="0.2">
      <c r="A338" s="351"/>
      <c r="B338" s="351"/>
      <c r="C338" s="353" t="s">
        <v>929</v>
      </c>
      <c r="D338" s="356">
        <v>1</v>
      </c>
      <c r="E338" s="359">
        <v>5810</v>
      </c>
      <c r="F338" s="359">
        <v>5810</v>
      </c>
      <c r="G338" s="335"/>
    </row>
    <row r="339" spans="1:7" ht="12" customHeight="1" x14ac:dyDescent="0.2">
      <c r="A339" s="351"/>
      <c r="B339" s="351"/>
      <c r="C339" s="353" t="s">
        <v>401</v>
      </c>
      <c r="D339" s="356">
        <v>2</v>
      </c>
      <c r="E339" s="356">
        <v>270</v>
      </c>
      <c r="F339" s="356">
        <v>540</v>
      </c>
      <c r="G339" s="335"/>
    </row>
    <row r="340" spans="1:7" ht="12" customHeight="1" x14ac:dyDescent="0.2">
      <c r="A340" s="351"/>
      <c r="B340" s="351"/>
      <c r="C340" s="353" t="s">
        <v>996</v>
      </c>
      <c r="D340" s="356">
        <v>1</v>
      </c>
      <c r="E340" s="358"/>
      <c r="F340" s="358"/>
      <c r="G340" s="335" t="s">
        <v>919</v>
      </c>
    </row>
    <row r="341" spans="1:7" ht="12" customHeight="1" x14ac:dyDescent="0.2">
      <c r="A341" s="351"/>
      <c r="B341" s="351"/>
      <c r="C341" s="353" t="s">
        <v>932</v>
      </c>
      <c r="D341" s="356">
        <v>1</v>
      </c>
      <c r="E341" s="357">
        <v>0.01</v>
      </c>
      <c r="F341" s="357">
        <v>0.01</v>
      </c>
      <c r="G341" s="335"/>
    </row>
    <row r="342" spans="1:7" ht="12" customHeight="1" x14ac:dyDescent="0.2">
      <c r="A342" s="351"/>
      <c r="B342" s="351"/>
      <c r="C342" s="353" t="s">
        <v>442</v>
      </c>
      <c r="D342" s="356">
        <v>1</v>
      </c>
      <c r="E342" s="356">
        <v>740</v>
      </c>
      <c r="F342" s="356">
        <v>740</v>
      </c>
      <c r="G342" s="335"/>
    </row>
    <row r="343" spans="1:7" ht="12.95" customHeight="1" x14ac:dyDescent="0.2">
      <c r="A343" s="360"/>
      <c r="B343" s="360"/>
      <c r="C343" s="360"/>
      <c r="D343" s="360"/>
      <c r="E343" s="366">
        <v>10233.4</v>
      </c>
      <c r="F343" s="366">
        <v>10233.4</v>
      </c>
    </row>
    <row r="344" spans="1:7" ht="12" customHeight="1" x14ac:dyDescent="0.2">
      <c r="A344" s="349">
        <v>19</v>
      </c>
      <c r="B344" s="350" t="s">
        <v>997</v>
      </c>
      <c r="C344" s="351"/>
      <c r="D344" s="349">
        <v>1</v>
      </c>
      <c r="E344" s="352">
        <v>3681.04</v>
      </c>
      <c r="F344" s="352">
        <v>3681.04</v>
      </c>
      <c r="G344" s="335"/>
    </row>
    <row r="345" spans="1:7" ht="12" customHeight="1" x14ac:dyDescent="0.2">
      <c r="A345" s="351"/>
      <c r="B345" s="351"/>
      <c r="C345" s="353" t="s">
        <v>916</v>
      </c>
      <c r="D345" s="356">
        <v>3</v>
      </c>
      <c r="E345" s="357">
        <v>0.01</v>
      </c>
      <c r="F345" s="357">
        <v>0.03</v>
      </c>
      <c r="G345" s="335"/>
    </row>
    <row r="346" spans="1:7" ht="12" customHeight="1" x14ac:dyDescent="0.2">
      <c r="A346" s="351"/>
      <c r="B346" s="351"/>
      <c r="C346" s="353" t="s">
        <v>998</v>
      </c>
      <c r="D346" s="356">
        <v>1</v>
      </c>
      <c r="E346" s="358"/>
      <c r="F346" s="358"/>
      <c r="G346" s="335" t="s">
        <v>919</v>
      </c>
    </row>
    <row r="347" spans="1:7" ht="12" customHeight="1" x14ac:dyDescent="0.2">
      <c r="A347" s="351"/>
      <c r="B347" s="351"/>
      <c r="C347" s="353" t="s">
        <v>920</v>
      </c>
      <c r="D347" s="356">
        <v>2</v>
      </c>
      <c r="E347" s="358"/>
      <c r="F347" s="358"/>
      <c r="G347" s="335" t="s">
        <v>919</v>
      </c>
    </row>
    <row r="348" spans="1:7" ht="12" customHeight="1" x14ac:dyDescent="0.2">
      <c r="A348" s="351"/>
      <c r="B348" s="351"/>
      <c r="C348" s="353" t="s">
        <v>921</v>
      </c>
      <c r="D348" s="356">
        <v>1</v>
      </c>
      <c r="E348" s="358"/>
      <c r="F348" s="358"/>
      <c r="G348" s="335" t="s">
        <v>919</v>
      </c>
    </row>
    <row r="349" spans="1:7" ht="12" customHeight="1" x14ac:dyDescent="0.2">
      <c r="A349" s="351"/>
      <c r="B349" s="351"/>
      <c r="C349" s="353" t="s">
        <v>999</v>
      </c>
      <c r="D349" s="356">
        <v>1</v>
      </c>
      <c r="E349" s="358"/>
      <c r="F349" s="358"/>
      <c r="G349" s="335" t="s">
        <v>919</v>
      </c>
    </row>
    <row r="350" spans="1:7" ht="12" customHeight="1" x14ac:dyDescent="0.2">
      <c r="A350" s="351"/>
      <c r="B350" s="351"/>
      <c r="C350" s="353" t="s">
        <v>991</v>
      </c>
      <c r="D350" s="356">
        <v>1</v>
      </c>
      <c r="E350" s="358"/>
      <c r="F350" s="358"/>
      <c r="G350" s="335" t="s">
        <v>919</v>
      </c>
    </row>
    <row r="351" spans="1:7" ht="12" customHeight="1" x14ac:dyDescent="0.2">
      <c r="A351" s="351"/>
      <c r="B351" s="351"/>
      <c r="C351" s="353" t="s">
        <v>927</v>
      </c>
      <c r="D351" s="356">
        <v>1</v>
      </c>
      <c r="E351" s="358"/>
      <c r="F351" s="358"/>
      <c r="G351" s="335" t="s">
        <v>919</v>
      </c>
    </row>
    <row r="352" spans="1:7" ht="12" customHeight="1" x14ac:dyDescent="0.2">
      <c r="A352" s="351"/>
      <c r="B352" s="351"/>
      <c r="C352" s="353" t="s">
        <v>922</v>
      </c>
      <c r="D352" s="356">
        <v>1</v>
      </c>
      <c r="E352" s="358"/>
      <c r="F352" s="358"/>
      <c r="G352" s="335" t="s">
        <v>919</v>
      </c>
    </row>
    <row r="353" spans="1:7" ht="12" customHeight="1" x14ac:dyDescent="0.2">
      <c r="A353" s="351"/>
      <c r="B353" s="351"/>
      <c r="C353" s="353" t="s">
        <v>925</v>
      </c>
      <c r="D353" s="356">
        <v>1</v>
      </c>
      <c r="E353" s="358"/>
      <c r="F353" s="358"/>
      <c r="G353" s="335" t="s">
        <v>919</v>
      </c>
    </row>
    <row r="354" spans="1:7" ht="12" customHeight="1" x14ac:dyDescent="0.2">
      <c r="A354" s="351"/>
      <c r="B354" s="351"/>
      <c r="C354" s="353" t="s">
        <v>923</v>
      </c>
      <c r="D354" s="356">
        <v>1</v>
      </c>
      <c r="E354" s="358"/>
      <c r="F354" s="358"/>
      <c r="G354" s="335" t="s">
        <v>919</v>
      </c>
    </row>
    <row r="355" spans="1:7" ht="12" customHeight="1" x14ac:dyDescent="0.2">
      <c r="A355" s="351"/>
      <c r="B355" s="351"/>
      <c r="C355" s="353" t="s">
        <v>929</v>
      </c>
      <c r="D355" s="356">
        <v>1</v>
      </c>
      <c r="E355" s="359">
        <v>5810</v>
      </c>
      <c r="F355" s="359">
        <v>5810</v>
      </c>
      <c r="G355" s="335"/>
    </row>
    <row r="356" spans="1:7" ht="12" customHeight="1" x14ac:dyDescent="0.2">
      <c r="A356" s="351"/>
      <c r="B356" s="351"/>
      <c r="C356" s="353" t="s">
        <v>401</v>
      </c>
      <c r="D356" s="356">
        <v>2</v>
      </c>
      <c r="E356" s="356">
        <v>270</v>
      </c>
      <c r="F356" s="356">
        <v>540</v>
      </c>
      <c r="G356" s="335"/>
    </row>
    <row r="357" spans="1:7" ht="12" customHeight="1" x14ac:dyDescent="0.2">
      <c r="A357" s="351"/>
      <c r="B357" s="351"/>
      <c r="C357" s="353" t="s">
        <v>1000</v>
      </c>
      <c r="D357" s="356">
        <v>1</v>
      </c>
      <c r="E357" s="358"/>
      <c r="F357" s="358"/>
      <c r="G357" s="335" t="s">
        <v>919</v>
      </c>
    </row>
    <row r="358" spans="1:7" ht="12" customHeight="1" x14ac:dyDescent="0.2">
      <c r="A358" s="351"/>
      <c r="B358" s="351"/>
      <c r="C358" s="353" t="s">
        <v>932</v>
      </c>
      <c r="D358" s="356">
        <v>1</v>
      </c>
      <c r="E358" s="357">
        <v>0.01</v>
      </c>
      <c r="F358" s="357">
        <v>0.01</v>
      </c>
      <c r="G358" s="335"/>
    </row>
    <row r="359" spans="1:7" ht="12" customHeight="1" x14ac:dyDescent="0.2">
      <c r="A359" s="351"/>
      <c r="B359" s="351"/>
      <c r="C359" s="353" t="s">
        <v>442</v>
      </c>
      <c r="D359" s="356">
        <v>1</v>
      </c>
      <c r="E359" s="356">
        <v>740</v>
      </c>
      <c r="F359" s="356">
        <v>740</v>
      </c>
      <c r="G359" s="335"/>
    </row>
    <row r="360" spans="1:7" ht="12.95" customHeight="1" x14ac:dyDescent="0.2">
      <c r="A360" s="360"/>
      <c r="B360" s="360"/>
      <c r="C360" s="360"/>
      <c r="D360" s="360"/>
      <c r="E360" s="361">
        <v>10771.08</v>
      </c>
      <c r="F360" s="361">
        <v>10771.08</v>
      </c>
    </row>
    <row r="361" spans="1:7" ht="12" customHeight="1" x14ac:dyDescent="0.2">
      <c r="A361" s="349">
        <v>20</v>
      </c>
      <c r="B361" s="350" t="s">
        <v>1001</v>
      </c>
      <c r="C361" s="351"/>
      <c r="D361" s="349">
        <v>7</v>
      </c>
      <c r="E361" s="349">
        <v>625</v>
      </c>
      <c r="F361" s="362">
        <v>4375</v>
      </c>
      <c r="G361" s="335"/>
    </row>
    <row r="362" spans="1:7" ht="12.95" customHeight="1" x14ac:dyDescent="0.2">
      <c r="A362" s="360"/>
      <c r="B362" s="360"/>
      <c r="C362" s="360"/>
      <c r="D362" s="360"/>
      <c r="E362" s="367"/>
      <c r="F362" s="367"/>
    </row>
    <row r="363" spans="1:7" ht="12" customHeight="1" x14ac:dyDescent="0.2">
      <c r="A363" s="349">
        <v>21</v>
      </c>
      <c r="B363" s="350" t="s">
        <v>1002</v>
      </c>
      <c r="C363" s="351"/>
      <c r="D363" s="349">
        <v>1</v>
      </c>
      <c r="E363" s="363">
        <v>6976.8</v>
      </c>
      <c r="F363" s="363">
        <v>6976.8</v>
      </c>
      <c r="G363" s="335"/>
    </row>
    <row r="364" spans="1:7" ht="12" customHeight="1" x14ac:dyDescent="0.2">
      <c r="A364" s="351"/>
      <c r="B364" s="351"/>
      <c r="C364" s="353" t="s">
        <v>916</v>
      </c>
      <c r="D364" s="356">
        <v>3</v>
      </c>
      <c r="E364" s="357">
        <v>0.01</v>
      </c>
      <c r="F364" s="357">
        <v>0.03</v>
      </c>
      <c r="G364" s="335"/>
    </row>
    <row r="365" spans="1:7" ht="12" customHeight="1" x14ac:dyDescent="0.2">
      <c r="A365" s="351"/>
      <c r="B365" s="351"/>
      <c r="C365" s="353" t="s">
        <v>917</v>
      </c>
      <c r="D365" s="356">
        <v>3</v>
      </c>
      <c r="E365" s="357">
        <v>0.01</v>
      </c>
      <c r="F365" s="357">
        <v>0.03</v>
      </c>
      <c r="G365" s="335"/>
    </row>
    <row r="366" spans="1:7" ht="12" customHeight="1" x14ac:dyDescent="0.2">
      <c r="A366" s="351"/>
      <c r="B366" s="351"/>
      <c r="C366" s="353" t="s">
        <v>436</v>
      </c>
      <c r="D366" s="356">
        <v>5</v>
      </c>
      <c r="E366" s="356">
        <v>500</v>
      </c>
      <c r="F366" s="359">
        <v>2500</v>
      </c>
      <c r="G366" s="335"/>
    </row>
    <row r="367" spans="1:7" ht="12" customHeight="1" x14ac:dyDescent="0.2">
      <c r="A367" s="351"/>
      <c r="B367" s="351"/>
      <c r="C367" s="353" t="s">
        <v>935</v>
      </c>
      <c r="D367" s="356">
        <v>1</v>
      </c>
      <c r="E367" s="358"/>
      <c r="F367" s="358"/>
      <c r="G367" s="335" t="s">
        <v>919</v>
      </c>
    </row>
    <row r="368" spans="1:7" ht="12" customHeight="1" x14ac:dyDescent="0.2">
      <c r="A368" s="351"/>
      <c r="B368" s="351"/>
      <c r="C368" s="353" t="s">
        <v>940</v>
      </c>
      <c r="D368" s="356">
        <v>1</v>
      </c>
      <c r="E368" s="358"/>
      <c r="F368" s="358"/>
      <c r="G368" s="335" t="s">
        <v>919</v>
      </c>
    </row>
    <row r="369" spans="1:7" ht="12" customHeight="1" x14ac:dyDescent="0.2">
      <c r="A369" s="351"/>
      <c r="B369" s="351"/>
      <c r="C369" s="353" t="s">
        <v>962</v>
      </c>
      <c r="D369" s="356">
        <v>2</v>
      </c>
      <c r="E369" s="358"/>
      <c r="F369" s="358"/>
      <c r="G369" s="335" t="s">
        <v>919</v>
      </c>
    </row>
    <row r="370" spans="1:7" ht="12" customHeight="1" x14ac:dyDescent="0.2">
      <c r="A370" s="351"/>
      <c r="B370" s="351"/>
      <c r="C370" s="353" t="s">
        <v>963</v>
      </c>
      <c r="D370" s="356">
        <v>1</v>
      </c>
      <c r="E370" s="358"/>
      <c r="F370" s="358"/>
      <c r="G370" s="335" t="s">
        <v>919</v>
      </c>
    </row>
    <row r="371" spans="1:7" ht="12" customHeight="1" x14ac:dyDescent="0.2">
      <c r="A371" s="351"/>
      <c r="B371" s="351"/>
      <c r="C371" s="353" t="s">
        <v>937</v>
      </c>
      <c r="D371" s="356">
        <v>1</v>
      </c>
      <c r="E371" s="358"/>
      <c r="F371" s="358"/>
      <c r="G371" s="335" t="s">
        <v>919</v>
      </c>
    </row>
    <row r="372" spans="1:7" ht="12" customHeight="1" x14ac:dyDescent="0.2">
      <c r="A372" s="351"/>
      <c r="B372" s="351"/>
      <c r="C372" s="353" t="s">
        <v>1003</v>
      </c>
      <c r="D372" s="356">
        <v>1</v>
      </c>
      <c r="E372" s="358"/>
      <c r="F372" s="358"/>
      <c r="G372" s="335" t="s">
        <v>919</v>
      </c>
    </row>
    <row r="373" spans="1:7" ht="12" customHeight="1" x14ac:dyDescent="0.2">
      <c r="A373" s="351"/>
      <c r="B373" s="351"/>
      <c r="C373" s="353" t="s">
        <v>927</v>
      </c>
      <c r="D373" s="356">
        <v>1</v>
      </c>
      <c r="E373" s="358"/>
      <c r="F373" s="358"/>
      <c r="G373" s="335" t="s">
        <v>919</v>
      </c>
    </row>
    <row r="374" spans="1:7" ht="12" customHeight="1" x14ac:dyDescent="0.2">
      <c r="A374" s="351"/>
      <c r="B374" s="351"/>
      <c r="C374" s="353" t="s">
        <v>1004</v>
      </c>
      <c r="D374" s="356">
        <v>1</v>
      </c>
      <c r="E374" s="358"/>
      <c r="F374" s="358"/>
      <c r="G374" s="335" t="s">
        <v>919</v>
      </c>
    </row>
    <row r="375" spans="1:7" ht="12" customHeight="1" x14ac:dyDescent="0.2">
      <c r="A375" s="351"/>
      <c r="B375" s="351"/>
      <c r="C375" s="353" t="s">
        <v>684</v>
      </c>
      <c r="D375" s="356">
        <v>4</v>
      </c>
      <c r="E375" s="357">
        <v>0.01</v>
      </c>
      <c r="F375" s="357">
        <v>0.04</v>
      </c>
      <c r="G375" s="335"/>
    </row>
    <row r="376" spans="1:7" ht="12" customHeight="1" x14ac:dyDescent="0.2">
      <c r="A376" s="351"/>
      <c r="B376" s="351"/>
      <c r="C376" s="353" t="s">
        <v>442</v>
      </c>
      <c r="D376" s="356">
        <v>1</v>
      </c>
      <c r="E376" s="356">
        <v>740</v>
      </c>
      <c r="F376" s="356">
        <v>740</v>
      </c>
      <c r="G376" s="335"/>
    </row>
    <row r="377" spans="1:7" ht="12" customHeight="1" x14ac:dyDescent="0.2">
      <c r="A377" s="351"/>
      <c r="B377" s="351"/>
      <c r="C377" s="353" t="s">
        <v>401</v>
      </c>
      <c r="D377" s="356">
        <v>2</v>
      </c>
      <c r="E377" s="356">
        <v>270</v>
      </c>
      <c r="F377" s="356">
        <v>540</v>
      </c>
      <c r="G377" s="335"/>
    </row>
    <row r="378" spans="1:7" ht="12" customHeight="1" x14ac:dyDescent="0.2">
      <c r="A378" s="351"/>
      <c r="B378" s="351"/>
      <c r="C378" s="353" t="s">
        <v>965</v>
      </c>
      <c r="D378" s="356">
        <v>4</v>
      </c>
      <c r="E378" s="357">
        <v>567.87</v>
      </c>
      <c r="F378" s="364">
        <v>2271.48</v>
      </c>
      <c r="G378" s="335"/>
    </row>
    <row r="379" spans="1:7" ht="12" customHeight="1" x14ac:dyDescent="0.2">
      <c r="A379" s="351"/>
      <c r="B379" s="351"/>
      <c r="C379" s="353" t="s">
        <v>483</v>
      </c>
      <c r="D379" s="356">
        <v>4</v>
      </c>
      <c r="E379" s="356">
        <v>290</v>
      </c>
      <c r="F379" s="359">
        <v>1160</v>
      </c>
      <c r="G379" s="335"/>
    </row>
    <row r="380" spans="1:7" ht="12.95" customHeight="1" x14ac:dyDescent="0.2">
      <c r="A380" s="360"/>
      <c r="B380" s="360"/>
      <c r="C380" s="360"/>
      <c r="D380" s="360"/>
      <c r="E380" s="366">
        <v>14187.9</v>
      </c>
      <c r="F380" s="366">
        <v>14187.9</v>
      </c>
    </row>
    <row r="381" spans="1:7" ht="12" customHeight="1" x14ac:dyDescent="0.2">
      <c r="A381" s="349">
        <v>22</v>
      </c>
      <c r="B381" s="350" t="s">
        <v>1005</v>
      </c>
      <c r="C381" s="351"/>
      <c r="D381" s="349">
        <v>1</v>
      </c>
      <c r="E381" s="352">
        <v>8316.35</v>
      </c>
      <c r="F381" s="352">
        <v>8316.35</v>
      </c>
      <c r="G381" s="335"/>
    </row>
    <row r="382" spans="1:7" ht="12" customHeight="1" x14ac:dyDescent="0.2">
      <c r="A382" s="351"/>
      <c r="B382" s="351"/>
      <c r="C382" s="353" t="s">
        <v>916</v>
      </c>
      <c r="D382" s="356">
        <v>3</v>
      </c>
      <c r="E382" s="357">
        <v>0.01</v>
      </c>
      <c r="F382" s="357">
        <v>0.03</v>
      </c>
      <c r="G382" s="335"/>
    </row>
    <row r="383" spans="1:7" ht="12" customHeight="1" x14ac:dyDescent="0.2">
      <c r="A383" s="351"/>
      <c r="B383" s="351"/>
      <c r="C383" s="353" t="s">
        <v>917</v>
      </c>
      <c r="D383" s="356">
        <v>3</v>
      </c>
      <c r="E383" s="357">
        <v>0.01</v>
      </c>
      <c r="F383" s="357">
        <v>0.03</v>
      </c>
      <c r="G383" s="335"/>
    </row>
    <row r="384" spans="1:7" ht="12" customHeight="1" x14ac:dyDescent="0.2">
      <c r="A384" s="351"/>
      <c r="B384" s="351"/>
      <c r="C384" s="353" t="s">
        <v>436</v>
      </c>
      <c r="D384" s="356">
        <v>6</v>
      </c>
      <c r="E384" s="356">
        <v>500</v>
      </c>
      <c r="F384" s="359">
        <v>3000</v>
      </c>
      <c r="G384" s="335"/>
    </row>
    <row r="385" spans="1:7" ht="12" customHeight="1" x14ac:dyDescent="0.2">
      <c r="A385" s="351"/>
      <c r="B385" s="351"/>
      <c r="C385" s="353" t="s">
        <v>918</v>
      </c>
      <c r="D385" s="356">
        <v>1</v>
      </c>
      <c r="E385" s="358"/>
      <c r="F385" s="358"/>
      <c r="G385" s="335" t="s">
        <v>919</v>
      </c>
    </row>
    <row r="386" spans="1:7" ht="12" customHeight="1" x14ac:dyDescent="0.2">
      <c r="A386" s="351"/>
      <c r="B386" s="351"/>
      <c r="C386" s="353" t="s">
        <v>957</v>
      </c>
      <c r="D386" s="356">
        <v>1</v>
      </c>
      <c r="E386" s="358"/>
      <c r="F386" s="358"/>
      <c r="G386" s="335" t="s">
        <v>919</v>
      </c>
    </row>
    <row r="387" spans="1:7" ht="12" customHeight="1" x14ac:dyDescent="0.2">
      <c r="A387" s="351"/>
      <c r="B387" s="351"/>
      <c r="C387" s="353" t="s">
        <v>962</v>
      </c>
      <c r="D387" s="356">
        <v>2</v>
      </c>
      <c r="E387" s="358"/>
      <c r="F387" s="358"/>
      <c r="G387" s="335" t="s">
        <v>919</v>
      </c>
    </row>
    <row r="388" spans="1:7" ht="12" customHeight="1" x14ac:dyDescent="0.2">
      <c r="A388" s="351"/>
      <c r="B388" s="351"/>
      <c r="C388" s="353" t="s">
        <v>963</v>
      </c>
      <c r="D388" s="356">
        <v>1</v>
      </c>
      <c r="E388" s="358"/>
      <c r="F388" s="358"/>
      <c r="G388" s="335" t="s">
        <v>919</v>
      </c>
    </row>
    <row r="389" spans="1:7" ht="12" customHeight="1" x14ac:dyDescent="0.2">
      <c r="A389" s="351"/>
      <c r="B389" s="351"/>
      <c r="C389" s="353" t="s">
        <v>928</v>
      </c>
      <c r="D389" s="356">
        <v>1</v>
      </c>
      <c r="E389" s="358"/>
      <c r="F389" s="358"/>
      <c r="G389" s="335" t="s">
        <v>919</v>
      </c>
    </row>
    <row r="390" spans="1:7" ht="12" customHeight="1" x14ac:dyDescent="0.2">
      <c r="A390" s="351"/>
      <c r="B390" s="351"/>
      <c r="C390" s="353" t="s">
        <v>1003</v>
      </c>
      <c r="D390" s="356">
        <v>1</v>
      </c>
      <c r="E390" s="358"/>
      <c r="F390" s="358"/>
      <c r="G390" s="335" t="s">
        <v>919</v>
      </c>
    </row>
    <row r="391" spans="1:7" ht="12" customHeight="1" x14ac:dyDescent="0.2">
      <c r="A391" s="351"/>
      <c r="B391" s="351"/>
      <c r="C391" s="353" t="s">
        <v>927</v>
      </c>
      <c r="D391" s="356">
        <v>1</v>
      </c>
      <c r="E391" s="358"/>
      <c r="F391" s="358"/>
      <c r="G391" s="335" t="s">
        <v>919</v>
      </c>
    </row>
    <row r="392" spans="1:7" ht="12" customHeight="1" x14ac:dyDescent="0.2">
      <c r="A392" s="351"/>
      <c r="B392" s="351"/>
      <c r="C392" s="353" t="s">
        <v>1006</v>
      </c>
      <c r="D392" s="356">
        <v>1</v>
      </c>
      <c r="E392" s="358"/>
      <c r="F392" s="358"/>
      <c r="G392" s="335" t="s">
        <v>919</v>
      </c>
    </row>
    <row r="393" spans="1:7" ht="12" customHeight="1" x14ac:dyDescent="0.2">
      <c r="A393" s="351"/>
      <c r="B393" s="351"/>
      <c r="C393" s="353" t="s">
        <v>684</v>
      </c>
      <c r="D393" s="356">
        <v>4</v>
      </c>
      <c r="E393" s="357">
        <v>0.01</v>
      </c>
      <c r="F393" s="357">
        <v>0.04</v>
      </c>
      <c r="G393" s="335"/>
    </row>
    <row r="394" spans="1:7" ht="12" customHeight="1" x14ac:dyDescent="0.2">
      <c r="A394" s="351"/>
      <c r="B394" s="351"/>
      <c r="C394" s="353" t="s">
        <v>442</v>
      </c>
      <c r="D394" s="356">
        <v>1</v>
      </c>
      <c r="E394" s="356">
        <v>740</v>
      </c>
      <c r="F394" s="356">
        <v>740</v>
      </c>
      <c r="G394" s="335"/>
    </row>
    <row r="395" spans="1:7" ht="12" customHeight="1" x14ac:dyDescent="0.2">
      <c r="A395" s="351"/>
      <c r="B395" s="351"/>
      <c r="C395" s="353" t="s">
        <v>401</v>
      </c>
      <c r="D395" s="356">
        <v>2</v>
      </c>
      <c r="E395" s="356">
        <v>270</v>
      </c>
      <c r="F395" s="356">
        <v>540</v>
      </c>
      <c r="G395" s="335"/>
    </row>
    <row r="396" spans="1:7" ht="12" customHeight="1" x14ac:dyDescent="0.2">
      <c r="A396" s="351"/>
      <c r="B396" s="351"/>
      <c r="C396" s="353" t="s">
        <v>965</v>
      </c>
      <c r="D396" s="356">
        <v>4</v>
      </c>
      <c r="E396" s="357">
        <v>567.87</v>
      </c>
      <c r="F396" s="364">
        <v>2271.48</v>
      </c>
      <c r="G396" s="335"/>
    </row>
    <row r="397" spans="1:7" ht="12" customHeight="1" x14ac:dyDescent="0.2">
      <c r="A397" s="351"/>
      <c r="B397" s="351"/>
      <c r="C397" s="353" t="s">
        <v>483</v>
      </c>
      <c r="D397" s="356">
        <v>4</v>
      </c>
      <c r="E397" s="356">
        <v>290</v>
      </c>
      <c r="F397" s="359">
        <v>1160</v>
      </c>
      <c r="G397" s="335"/>
    </row>
    <row r="398" spans="1:7" ht="12.95" customHeight="1" x14ac:dyDescent="0.2">
      <c r="A398" s="360"/>
      <c r="B398" s="360"/>
      <c r="C398" s="360"/>
      <c r="D398" s="360"/>
      <c r="E398" s="361">
        <v>16027.45</v>
      </c>
      <c r="F398" s="361">
        <v>16027.45</v>
      </c>
    </row>
    <row r="399" spans="1:7" ht="12" customHeight="1" x14ac:dyDescent="0.2">
      <c r="A399" s="349">
        <v>23</v>
      </c>
      <c r="B399" s="350" t="s">
        <v>1005</v>
      </c>
      <c r="C399" s="351"/>
      <c r="D399" s="349">
        <v>1</v>
      </c>
      <c r="E399" s="352">
        <v>8316.35</v>
      </c>
      <c r="F399" s="352">
        <v>8316.35</v>
      </c>
      <c r="G399" s="335"/>
    </row>
    <row r="400" spans="1:7" ht="12" customHeight="1" x14ac:dyDescent="0.2">
      <c r="A400" s="351"/>
      <c r="B400" s="351"/>
      <c r="C400" s="353" t="s">
        <v>916</v>
      </c>
      <c r="D400" s="356">
        <v>3</v>
      </c>
      <c r="E400" s="357">
        <v>0.01</v>
      </c>
      <c r="F400" s="357">
        <v>0.03</v>
      </c>
      <c r="G400" s="335"/>
    </row>
    <row r="401" spans="1:7" ht="12" customHeight="1" x14ac:dyDescent="0.2">
      <c r="A401" s="351"/>
      <c r="B401" s="351"/>
      <c r="C401" s="353" t="s">
        <v>917</v>
      </c>
      <c r="D401" s="356">
        <v>3</v>
      </c>
      <c r="E401" s="357">
        <v>0.01</v>
      </c>
      <c r="F401" s="357">
        <v>0.03</v>
      </c>
      <c r="G401" s="335"/>
    </row>
    <row r="402" spans="1:7" ht="12" customHeight="1" x14ac:dyDescent="0.2">
      <c r="A402" s="351"/>
      <c r="B402" s="351"/>
      <c r="C402" s="353" t="s">
        <v>436</v>
      </c>
      <c r="D402" s="356">
        <v>6</v>
      </c>
      <c r="E402" s="356">
        <v>500</v>
      </c>
      <c r="F402" s="359">
        <v>3000</v>
      </c>
      <c r="G402" s="335"/>
    </row>
    <row r="403" spans="1:7" ht="12" customHeight="1" x14ac:dyDescent="0.2">
      <c r="A403" s="351"/>
      <c r="B403" s="351"/>
      <c r="C403" s="353" t="s">
        <v>918</v>
      </c>
      <c r="D403" s="356">
        <v>1</v>
      </c>
      <c r="E403" s="358"/>
      <c r="F403" s="358"/>
      <c r="G403" s="335" t="s">
        <v>919</v>
      </c>
    </row>
    <row r="404" spans="1:7" ht="12" customHeight="1" x14ac:dyDescent="0.2">
      <c r="A404" s="351"/>
      <c r="B404" s="351"/>
      <c r="C404" s="353" t="s">
        <v>957</v>
      </c>
      <c r="D404" s="356">
        <v>1</v>
      </c>
      <c r="E404" s="358"/>
      <c r="F404" s="358"/>
      <c r="G404" s="335" t="s">
        <v>919</v>
      </c>
    </row>
    <row r="405" spans="1:7" ht="12" customHeight="1" x14ac:dyDescent="0.2">
      <c r="A405" s="351"/>
      <c r="B405" s="351"/>
      <c r="C405" s="353" t="s">
        <v>962</v>
      </c>
      <c r="D405" s="356">
        <v>2</v>
      </c>
      <c r="E405" s="358"/>
      <c r="F405" s="358"/>
      <c r="G405" s="335" t="s">
        <v>919</v>
      </c>
    </row>
    <row r="406" spans="1:7" ht="12" customHeight="1" x14ac:dyDescent="0.2">
      <c r="A406" s="351"/>
      <c r="B406" s="351"/>
      <c r="C406" s="353" t="s">
        <v>963</v>
      </c>
      <c r="D406" s="356">
        <v>1</v>
      </c>
      <c r="E406" s="358"/>
      <c r="F406" s="358"/>
      <c r="G406" s="335" t="s">
        <v>919</v>
      </c>
    </row>
    <row r="407" spans="1:7" ht="12" customHeight="1" x14ac:dyDescent="0.2">
      <c r="A407" s="351"/>
      <c r="B407" s="351"/>
      <c r="C407" s="353" t="s">
        <v>928</v>
      </c>
      <c r="D407" s="356">
        <v>1</v>
      </c>
      <c r="E407" s="358"/>
      <c r="F407" s="358"/>
      <c r="G407" s="335" t="s">
        <v>919</v>
      </c>
    </row>
    <row r="408" spans="1:7" ht="12" customHeight="1" x14ac:dyDescent="0.2">
      <c r="A408" s="351"/>
      <c r="B408" s="351"/>
      <c r="C408" s="353" t="s">
        <v>1003</v>
      </c>
      <c r="D408" s="356">
        <v>1</v>
      </c>
      <c r="E408" s="358"/>
      <c r="F408" s="358"/>
      <c r="G408" s="335" t="s">
        <v>919</v>
      </c>
    </row>
    <row r="409" spans="1:7" ht="12" customHeight="1" x14ac:dyDescent="0.2">
      <c r="A409" s="351"/>
      <c r="B409" s="351"/>
      <c r="C409" s="353" t="s">
        <v>927</v>
      </c>
      <c r="D409" s="356">
        <v>1</v>
      </c>
      <c r="E409" s="358"/>
      <c r="F409" s="358"/>
      <c r="G409" s="335" t="s">
        <v>919</v>
      </c>
    </row>
    <row r="410" spans="1:7" ht="12" customHeight="1" x14ac:dyDescent="0.2">
      <c r="A410" s="351"/>
      <c r="B410" s="351"/>
      <c r="C410" s="353" t="s">
        <v>1006</v>
      </c>
      <c r="D410" s="356">
        <v>1</v>
      </c>
      <c r="E410" s="358"/>
      <c r="F410" s="358"/>
      <c r="G410" s="335" t="s">
        <v>919</v>
      </c>
    </row>
    <row r="411" spans="1:7" ht="12" customHeight="1" x14ac:dyDescent="0.2">
      <c r="A411" s="351"/>
      <c r="B411" s="351"/>
      <c r="C411" s="353" t="s">
        <v>684</v>
      </c>
      <c r="D411" s="356">
        <v>4</v>
      </c>
      <c r="E411" s="357">
        <v>0.01</v>
      </c>
      <c r="F411" s="357">
        <v>0.04</v>
      </c>
      <c r="G411" s="335"/>
    </row>
    <row r="412" spans="1:7" ht="12" customHeight="1" x14ac:dyDescent="0.2">
      <c r="A412" s="351"/>
      <c r="B412" s="351"/>
      <c r="C412" s="353" t="s">
        <v>442</v>
      </c>
      <c r="D412" s="356">
        <v>1</v>
      </c>
      <c r="E412" s="356">
        <v>740</v>
      </c>
      <c r="F412" s="356">
        <v>740</v>
      </c>
      <c r="G412" s="335"/>
    </row>
    <row r="413" spans="1:7" ht="12" customHeight="1" x14ac:dyDescent="0.2">
      <c r="A413" s="351"/>
      <c r="B413" s="351"/>
      <c r="C413" s="353" t="s">
        <v>401</v>
      </c>
      <c r="D413" s="356">
        <v>2</v>
      </c>
      <c r="E413" s="356">
        <v>270</v>
      </c>
      <c r="F413" s="356">
        <v>540</v>
      </c>
      <c r="G413" s="335"/>
    </row>
    <row r="414" spans="1:7" ht="12" customHeight="1" x14ac:dyDescent="0.2">
      <c r="A414" s="351"/>
      <c r="B414" s="351"/>
      <c r="C414" s="353" t="s">
        <v>965</v>
      </c>
      <c r="D414" s="356">
        <v>4</v>
      </c>
      <c r="E414" s="357">
        <v>567.87</v>
      </c>
      <c r="F414" s="364">
        <v>2271.48</v>
      </c>
      <c r="G414" s="335"/>
    </row>
    <row r="415" spans="1:7" ht="12" customHeight="1" x14ac:dyDescent="0.2">
      <c r="A415" s="351"/>
      <c r="B415" s="351"/>
      <c r="C415" s="353" t="s">
        <v>483</v>
      </c>
      <c r="D415" s="356">
        <v>4</v>
      </c>
      <c r="E415" s="356">
        <v>290</v>
      </c>
      <c r="F415" s="359">
        <v>1160</v>
      </c>
      <c r="G415" s="335"/>
    </row>
    <row r="416" spans="1:7" ht="12.95" customHeight="1" x14ac:dyDescent="0.2">
      <c r="A416" s="360"/>
      <c r="B416" s="360"/>
      <c r="C416" s="360"/>
      <c r="D416" s="360"/>
      <c r="E416" s="361">
        <v>16027.45</v>
      </c>
      <c r="F416" s="361">
        <v>16027.45</v>
      </c>
    </row>
    <row r="417" spans="1:7" ht="12" customHeight="1" x14ac:dyDescent="0.2">
      <c r="A417" s="349">
        <v>24</v>
      </c>
      <c r="B417" s="350" t="s">
        <v>1007</v>
      </c>
      <c r="C417" s="351"/>
      <c r="D417" s="349">
        <v>1</v>
      </c>
      <c r="E417" s="362">
        <v>6460</v>
      </c>
      <c r="F417" s="362">
        <v>6460</v>
      </c>
      <c r="G417" s="335"/>
    </row>
    <row r="418" spans="1:7" ht="12" customHeight="1" x14ac:dyDescent="0.2">
      <c r="A418" s="351"/>
      <c r="B418" s="351"/>
      <c r="C418" s="353" t="s">
        <v>916</v>
      </c>
      <c r="D418" s="356">
        <v>3</v>
      </c>
      <c r="E418" s="357">
        <v>0.01</v>
      </c>
      <c r="F418" s="357">
        <v>0.03</v>
      </c>
      <c r="G418" s="335"/>
    </row>
    <row r="419" spans="1:7" ht="12" customHeight="1" x14ac:dyDescent="0.2">
      <c r="A419" s="351"/>
      <c r="B419" s="351"/>
      <c r="C419" s="353" t="s">
        <v>917</v>
      </c>
      <c r="D419" s="356">
        <v>8</v>
      </c>
      <c r="E419" s="357">
        <v>0.01</v>
      </c>
      <c r="F419" s="357">
        <v>0.08</v>
      </c>
      <c r="G419" s="335"/>
    </row>
    <row r="420" spans="1:7" ht="12" customHeight="1" x14ac:dyDescent="0.2">
      <c r="A420" s="351"/>
      <c r="B420" s="351"/>
      <c r="C420" s="353" t="s">
        <v>935</v>
      </c>
      <c r="D420" s="356">
        <v>1</v>
      </c>
      <c r="E420" s="358"/>
      <c r="F420" s="358"/>
      <c r="G420" s="335" t="s">
        <v>919</v>
      </c>
    </row>
    <row r="421" spans="1:7" ht="12" customHeight="1" x14ac:dyDescent="0.2">
      <c r="A421" s="351"/>
      <c r="B421" s="351"/>
      <c r="C421" s="353" t="s">
        <v>938</v>
      </c>
      <c r="D421" s="356">
        <v>1</v>
      </c>
      <c r="E421" s="358"/>
      <c r="F421" s="358"/>
      <c r="G421" s="335" t="s">
        <v>919</v>
      </c>
    </row>
    <row r="422" spans="1:7" ht="12" customHeight="1" x14ac:dyDescent="0.2">
      <c r="A422" s="351"/>
      <c r="B422" s="351"/>
      <c r="C422" s="353" t="s">
        <v>962</v>
      </c>
      <c r="D422" s="356">
        <v>2</v>
      </c>
      <c r="E422" s="358"/>
      <c r="F422" s="358"/>
      <c r="G422" s="335" t="s">
        <v>919</v>
      </c>
    </row>
    <row r="423" spans="1:7" ht="12" customHeight="1" x14ac:dyDescent="0.2">
      <c r="A423" s="351"/>
      <c r="B423" s="351"/>
      <c r="C423" s="353" t="s">
        <v>963</v>
      </c>
      <c r="D423" s="356">
        <v>1</v>
      </c>
      <c r="E423" s="358"/>
      <c r="F423" s="358"/>
      <c r="G423" s="335" t="s">
        <v>919</v>
      </c>
    </row>
    <row r="424" spans="1:7" ht="12" customHeight="1" x14ac:dyDescent="0.2">
      <c r="A424" s="351"/>
      <c r="B424" s="351"/>
      <c r="C424" s="353" t="s">
        <v>1004</v>
      </c>
      <c r="D424" s="356">
        <v>1</v>
      </c>
      <c r="E424" s="358"/>
      <c r="F424" s="358"/>
      <c r="G424" s="335" t="s">
        <v>919</v>
      </c>
    </row>
    <row r="425" spans="1:7" ht="12" customHeight="1" x14ac:dyDescent="0.2">
      <c r="A425" s="351"/>
      <c r="B425" s="351"/>
      <c r="C425" s="353" t="s">
        <v>684</v>
      </c>
      <c r="D425" s="356">
        <v>4</v>
      </c>
      <c r="E425" s="357">
        <v>0.01</v>
      </c>
      <c r="F425" s="357">
        <v>0.04</v>
      </c>
      <c r="G425" s="335"/>
    </row>
    <row r="426" spans="1:7" ht="12" customHeight="1" x14ac:dyDescent="0.2">
      <c r="A426" s="351"/>
      <c r="B426" s="351"/>
      <c r="C426" s="353" t="s">
        <v>430</v>
      </c>
      <c r="D426" s="356">
        <v>1</v>
      </c>
      <c r="E426" s="356">
        <v>740</v>
      </c>
      <c r="F426" s="356">
        <v>740</v>
      </c>
      <c r="G426" s="335"/>
    </row>
    <row r="427" spans="1:7" ht="12" customHeight="1" x14ac:dyDescent="0.2">
      <c r="A427" s="351"/>
      <c r="B427" s="351"/>
      <c r="C427" s="353" t="s">
        <v>401</v>
      </c>
      <c r="D427" s="356">
        <v>2</v>
      </c>
      <c r="E427" s="356">
        <v>270</v>
      </c>
      <c r="F427" s="356">
        <v>540</v>
      </c>
      <c r="G427" s="335"/>
    </row>
    <row r="428" spans="1:7" ht="12" customHeight="1" x14ac:dyDescent="0.2">
      <c r="A428" s="351"/>
      <c r="B428" s="351"/>
      <c r="C428" s="353" t="s">
        <v>965</v>
      </c>
      <c r="D428" s="356">
        <v>4</v>
      </c>
      <c r="E428" s="357">
        <v>567.87</v>
      </c>
      <c r="F428" s="364">
        <v>2271.48</v>
      </c>
      <c r="G428" s="335"/>
    </row>
    <row r="429" spans="1:7" ht="12" customHeight="1" x14ac:dyDescent="0.2">
      <c r="A429" s="351"/>
      <c r="B429" s="351"/>
      <c r="C429" s="353" t="s">
        <v>927</v>
      </c>
      <c r="D429" s="356">
        <v>1</v>
      </c>
      <c r="E429" s="358"/>
      <c r="F429" s="358"/>
      <c r="G429" s="335" t="s">
        <v>919</v>
      </c>
    </row>
    <row r="430" spans="1:7" ht="12" customHeight="1" x14ac:dyDescent="0.2">
      <c r="A430" s="351"/>
      <c r="B430" s="351"/>
      <c r="C430" s="353" t="s">
        <v>436</v>
      </c>
      <c r="D430" s="356">
        <v>5</v>
      </c>
      <c r="E430" s="356">
        <v>500</v>
      </c>
      <c r="F430" s="359">
        <v>2500</v>
      </c>
      <c r="G430" s="335"/>
    </row>
    <row r="431" spans="1:7" ht="12" customHeight="1" x14ac:dyDescent="0.2">
      <c r="A431" s="351"/>
      <c r="B431" s="351"/>
      <c r="C431" s="353" t="s">
        <v>937</v>
      </c>
      <c r="D431" s="356">
        <v>1</v>
      </c>
      <c r="E431" s="358"/>
      <c r="F431" s="358"/>
      <c r="G431" s="335" t="s">
        <v>919</v>
      </c>
    </row>
    <row r="432" spans="1:7" ht="12" customHeight="1" x14ac:dyDescent="0.2">
      <c r="A432" s="351"/>
      <c r="B432" s="351"/>
      <c r="C432" s="353" t="s">
        <v>1008</v>
      </c>
      <c r="D432" s="356">
        <v>1</v>
      </c>
      <c r="E432" s="358"/>
      <c r="F432" s="358"/>
      <c r="G432" s="335" t="s">
        <v>919</v>
      </c>
    </row>
    <row r="433" spans="1:7" ht="12.95" customHeight="1" x14ac:dyDescent="0.2">
      <c r="A433" s="360"/>
      <c r="B433" s="360"/>
      <c r="C433" s="360"/>
      <c r="D433" s="360"/>
      <c r="E433" s="361">
        <v>12511.15</v>
      </c>
      <c r="F433" s="361">
        <v>12511.15</v>
      </c>
    </row>
    <row r="434" spans="1:7" ht="12" customHeight="1" x14ac:dyDescent="0.2">
      <c r="A434" s="349">
        <v>25</v>
      </c>
      <c r="B434" s="350" t="s">
        <v>1009</v>
      </c>
      <c r="C434" s="351"/>
      <c r="D434" s="349">
        <v>1</v>
      </c>
      <c r="E434" s="362">
        <v>5290</v>
      </c>
      <c r="F434" s="362">
        <v>5290</v>
      </c>
      <c r="G434" s="335"/>
    </row>
    <row r="435" spans="1:7" ht="12" customHeight="1" x14ac:dyDescent="0.2">
      <c r="A435" s="351"/>
      <c r="B435" s="351"/>
      <c r="C435" s="353" t="s">
        <v>916</v>
      </c>
      <c r="D435" s="356">
        <v>4</v>
      </c>
      <c r="E435" s="357">
        <v>0.01</v>
      </c>
      <c r="F435" s="357">
        <v>0.04</v>
      </c>
      <c r="G435" s="335"/>
    </row>
    <row r="436" spans="1:7" ht="12" customHeight="1" x14ac:dyDescent="0.2">
      <c r="A436" s="351"/>
      <c r="B436" s="351"/>
      <c r="C436" s="353" t="s">
        <v>935</v>
      </c>
      <c r="D436" s="356">
        <v>1</v>
      </c>
      <c r="E436" s="358"/>
      <c r="F436" s="358"/>
      <c r="G436" s="335" t="s">
        <v>919</v>
      </c>
    </row>
    <row r="437" spans="1:7" ht="12" customHeight="1" x14ac:dyDescent="0.2">
      <c r="A437" s="351"/>
      <c r="B437" s="351"/>
      <c r="C437" s="353" t="s">
        <v>938</v>
      </c>
      <c r="D437" s="356">
        <v>1</v>
      </c>
      <c r="E437" s="358"/>
      <c r="F437" s="358"/>
      <c r="G437" s="335" t="s">
        <v>919</v>
      </c>
    </row>
    <row r="438" spans="1:7" ht="12" customHeight="1" x14ac:dyDescent="0.2">
      <c r="A438" s="351"/>
      <c r="B438" s="351"/>
      <c r="C438" s="353" t="s">
        <v>920</v>
      </c>
      <c r="D438" s="356">
        <v>2</v>
      </c>
      <c r="E438" s="358"/>
      <c r="F438" s="358"/>
      <c r="G438" s="335" t="s">
        <v>919</v>
      </c>
    </row>
    <row r="439" spans="1:7" ht="12" customHeight="1" x14ac:dyDescent="0.2">
      <c r="A439" s="351"/>
      <c r="B439" s="351"/>
      <c r="C439" s="353" t="s">
        <v>921</v>
      </c>
      <c r="D439" s="356">
        <v>1</v>
      </c>
      <c r="E439" s="358"/>
      <c r="F439" s="358"/>
      <c r="G439" s="335" t="s">
        <v>919</v>
      </c>
    </row>
    <row r="440" spans="1:7" ht="12" customHeight="1" x14ac:dyDescent="0.2">
      <c r="A440" s="351"/>
      <c r="B440" s="351"/>
      <c r="C440" s="353" t="s">
        <v>1010</v>
      </c>
      <c r="D440" s="356">
        <v>1</v>
      </c>
      <c r="E440" s="358"/>
      <c r="F440" s="358"/>
      <c r="G440" s="335" t="s">
        <v>919</v>
      </c>
    </row>
    <row r="441" spans="1:7" ht="12" customHeight="1" x14ac:dyDescent="0.2">
      <c r="A441" s="351"/>
      <c r="B441" s="351"/>
      <c r="C441" s="353" t="s">
        <v>489</v>
      </c>
      <c r="D441" s="356">
        <v>1</v>
      </c>
      <c r="E441" s="356">
        <v>930</v>
      </c>
      <c r="F441" s="356">
        <v>930</v>
      </c>
      <c r="G441" s="335"/>
    </row>
    <row r="442" spans="1:7" ht="12" customHeight="1" x14ac:dyDescent="0.2">
      <c r="A442" s="351"/>
      <c r="B442" s="351"/>
      <c r="C442" s="353" t="s">
        <v>401</v>
      </c>
      <c r="D442" s="356">
        <v>2</v>
      </c>
      <c r="E442" s="356">
        <v>270</v>
      </c>
      <c r="F442" s="356">
        <v>540</v>
      </c>
      <c r="G442" s="335"/>
    </row>
    <row r="443" spans="1:7" ht="12" customHeight="1" x14ac:dyDescent="0.2">
      <c r="A443" s="351"/>
      <c r="B443" s="351"/>
      <c r="C443" s="353" t="s">
        <v>944</v>
      </c>
      <c r="D443" s="356">
        <v>1</v>
      </c>
      <c r="E443" s="358"/>
      <c r="F443" s="358"/>
      <c r="G443" s="335" t="s">
        <v>919</v>
      </c>
    </row>
    <row r="444" spans="1:7" ht="12" customHeight="1" x14ac:dyDescent="0.2">
      <c r="A444" s="351"/>
      <c r="B444" s="351"/>
      <c r="C444" s="353" t="s">
        <v>927</v>
      </c>
      <c r="D444" s="356">
        <v>1</v>
      </c>
      <c r="E444" s="358"/>
      <c r="F444" s="358"/>
      <c r="G444" s="335" t="s">
        <v>919</v>
      </c>
    </row>
    <row r="445" spans="1:7" ht="12" customHeight="1" x14ac:dyDescent="0.2">
      <c r="A445" s="351"/>
      <c r="B445" s="351"/>
      <c r="C445" s="353" t="s">
        <v>436</v>
      </c>
      <c r="D445" s="356">
        <v>5</v>
      </c>
      <c r="E445" s="356">
        <v>500</v>
      </c>
      <c r="F445" s="359">
        <v>2500</v>
      </c>
      <c r="G445" s="335"/>
    </row>
    <row r="446" spans="1:7" ht="12" customHeight="1" x14ac:dyDescent="0.2">
      <c r="A446" s="351"/>
      <c r="B446" s="351"/>
      <c r="C446" s="353" t="s">
        <v>1011</v>
      </c>
      <c r="D446" s="356">
        <v>1</v>
      </c>
      <c r="E446" s="358"/>
      <c r="F446" s="358"/>
      <c r="G446" s="335" t="s">
        <v>919</v>
      </c>
    </row>
    <row r="447" spans="1:7" ht="12" customHeight="1" x14ac:dyDescent="0.2">
      <c r="A447" s="351"/>
      <c r="B447" s="351"/>
      <c r="C447" s="353" t="s">
        <v>945</v>
      </c>
      <c r="D447" s="356">
        <v>1</v>
      </c>
      <c r="E447" s="358"/>
      <c r="F447" s="358"/>
      <c r="G447" s="335" t="s">
        <v>919</v>
      </c>
    </row>
    <row r="448" spans="1:7" ht="12" customHeight="1" x14ac:dyDescent="0.2">
      <c r="A448" s="351"/>
      <c r="B448" s="351"/>
      <c r="C448" s="353" t="s">
        <v>917</v>
      </c>
      <c r="D448" s="356">
        <v>3</v>
      </c>
      <c r="E448" s="357">
        <v>0.01</v>
      </c>
      <c r="F448" s="357">
        <v>0.03</v>
      </c>
      <c r="G448" s="335"/>
    </row>
    <row r="449" spans="1:7" ht="12.95" customHeight="1" x14ac:dyDescent="0.2">
      <c r="A449" s="360"/>
      <c r="B449" s="360"/>
      <c r="C449" s="360"/>
      <c r="D449" s="360"/>
      <c r="E449" s="361">
        <v>9260.07</v>
      </c>
      <c r="F449" s="361">
        <v>9260.07</v>
      </c>
    </row>
    <row r="450" spans="1:7" ht="12" customHeight="1" x14ac:dyDescent="0.2">
      <c r="A450" s="349">
        <v>26</v>
      </c>
      <c r="B450" s="350" t="s">
        <v>1012</v>
      </c>
      <c r="C450" s="351"/>
      <c r="D450" s="349">
        <v>1</v>
      </c>
      <c r="E450" s="352">
        <v>6305.68</v>
      </c>
      <c r="F450" s="352">
        <v>6305.68</v>
      </c>
      <c r="G450" s="335"/>
    </row>
    <row r="451" spans="1:7" ht="12" customHeight="1" x14ac:dyDescent="0.2">
      <c r="A451" s="351"/>
      <c r="B451" s="351"/>
      <c r="C451" s="353" t="s">
        <v>916</v>
      </c>
      <c r="D451" s="356">
        <v>4</v>
      </c>
      <c r="E451" s="357">
        <v>0.01</v>
      </c>
      <c r="F451" s="357">
        <v>0.04</v>
      </c>
      <c r="G451" s="335"/>
    </row>
    <row r="452" spans="1:7" ht="12" customHeight="1" x14ac:dyDescent="0.2">
      <c r="A452" s="351"/>
      <c r="B452" s="351"/>
      <c r="C452" s="353" t="s">
        <v>918</v>
      </c>
      <c r="D452" s="356">
        <v>1</v>
      </c>
      <c r="E452" s="358"/>
      <c r="F452" s="358"/>
      <c r="G452" s="335" t="s">
        <v>919</v>
      </c>
    </row>
    <row r="453" spans="1:7" ht="12" customHeight="1" x14ac:dyDescent="0.2">
      <c r="A453" s="351"/>
      <c r="B453" s="351"/>
      <c r="C453" s="353" t="s">
        <v>930</v>
      </c>
      <c r="D453" s="356">
        <v>1</v>
      </c>
      <c r="E453" s="358"/>
      <c r="F453" s="358"/>
      <c r="G453" s="335" t="s">
        <v>919</v>
      </c>
    </row>
    <row r="454" spans="1:7" ht="12" customHeight="1" x14ac:dyDescent="0.2">
      <c r="A454" s="351"/>
      <c r="B454" s="351"/>
      <c r="C454" s="353" t="s">
        <v>920</v>
      </c>
      <c r="D454" s="356">
        <v>2</v>
      </c>
      <c r="E454" s="358"/>
      <c r="F454" s="358"/>
      <c r="G454" s="335" t="s">
        <v>919</v>
      </c>
    </row>
    <row r="455" spans="1:7" ht="12" customHeight="1" x14ac:dyDescent="0.2">
      <c r="A455" s="351"/>
      <c r="B455" s="351"/>
      <c r="C455" s="353" t="s">
        <v>921</v>
      </c>
      <c r="D455" s="356">
        <v>1</v>
      </c>
      <c r="E455" s="358"/>
      <c r="F455" s="358"/>
      <c r="G455" s="335" t="s">
        <v>919</v>
      </c>
    </row>
    <row r="456" spans="1:7" ht="12" customHeight="1" x14ac:dyDescent="0.2">
      <c r="A456" s="351"/>
      <c r="B456" s="351"/>
      <c r="C456" s="353" t="s">
        <v>943</v>
      </c>
      <c r="D456" s="356">
        <v>1</v>
      </c>
      <c r="E456" s="358"/>
      <c r="F456" s="358"/>
      <c r="G456" s="335" t="s">
        <v>919</v>
      </c>
    </row>
    <row r="457" spans="1:7" ht="12" customHeight="1" x14ac:dyDescent="0.2">
      <c r="A457" s="351"/>
      <c r="B457" s="351"/>
      <c r="C457" s="353" t="s">
        <v>489</v>
      </c>
      <c r="D457" s="356">
        <v>1</v>
      </c>
      <c r="E457" s="356">
        <v>930</v>
      </c>
      <c r="F457" s="356">
        <v>930</v>
      </c>
      <c r="G457" s="335"/>
    </row>
    <row r="458" spans="1:7" ht="12" customHeight="1" x14ac:dyDescent="0.2">
      <c r="A458" s="351"/>
      <c r="B458" s="351"/>
      <c r="C458" s="353" t="s">
        <v>401</v>
      </c>
      <c r="D458" s="356">
        <v>2</v>
      </c>
      <c r="E458" s="356">
        <v>270</v>
      </c>
      <c r="F458" s="356">
        <v>540</v>
      </c>
      <c r="G458" s="335"/>
    </row>
    <row r="459" spans="1:7" ht="12" customHeight="1" x14ac:dyDescent="0.2">
      <c r="A459" s="351"/>
      <c r="B459" s="351"/>
      <c r="C459" s="353" t="s">
        <v>944</v>
      </c>
      <c r="D459" s="356">
        <v>1</v>
      </c>
      <c r="E459" s="358"/>
      <c r="F459" s="358"/>
      <c r="G459" s="335" t="s">
        <v>919</v>
      </c>
    </row>
    <row r="460" spans="1:7" ht="12" customHeight="1" x14ac:dyDescent="0.2">
      <c r="A460" s="351"/>
      <c r="B460" s="351"/>
      <c r="C460" s="353" t="s">
        <v>927</v>
      </c>
      <c r="D460" s="356">
        <v>1</v>
      </c>
      <c r="E460" s="358"/>
      <c r="F460" s="358"/>
      <c r="G460" s="335" t="s">
        <v>919</v>
      </c>
    </row>
    <row r="461" spans="1:7" ht="12" customHeight="1" x14ac:dyDescent="0.2">
      <c r="A461" s="351"/>
      <c r="B461" s="351"/>
      <c r="C461" s="353" t="s">
        <v>1013</v>
      </c>
      <c r="D461" s="356">
        <v>1</v>
      </c>
      <c r="E461" s="358"/>
      <c r="F461" s="358"/>
      <c r="G461" s="335" t="s">
        <v>919</v>
      </c>
    </row>
    <row r="462" spans="1:7" ht="12" customHeight="1" x14ac:dyDescent="0.2">
      <c r="A462" s="351"/>
      <c r="B462" s="351"/>
      <c r="C462" s="353" t="s">
        <v>945</v>
      </c>
      <c r="D462" s="356">
        <v>1</v>
      </c>
      <c r="E462" s="358"/>
      <c r="F462" s="358"/>
      <c r="G462" s="335" t="s">
        <v>919</v>
      </c>
    </row>
    <row r="463" spans="1:7" ht="12" customHeight="1" x14ac:dyDescent="0.2">
      <c r="A463" s="351"/>
      <c r="B463" s="351"/>
      <c r="C463" s="353" t="s">
        <v>436</v>
      </c>
      <c r="D463" s="356">
        <v>6</v>
      </c>
      <c r="E463" s="356">
        <v>500</v>
      </c>
      <c r="F463" s="359">
        <v>3000</v>
      </c>
      <c r="G463" s="335"/>
    </row>
    <row r="464" spans="1:7" ht="12" customHeight="1" x14ac:dyDescent="0.2">
      <c r="A464" s="351"/>
      <c r="B464" s="351"/>
      <c r="C464" s="353" t="s">
        <v>917</v>
      </c>
      <c r="D464" s="356">
        <v>3</v>
      </c>
      <c r="E464" s="357">
        <v>0.01</v>
      </c>
      <c r="F464" s="357">
        <v>0.03</v>
      </c>
      <c r="G464" s="335"/>
    </row>
    <row r="465" spans="1:7" ht="12.95" customHeight="1" x14ac:dyDescent="0.2">
      <c r="A465" s="360"/>
      <c r="B465" s="360"/>
      <c r="C465" s="360"/>
      <c r="D465" s="360"/>
      <c r="E465" s="361">
        <v>10775.75</v>
      </c>
      <c r="F465" s="361">
        <v>10775.75</v>
      </c>
    </row>
    <row r="466" spans="1:7" ht="12" customHeight="1" x14ac:dyDescent="0.2">
      <c r="A466" s="349">
        <v>27</v>
      </c>
      <c r="B466" s="350" t="s">
        <v>1014</v>
      </c>
      <c r="C466" s="351"/>
      <c r="D466" s="349">
        <v>1</v>
      </c>
      <c r="E466" s="363">
        <v>5713.2</v>
      </c>
      <c r="F466" s="363">
        <v>5713.2</v>
      </c>
      <c r="G466" s="335"/>
    </row>
    <row r="467" spans="1:7" ht="12" customHeight="1" x14ac:dyDescent="0.2">
      <c r="A467" s="351"/>
      <c r="B467" s="351"/>
      <c r="C467" s="353" t="s">
        <v>916</v>
      </c>
      <c r="D467" s="356">
        <v>4</v>
      </c>
      <c r="E467" s="357">
        <v>0.01</v>
      </c>
      <c r="F467" s="357">
        <v>0.04</v>
      </c>
      <c r="G467" s="335"/>
    </row>
    <row r="468" spans="1:7" ht="12" customHeight="1" x14ac:dyDescent="0.2">
      <c r="A468" s="351"/>
      <c r="B468" s="351"/>
      <c r="C468" s="353" t="s">
        <v>917</v>
      </c>
      <c r="D468" s="356">
        <v>3</v>
      </c>
      <c r="E468" s="357">
        <v>0.01</v>
      </c>
      <c r="F468" s="357">
        <v>0.03</v>
      </c>
      <c r="G468" s="335"/>
    </row>
    <row r="469" spans="1:7" ht="12" customHeight="1" x14ac:dyDescent="0.2">
      <c r="A469" s="351"/>
      <c r="B469" s="351"/>
      <c r="C469" s="353" t="s">
        <v>436</v>
      </c>
      <c r="D469" s="356">
        <v>5</v>
      </c>
      <c r="E469" s="356">
        <v>500</v>
      </c>
      <c r="F469" s="359">
        <v>2500</v>
      </c>
      <c r="G469" s="335"/>
    </row>
    <row r="470" spans="1:7" ht="12" customHeight="1" x14ac:dyDescent="0.2">
      <c r="A470" s="351"/>
      <c r="B470" s="351"/>
      <c r="C470" s="353" t="s">
        <v>935</v>
      </c>
      <c r="D470" s="356">
        <v>1</v>
      </c>
      <c r="E470" s="358"/>
      <c r="F470" s="358"/>
      <c r="G470" s="335" t="s">
        <v>919</v>
      </c>
    </row>
    <row r="471" spans="1:7" ht="12" customHeight="1" x14ac:dyDescent="0.2">
      <c r="A471" s="351"/>
      <c r="B471" s="351"/>
      <c r="C471" s="353" t="s">
        <v>940</v>
      </c>
      <c r="D471" s="356">
        <v>1</v>
      </c>
      <c r="E471" s="358"/>
      <c r="F471" s="358"/>
      <c r="G471" s="335" t="s">
        <v>919</v>
      </c>
    </row>
    <row r="472" spans="1:7" ht="12" customHeight="1" x14ac:dyDescent="0.2">
      <c r="A472" s="351"/>
      <c r="B472" s="351"/>
      <c r="C472" s="353" t="s">
        <v>920</v>
      </c>
      <c r="D472" s="356">
        <v>2</v>
      </c>
      <c r="E472" s="358"/>
      <c r="F472" s="358"/>
      <c r="G472" s="335" t="s">
        <v>919</v>
      </c>
    </row>
    <row r="473" spans="1:7" ht="12" customHeight="1" x14ac:dyDescent="0.2">
      <c r="A473" s="351"/>
      <c r="B473" s="351"/>
      <c r="C473" s="353" t="s">
        <v>921</v>
      </c>
      <c r="D473" s="356">
        <v>1</v>
      </c>
      <c r="E473" s="358"/>
      <c r="F473" s="358"/>
      <c r="G473" s="335" t="s">
        <v>919</v>
      </c>
    </row>
    <row r="474" spans="1:7" ht="12" customHeight="1" x14ac:dyDescent="0.2">
      <c r="A474" s="351"/>
      <c r="B474" s="351"/>
      <c r="C474" s="353" t="s">
        <v>1011</v>
      </c>
      <c r="D474" s="356">
        <v>1</v>
      </c>
      <c r="E474" s="358"/>
      <c r="F474" s="358"/>
      <c r="G474" s="335" t="s">
        <v>919</v>
      </c>
    </row>
    <row r="475" spans="1:7" ht="12" customHeight="1" x14ac:dyDescent="0.2">
      <c r="A475" s="351"/>
      <c r="B475" s="351"/>
      <c r="C475" s="353" t="s">
        <v>945</v>
      </c>
      <c r="D475" s="356">
        <v>1</v>
      </c>
      <c r="E475" s="358"/>
      <c r="F475" s="358"/>
      <c r="G475" s="335" t="s">
        <v>919</v>
      </c>
    </row>
    <row r="476" spans="1:7" ht="12" customHeight="1" x14ac:dyDescent="0.2">
      <c r="A476" s="351"/>
      <c r="B476" s="351"/>
      <c r="C476" s="353" t="s">
        <v>927</v>
      </c>
      <c r="D476" s="356">
        <v>1</v>
      </c>
      <c r="E476" s="358"/>
      <c r="F476" s="358"/>
      <c r="G476" s="335" t="s">
        <v>919</v>
      </c>
    </row>
    <row r="477" spans="1:7" ht="12" customHeight="1" x14ac:dyDescent="0.2">
      <c r="A477" s="351"/>
      <c r="B477" s="351"/>
      <c r="C477" s="353" t="s">
        <v>1010</v>
      </c>
      <c r="D477" s="356">
        <v>1</v>
      </c>
      <c r="E477" s="358"/>
      <c r="F477" s="358"/>
      <c r="G477" s="335" t="s">
        <v>919</v>
      </c>
    </row>
    <row r="478" spans="1:7" ht="12" customHeight="1" x14ac:dyDescent="0.2">
      <c r="A478" s="351"/>
      <c r="B478" s="351"/>
      <c r="C478" s="353" t="s">
        <v>483</v>
      </c>
      <c r="D478" s="356">
        <v>4</v>
      </c>
      <c r="E478" s="356">
        <v>290</v>
      </c>
      <c r="F478" s="359">
        <v>1160</v>
      </c>
      <c r="G478" s="335"/>
    </row>
    <row r="479" spans="1:7" ht="12" customHeight="1" x14ac:dyDescent="0.2">
      <c r="A479" s="351"/>
      <c r="B479" s="351"/>
      <c r="C479" s="353" t="s">
        <v>956</v>
      </c>
      <c r="D479" s="356">
        <v>1</v>
      </c>
      <c r="E479" s="356">
        <v>930</v>
      </c>
      <c r="F479" s="356">
        <v>930</v>
      </c>
      <c r="G479" s="335"/>
    </row>
    <row r="480" spans="1:7" ht="12" customHeight="1" x14ac:dyDescent="0.2">
      <c r="A480" s="351"/>
      <c r="B480" s="351"/>
      <c r="C480" s="353" t="s">
        <v>401</v>
      </c>
      <c r="D480" s="356">
        <v>2</v>
      </c>
      <c r="E480" s="356">
        <v>270</v>
      </c>
      <c r="F480" s="356">
        <v>540</v>
      </c>
      <c r="G480" s="335"/>
    </row>
    <row r="481" spans="1:7" ht="12" customHeight="1" x14ac:dyDescent="0.2">
      <c r="A481" s="351"/>
      <c r="B481" s="351"/>
      <c r="C481" s="353" t="s">
        <v>944</v>
      </c>
      <c r="D481" s="356">
        <v>1</v>
      </c>
      <c r="E481" s="358"/>
      <c r="F481" s="358"/>
      <c r="G481" s="335" t="s">
        <v>919</v>
      </c>
    </row>
    <row r="482" spans="1:7" ht="12.95" customHeight="1" x14ac:dyDescent="0.2">
      <c r="A482" s="360"/>
      <c r="B482" s="360"/>
      <c r="C482" s="360"/>
      <c r="D482" s="360"/>
      <c r="E482" s="361">
        <v>10843.27</v>
      </c>
      <c r="F482" s="361">
        <v>10843.27</v>
      </c>
    </row>
    <row r="483" spans="1:7" ht="12" customHeight="1" x14ac:dyDescent="0.2">
      <c r="A483" s="331">
        <v>28</v>
      </c>
      <c r="B483" s="332" t="s">
        <v>1015</v>
      </c>
      <c r="C483" s="333"/>
      <c r="D483" s="331">
        <v>1</v>
      </c>
      <c r="E483" s="343">
        <v>8650</v>
      </c>
      <c r="F483" s="343">
        <v>8650</v>
      </c>
      <c r="G483" s="335"/>
    </row>
    <row r="484" spans="1:7" ht="12" customHeight="1" x14ac:dyDescent="0.2">
      <c r="A484" s="336"/>
      <c r="B484" s="336"/>
      <c r="C484" s="335" t="s">
        <v>916</v>
      </c>
      <c r="D484" s="337">
        <v>4</v>
      </c>
      <c r="E484" s="338">
        <v>0.01</v>
      </c>
      <c r="F484" s="338">
        <v>0.04</v>
      </c>
      <c r="G484" s="335"/>
    </row>
    <row r="485" spans="1:7" ht="12" customHeight="1" x14ac:dyDescent="0.2">
      <c r="A485" s="336"/>
      <c r="B485" s="336"/>
      <c r="C485" s="335" t="s">
        <v>962</v>
      </c>
      <c r="D485" s="337">
        <v>3</v>
      </c>
      <c r="E485" s="339"/>
      <c r="F485" s="339"/>
      <c r="G485" s="335" t="s">
        <v>919</v>
      </c>
    </row>
    <row r="486" spans="1:7" ht="12" customHeight="1" x14ac:dyDescent="0.2">
      <c r="A486" s="336"/>
      <c r="B486" s="336"/>
      <c r="C486" s="335" t="s">
        <v>963</v>
      </c>
      <c r="D486" s="337">
        <v>1</v>
      </c>
      <c r="E486" s="339"/>
      <c r="F486" s="339"/>
      <c r="G486" s="335" t="s">
        <v>919</v>
      </c>
    </row>
    <row r="487" spans="1:7" ht="12" customHeight="1" x14ac:dyDescent="0.2">
      <c r="A487" s="336"/>
      <c r="B487" s="336"/>
      <c r="C487" s="335" t="s">
        <v>922</v>
      </c>
      <c r="D487" s="337">
        <v>3</v>
      </c>
      <c r="E487" s="339"/>
      <c r="F487" s="339"/>
      <c r="G487" s="335" t="s">
        <v>919</v>
      </c>
    </row>
    <row r="488" spans="1:7" ht="12" customHeight="1" x14ac:dyDescent="0.2">
      <c r="A488" s="336"/>
      <c r="B488" s="336"/>
      <c r="C488" s="335" t="s">
        <v>1004</v>
      </c>
      <c r="D488" s="337">
        <v>1</v>
      </c>
      <c r="E488" s="339"/>
      <c r="F488" s="339"/>
      <c r="G488" s="335" t="s">
        <v>919</v>
      </c>
    </row>
    <row r="489" spans="1:7" ht="12" customHeight="1" x14ac:dyDescent="0.2">
      <c r="A489" s="336"/>
      <c r="B489" s="336"/>
      <c r="C489" s="335" t="s">
        <v>923</v>
      </c>
      <c r="D489" s="337">
        <v>1</v>
      </c>
      <c r="E489" s="339"/>
      <c r="F489" s="339"/>
      <c r="G489" s="335" t="s">
        <v>919</v>
      </c>
    </row>
    <row r="490" spans="1:7" ht="12" customHeight="1" x14ac:dyDescent="0.2">
      <c r="A490" s="336"/>
      <c r="B490" s="336"/>
      <c r="C490" s="335" t="s">
        <v>401</v>
      </c>
      <c r="D490" s="337">
        <v>2</v>
      </c>
      <c r="E490" s="337">
        <v>270</v>
      </c>
      <c r="F490" s="337">
        <v>540</v>
      </c>
      <c r="G490" s="335"/>
    </row>
    <row r="491" spans="1:7" ht="12" customHeight="1" x14ac:dyDescent="0.2">
      <c r="A491" s="336"/>
      <c r="B491" s="336"/>
      <c r="C491" s="335" t="s">
        <v>965</v>
      </c>
      <c r="D491" s="337">
        <v>2</v>
      </c>
      <c r="E491" s="338">
        <v>567.87</v>
      </c>
      <c r="F491" s="345">
        <v>1135.74</v>
      </c>
      <c r="G491" s="335"/>
    </row>
    <row r="492" spans="1:7" ht="12" customHeight="1" x14ac:dyDescent="0.2">
      <c r="A492" s="336"/>
      <c r="B492" s="336"/>
      <c r="C492" s="335" t="s">
        <v>436</v>
      </c>
      <c r="D492" s="337">
        <v>3</v>
      </c>
      <c r="E492" s="337">
        <v>500</v>
      </c>
      <c r="F492" s="340">
        <v>1500</v>
      </c>
      <c r="G492" s="335"/>
    </row>
    <row r="493" spans="1:7" ht="12" customHeight="1" x14ac:dyDescent="0.2">
      <c r="A493" s="336"/>
      <c r="B493" s="336"/>
      <c r="C493" s="335" t="s">
        <v>917</v>
      </c>
      <c r="D493" s="337">
        <v>4</v>
      </c>
      <c r="E493" s="338">
        <v>0.01</v>
      </c>
      <c r="F493" s="338">
        <v>0.04</v>
      </c>
      <c r="G493" s="335"/>
    </row>
    <row r="494" spans="1:7" ht="12" customHeight="1" x14ac:dyDescent="0.2">
      <c r="A494" s="336"/>
      <c r="B494" s="336"/>
      <c r="C494" s="335" t="s">
        <v>684</v>
      </c>
      <c r="D494" s="337">
        <v>2</v>
      </c>
      <c r="E494" s="338">
        <v>0.01</v>
      </c>
      <c r="F494" s="338">
        <v>0.02</v>
      </c>
      <c r="G494" s="335"/>
    </row>
    <row r="495" spans="1:7" ht="12" customHeight="1" x14ac:dyDescent="0.2">
      <c r="A495" s="336"/>
      <c r="B495" s="336"/>
      <c r="C495" s="335" t="s">
        <v>927</v>
      </c>
      <c r="D495" s="337">
        <v>1</v>
      </c>
      <c r="E495" s="339"/>
      <c r="F495" s="339"/>
      <c r="G495" s="335" t="s">
        <v>919</v>
      </c>
    </row>
    <row r="496" spans="1:7" ht="12" customHeight="1" x14ac:dyDescent="0.2">
      <c r="A496" s="336"/>
      <c r="B496" s="336"/>
      <c r="C496" s="335" t="s">
        <v>937</v>
      </c>
      <c r="D496" s="337">
        <v>1</v>
      </c>
      <c r="E496" s="339"/>
      <c r="F496" s="339"/>
      <c r="G496" s="335" t="s">
        <v>919</v>
      </c>
    </row>
    <row r="497" spans="1:7" ht="12" customHeight="1" x14ac:dyDescent="0.2">
      <c r="A497" s="336"/>
      <c r="B497" s="336"/>
      <c r="C497" s="335" t="s">
        <v>1016</v>
      </c>
      <c r="D497" s="337">
        <v>1</v>
      </c>
      <c r="E497" s="339"/>
      <c r="F497" s="339"/>
      <c r="G497" s="335" t="s">
        <v>919</v>
      </c>
    </row>
    <row r="498" spans="1:7" ht="12" customHeight="1" x14ac:dyDescent="0.2">
      <c r="A498" s="336"/>
      <c r="B498" s="336"/>
      <c r="C498" s="335" t="s">
        <v>935</v>
      </c>
      <c r="D498" s="337">
        <v>1</v>
      </c>
      <c r="E498" s="339"/>
      <c r="F498" s="339"/>
      <c r="G498" s="335" t="s">
        <v>919</v>
      </c>
    </row>
    <row r="499" spans="1:7" ht="12" customHeight="1" x14ac:dyDescent="0.2">
      <c r="A499" s="336"/>
      <c r="B499" s="336"/>
      <c r="C499" s="335" t="s">
        <v>938</v>
      </c>
      <c r="D499" s="337">
        <v>1</v>
      </c>
      <c r="E499" s="339"/>
      <c r="F499" s="339"/>
      <c r="G499" s="335" t="s">
        <v>919</v>
      </c>
    </row>
    <row r="500" spans="1:7" ht="12" customHeight="1" x14ac:dyDescent="0.2">
      <c r="A500" s="336"/>
      <c r="B500" s="336"/>
      <c r="C500" s="335" t="s">
        <v>1017</v>
      </c>
      <c r="D500" s="337">
        <v>2</v>
      </c>
      <c r="E500" s="339"/>
      <c r="F500" s="339"/>
      <c r="G500" s="335" t="s">
        <v>919</v>
      </c>
    </row>
    <row r="501" spans="1:7" ht="12" customHeight="1" x14ac:dyDescent="0.2">
      <c r="A501" s="336"/>
      <c r="B501" s="336"/>
      <c r="C501" s="335" t="s">
        <v>956</v>
      </c>
      <c r="D501" s="337">
        <v>1</v>
      </c>
      <c r="E501" s="337">
        <v>930</v>
      </c>
      <c r="F501" s="337">
        <v>930</v>
      </c>
      <c r="G501" s="335"/>
    </row>
    <row r="502" spans="1:7" ht="12" customHeight="1" x14ac:dyDescent="0.2">
      <c r="A502" s="336"/>
      <c r="B502" s="336"/>
      <c r="C502" s="335" t="s">
        <v>1018</v>
      </c>
      <c r="D502" s="337">
        <v>1</v>
      </c>
      <c r="E502" s="340">
        <v>4750</v>
      </c>
      <c r="F502" s="340">
        <v>4750</v>
      </c>
      <c r="G502" s="335"/>
    </row>
    <row r="503" spans="1:7" ht="12" customHeight="1" x14ac:dyDescent="0.2">
      <c r="A503" s="336"/>
      <c r="B503" s="336"/>
      <c r="C503" s="335" t="s">
        <v>1018</v>
      </c>
      <c r="D503" s="337">
        <v>1</v>
      </c>
      <c r="E503" s="340">
        <v>4750</v>
      </c>
      <c r="F503" s="340">
        <v>4750</v>
      </c>
      <c r="G503" s="335"/>
    </row>
    <row r="504" spans="1:7" ht="12" customHeight="1" x14ac:dyDescent="0.2">
      <c r="A504" s="336"/>
      <c r="B504" s="336"/>
      <c r="C504" s="335" t="s">
        <v>929</v>
      </c>
      <c r="D504" s="337">
        <v>1</v>
      </c>
      <c r="E504" s="340">
        <v>5810</v>
      </c>
      <c r="F504" s="340">
        <v>5810</v>
      </c>
      <c r="G504" s="335"/>
    </row>
    <row r="505" spans="1:7" ht="12" customHeight="1" x14ac:dyDescent="0.2">
      <c r="A505" s="336"/>
      <c r="B505" s="336"/>
      <c r="C505" s="335" t="s">
        <v>932</v>
      </c>
      <c r="D505" s="337">
        <v>3</v>
      </c>
      <c r="E505" s="338">
        <v>0.01</v>
      </c>
      <c r="F505" s="338">
        <v>0.03</v>
      </c>
      <c r="G505" s="335"/>
    </row>
    <row r="506" spans="1:7" ht="12.95" customHeight="1" x14ac:dyDescent="0.2">
      <c r="E506" s="342">
        <v>28066.13</v>
      </c>
      <c r="F506" s="342">
        <v>28066.13</v>
      </c>
    </row>
    <row r="507" spans="1:7" ht="12" customHeight="1" x14ac:dyDescent="0.2">
      <c r="A507" s="331">
        <v>29</v>
      </c>
      <c r="B507" s="332" t="s">
        <v>1019</v>
      </c>
      <c r="C507" s="333"/>
      <c r="D507" s="331">
        <v>1</v>
      </c>
      <c r="E507" s="343">
        <v>8100</v>
      </c>
      <c r="F507" s="343">
        <v>8100</v>
      </c>
      <c r="G507" s="335"/>
    </row>
    <row r="508" spans="1:7" ht="12" customHeight="1" x14ac:dyDescent="0.2">
      <c r="A508" s="336"/>
      <c r="B508" s="336"/>
      <c r="C508" s="335" t="s">
        <v>916</v>
      </c>
      <c r="D508" s="337">
        <v>4</v>
      </c>
      <c r="E508" s="338">
        <v>0.01</v>
      </c>
      <c r="F508" s="338">
        <v>0.04</v>
      </c>
      <c r="G508" s="335"/>
    </row>
    <row r="509" spans="1:7" ht="12" customHeight="1" x14ac:dyDescent="0.2">
      <c r="A509" s="336"/>
      <c r="B509" s="336"/>
      <c r="C509" s="335" t="s">
        <v>917</v>
      </c>
      <c r="D509" s="337">
        <v>4</v>
      </c>
      <c r="E509" s="338">
        <v>0.01</v>
      </c>
      <c r="F509" s="338">
        <v>0.04</v>
      </c>
      <c r="G509" s="335"/>
    </row>
    <row r="510" spans="1:7" ht="12" customHeight="1" x14ac:dyDescent="0.2">
      <c r="A510" s="336"/>
      <c r="B510" s="336"/>
      <c r="C510" s="335" t="s">
        <v>935</v>
      </c>
      <c r="D510" s="337">
        <v>1</v>
      </c>
      <c r="E510" s="339"/>
      <c r="F510" s="339"/>
      <c r="G510" s="335" t="s">
        <v>919</v>
      </c>
    </row>
    <row r="511" spans="1:7" ht="12" customHeight="1" x14ac:dyDescent="0.2">
      <c r="A511" s="336"/>
      <c r="B511" s="336"/>
      <c r="C511" s="335" t="s">
        <v>962</v>
      </c>
      <c r="D511" s="337">
        <v>3</v>
      </c>
      <c r="E511" s="339"/>
      <c r="F511" s="339"/>
      <c r="G511" s="335" t="s">
        <v>919</v>
      </c>
    </row>
    <row r="512" spans="1:7" ht="12" customHeight="1" x14ac:dyDescent="0.2">
      <c r="A512" s="336"/>
      <c r="B512" s="336"/>
      <c r="C512" s="335" t="s">
        <v>963</v>
      </c>
      <c r="D512" s="337">
        <v>1</v>
      </c>
      <c r="E512" s="339"/>
      <c r="F512" s="339"/>
      <c r="G512" s="335" t="s">
        <v>919</v>
      </c>
    </row>
    <row r="513" spans="1:7" ht="12" customHeight="1" x14ac:dyDescent="0.2">
      <c r="A513" s="336"/>
      <c r="B513" s="336"/>
      <c r="C513" s="335" t="s">
        <v>922</v>
      </c>
      <c r="D513" s="337">
        <v>2</v>
      </c>
      <c r="E513" s="339"/>
      <c r="F513" s="339"/>
      <c r="G513" s="335" t="s">
        <v>919</v>
      </c>
    </row>
    <row r="514" spans="1:7" ht="12" customHeight="1" x14ac:dyDescent="0.2">
      <c r="A514" s="336"/>
      <c r="B514" s="336"/>
      <c r="C514" s="335" t="s">
        <v>1004</v>
      </c>
      <c r="D514" s="337">
        <v>1</v>
      </c>
      <c r="E514" s="339"/>
      <c r="F514" s="339"/>
      <c r="G514" s="335" t="s">
        <v>919</v>
      </c>
    </row>
    <row r="515" spans="1:7" ht="12" customHeight="1" x14ac:dyDescent="0.2">
      <c r="A515" s="336"/>
      <c r="B515" s="336"/>
      <c r="C515" s="335" t="s">
        <v>923</v>
      </c>
      <c r="D515" s="337">
        <v>2</v>
      </c>
      <c r="E515" s="339"/>
      <c r="F515" s="339"/>
      <c r="G515" s="335" t="s">
        <v>919</v>
      </c>
    </row>
    <row r="516" spans="1:7" ht="12" customHeight="1" x14ac:dyDescent="0.2">
      <c r="A516" s="336"/>
      <c r="B516" s="336"/>
      <c r="C516" s="335" t="s">
        <v>929</v>
      </c>
      <c r="D516" s="337">
        <v>1</v>
      </c>
      <c r="E516" s="340">
        <v>5810</v>
      </c>
      <c r="F516" s="340">
        <v>5810</v>
      </c>
      <c r="G516" s="335"/>
    </row>
    <row r="517" spans="1:7" ht="12" customHeight="1" x14ac:dyDescent="0.2">
      <c r="A517" s="336"/>
      <c r="B517" s="336"/>
      <c r="C517" s="335" t="s">
        <v>684</v>
      </c>
      <c r="D517" s="337">
        <v>2</v>
      </c>
      <c r="E517" s="338">
        <v>0.01</v>
      </c>
      <c r="F517" s="338">
        <v>0.02</v>
      </c>
      <c r="G517" s="335"/>
    </row>
    <row r="518" spans="1:7" ht="12" customHeight="1" x14ac:dyDescent="0.2">
      <c r="A518" s="336"/>
      <c r="B518" s="336"/>
      <c r="C518" s="335" t="s">
        <v>401</v>
      </c>
      <c r="D518" s="337">
        <v>2</v>
      </c>
      <c r="E518" s="337">
        <v>270</v>
      </c>
      <c r="F518" s="337">
        <v>540</v>
      </c>
      <c r="G518" s="335"/>
    </row>
    <row r="519" spans="1:7" ht="12" customHeight="1" x14ac:dyDescent="0.2">
      <c r="A519" s="336"/>
      <c r="B519" s="336"/>
      <c r="C519" s="335" t="s">
        <v>965</v>
      </c>
      <c r="D519" s="337">
        <v>2</v>
      </c>
      <c r="E519" s="338">
        <v>567.87</v>
      </c>
      <c r="F519" s="345">
        <v>1135.74</v>
      </c>
      <c r="G519" s="335"/>
    </row>
    <row r="520" spans="1:7" ht="12" customHeight="1" x14ac:dyDescent="0.2">
      <c r="A520" s="336"/>
      <c r="B520" s="336"/>
      <c r="C520" s="335" t="s">
        <v>927</v>
      </c>
      <c r="D520" s="337">
        <v>1</v>
      </c>
      <c r="E520" s="339"/>
      <c r="F520" s="339"/>
      <c r="G520" s="335" t="s">
        <v>919</v>
      </c>
    </row>
    <row r="521" spans="1:7" ht="12" customHeight="1" x14ac:dyDescent="0.2">
      <c r="A521" s="336"/>
      <c r="B521" s="336"/>
      <c r="C521" s="335" t="s">
        <v>1020</v>
      </c>
      <c r="D521" s="337">
        <v>1</v>
      </c>
      <c r="E521" s="339"/>
      <c r="F521" s="339"/>
      <c r="G521" s="335" t="s">
        <v>919</v>
      </c>
    </row>
    <row r="522" spans="1:7" ht="12" customHeight="1" x14ac:dyDescent="0.2">
      <c r="A522" s="336"/>
      <c r="B522" s="336"/>
      <c r="C522" s="335" t="s">
        <v>937</v>
      </c>
      <c r="D522" s="337">
        <v>1</v>
      </c>
      <c r="E522" s="339"/>
      <c r="F522" s="339"/>
      <c r="G522" s="335" t="s">
        <v>919</v>
      </c>
    </row>
    <row r="523" spans="1:7" ht="12" customHeight="1" x14ac:dyDescent="0.2">
      <c r="A523" s="336"/>
      <c r="B523" s="336"/>
      <c r="C523" s="335" t="s">
        <v>1016</v>
      </c>
      <c r="D523" s="337">
        <v>1</v>
      </c>
      <c r="E523" s="339"/>
      <c r="F523" s="339"/>
      <c r="G523" s="335" t="s">
        <v>919</v>
      </c>
    </row>
    <row r="524" spans="1:7" ht="12" customHeight="1" x14ac:dyDescent="0.2">
      <c r="A524" s="336"/>
      <c r="B524" s="336"/>
      <c r="C524" s="335" t="s">
        <v>938</v>
      </c>
      <c r="D524" s="337">
        <v>1</v>
      </c>
      <c r="E524" s="339"/>
      <c r="F524" s="339"/>
      <c r="G524" s="335" t="s">
        <v>919</v>
      </c>
    </row>
    <row r="525" spans="1:7" ht="12" customHeight="1" x14ac:dyDescent="0.2">
      <c r="A525" s="336"/>
      <c r="B525" s="336"/>
      <c r="C525" s="335" t="s">
        <v>929</v>
      </c>
      <c r="D525" s="337">
        <v>1</v>
      </c>
      <c r="E525" s="340">
        <v>5810</v>
      </c>
      <c r="F525" s="340">
        <v>5810</v>
      </c>
      <c r="G525" s="335"/>
    </row>
    <row r="526" spans="1:7" ht="12" customHeight="1" x14ac:dyDescent="0.2">
      <c r="A526" s="336"/>
      <c r="B526" s="336"/>
      <c r="C526" s="335" t="s">
        <v>956</v>
      </c>
      <c r="D526" s="337">
        <v>1</v>
      </c>
      <c r="E526" s="337">
        <v>930</v>
      </c>
      <c r="F526" s="337">
        <v>930</v>
      </c>
      <c r="G526" s="335"/>
    </row>
    <row r="527" spans="1:7" ht="12" customHeight="1" x14ac:dyDescent="0.2">
      <c r="A527" s="336"/>
      <c r="B527" s="336"/>
      <c r="C527" s="335" t="s">
        <v>436</v>
      </c>
      <c r="D527" s="337">
        <v>3</v>
      </c>
      <c r="E527" s="337">
        <v>500</v>
      </c>
      <c r="F527" s="340">
        <v>1500</v>
      </c>
      <c r="G527" s="335"/>
    </row>
    <row r="528" spans="1:7" ht="12" customHeight="1" x14ac:dyDescent="0.2">
      <c r="A528" s="336"/>
      <c r="B528" s="336"/>
      <c r="C528" s="335" t="s">
        <v>932</v>
      </c>
      <c r="D528" s="337">
        <v>2</v>
      </c>
      <c r="E528" s="338">
        <v>0.01</v>
      </c>
      <c r="F528" s="338">
        <v>0.02</v>
      </c>
      <c r="G528" s="335"/>
    </row>
    <row r="529" spans="1:7" ht="12.95" customHeight="1" x14ac:dyDescent="0.2">
      <c r="E529" s="342">
        <v>23826.12</v>
      </c>
      <c r="F529" s="342">
        <v>23826.12</v>
      </c>
    </row>
    <row r="530" spans="1:7" ht="12" customHeight="1" x14ac:dyDescent="0.2">
      <c r="A530" s="331">
        <v>30</v>
      </c>
      <c r="B530" s="332" t="s">
        <v>1021</v>
      </c>
      <c r="C530" s="333"/>
      <c r="D530" s="331">
        <v>1</v>
      </c>
      <c r="E530" s="344">
        <v>9655.2000000000007</v>
      </c>
      <c r="F530" s="344">
        <v>9655.2000000000007</v>
      </c>
      <c r="G530" s="335"/>
    </row>
    <row r="531" spans="1:7" ht="12" customHeight="1" x14ac:dyDescent="0.2">
      <c r="A531" s="336"/>
      <c r="B531" s="336"/>
      <c r="C531" s="335" t="s">
        <v>916</v>
      </c>
      <c r="D531" s="337">
        <v>4</v>
      </c>
      <c r="E531" s="338">
        <v>0.01</v>
      </c>
      <c r="F531" s="338">
        <v>0.04</v>
      </c>
      <c r="G531" s="335"/>
    </row>
    <row r="532" spans="1:7" ht="12" customHeight="1" x14ac:dyDescent="0.2">
      <c r="A532" s="336"/>
      <c r="B532" s="336"/>
      <c r="C532" s="335" t="s">
        <v>917</v>
      </c>
      <c r="D532" s="337">
        <v>4</v>
      </c>
      <c r="E532" s="338">
        <v>0.01</v>
      </c>
      <c r="F532" s="338">
        <v>0.04</v>
      </c>
      <c r="G532" s="335"/>
    </row>
    <row r="533" spans="1:7" ht="12" customHeight="1" x14ac:dyDescent="0.2">
      <c r="A533" s="336"/>
      <c r="B533" s="336"/>
      <c r="C533" s="335" t="s">
        <v>918</v>
      </c>
      <c r="D533" s="337">
        <v>1</v>
      </c>
      <c r="E533" s="339"/>
      <c r="F533" s="339"/>
      <c r="G533" s="335" t="s">
        <v>919</v>
      </c>
    </row>
    <row r="534" spans="1:7" ht="12" customHeight="1" x14ac:dyDescent="0.2">
      <c r="A534" s="336"/>
      <c r="B534" s="336"/>
      <c r="C534" s="335" t="s">
        <v>962</v>
      </c>
      <c r="D534" s="337">
        <v>3</v>
      </c>
      <c r="E534" s="339"/>
      <c r="F534" s="339"/>
      <c r="G534" s="335" t="s">
        <v>919</v>
      </c>
    </row>
    <row r="535" spans="1:7" ht="12" customHeight="1" x14ac:dyDescent="0.2">
      <c r="A535" s="336"/>
      <c r="B535" s="336"/>
      <c r="C535" s="335" t="s">
        <v>963</v>
      </c>
      <c r="D535" s="337">
        <v>1</v>
      </c>
      <c r="E535" s="339"/>
      <c r="F535" s="339"/>
      <c r="G535" s="335" t="s">
        <v>919</v>
      </c>
    </row>
    <row r="536" spans="1:7" ht="12" customHeight="1" x14ac:dyDescent="0.2">
      <c r="A536" s="336"/>
      <c r="B536" s="336"/>
      <c r="C536" s="335" t="s">
        <v>922</v>
      </c>
      <c r="D536" s="337">
        <v>2</v>
      </c>
      <c r="E536" s="339"/>
      <c r="F536" s="339"/>
      <c r="G536" s="335" t="s">
        <v>919</v>
      </c>
    </row>
    <row r="537" spans="1:7" ht="12" customHeight="1" x14ac:dyDescent="0.2">
      <c r="A537" s="336"/>
      <c r="B537" s="336"/>
      <c r="C537" s="335" t="s">
        <v>1006</v>
      </c>
      <c r="D537" s="337">
        <v>1</v>
      </c>
      <c r="E537" s="339"/>
      <c r="F537" s="339"/>
      <c r="G537" s="335" t="s">
        <v>919</v>
      </c>
    </row>
    <row r="538" spans="1:7" ht="12" customHeight="1" x14ac:dyDescent="0.2">
      <c r="A538" s="336"/>
      <c r="B538" s="336"/>
      <c r="C538" s="335" t="s">
        <v>923</v>
      </c>
      <c r="D538" s="337">
        <v>2</v>
      </c>
      <c r="E538" s="339"/>
      <c r="F538" s="339"/>
      <c r="G538" s="335" t="s">
        <v>919</v>
      </c>
    </row>
    <row r="539" spans="1:7" ht="12" customHeight="1" x14ac:dyDescent="0.2">
      <c r="A539" s="336"/>
      <c r="B539" s="336"/>
      <c r="C539" s="335" t="s">
        <v>929</v>
      </c>
      <c r="D539" s="337">
        <v>1</v>
      </c>
      <c r="E539" s="340">
        <v>5810</v>
      </c>
      <c r="F539" s="340">
        <v>5810</v>
      </c>
      <c r="G539" s="335"/>
    </row>
    <row r="540" spans="1:7" ht="12" customHeight="1" x14ac:dyDescent="0.2">
      <c r="A540" s="336"/>
      <c r="B540" s="336"/>
      <c r="C540" s="335" t="s">
        <v>684</v>
      </c>
      <c r="D540" s="337">
        <v>2</v>
      </c>
      <c r="E540" s="338">
        <v>0.01</v>
      </c>
      <c r="F540" s="338">
        <v>0.02</v>
      </c>
      <c r="G540" s="335"/>
    </row>
    <row r="541" spans="1:7" ht="12" customHeight="1" x14ac:dyDescent="0.2">
      <c r="A541" s="336"/>
      <c r="B541" s="336"/>
      <c r="C541" s="335" t="s">
        <v>401</v>
      </c>
      <c r="D541" s="337">
        <v>2</v>
      </c>
      <c r="E541" s="337">
        <v>270</v>
      </c>
      <c r="F541" s="337">
        <v>540</v>
      </c>
      <c r="G541" s="335"/>
    </row>
    <row r="542" spans="1:7" ht="12" customHeight="1" x14ac:dyDescent="0.2">
      <c r="A542" s="336"/>
      <c r="B542" s="336"/>
      <c r="C542" s="335" t="s">
        <v>965</v>
      </c>
      <c r="D542" s="337">
        <v>2</v>
      </c>
      <c r="E542" s="338">
        <v>567.87</v>
      </c>
      <c r="F542" s="345">
        <v>1135.74</v>
      </c>
      <c r="G542" s="335"/>
    </row>
    <row r="543" spans="1:7" ht="12" customHeight="1" x14ac:dyDescent="0.2">
      <c r="A543" s="336"/>
      <c r="B543" s="336"/>
      <c r="C543" s="335" t="s">
        <v>927</v>
      </c>
      <c r="D543" s="337">
        <v>1</v>
      </c>
      <c r="E543" s="339"/>
      <c r="F543" s="339"/>
      <c r="G543" s="335" t="s">
        <v>919</v>
      </c>
    </row>
    <row r="544" spans="1:7" ht="12" customHeight="1" x14ac:dyDescent="0.2">
      <c r="A544" s="336"/>
      <c r="B544" s="336"/>
      <c r="C544" s="335" t="s">
        <v>1020</v>
      </c>
      <c r="D544" s="337">
        <v>1</v>
      </c>
      <c r="E544" s="339"/>
      <c r="F544" s="339"/>
      <c r="G544" s="335" t="s">
        <v>919</v>
      </c>
    </row>
    <row r="545" spans="1:7" ht="12" customHeight="1" x14ac:dyDescent="0.2">
      <c r="A545" s="336"/>
      <c r="B545" s="336"/>
      <c r="C545" s="335" t="s">
        <v>928</v>
      </c>
      <c r="D545" s="337">
        <v>1</v>
      </c>
      <c r="E545" s="339"/>
      <c r="F545" s="339"/>
      <c r="G545" s="335" t="s">
        <v>919</v>
      </c>
    </row>
    <row r="546" spans="1:7" ht="12" customHeight="1" x14ac:dyDescent="0.2">
      <c r="A546" s="336"/>
      <c r="B546" s="336"/>
      <c r="C546" s="335" t="s">
        <v>1016</v>
      </c>
      <c r="D546" s="337">
        <v>1</v>
      </c>
      <c r="E546" s="339"/>
      <c r="F546" s="339"/>
      <c r="G546" s="335" t="s">
        <v>919</v>
      </c>
    </row>
    <row r="547" spans="1:7" ht="12" customHeight="1" x14ac:dyDescent="0.2">
      <c r="A547" s="336"/>
      <c r="B547" s="336"/>
      <c r="C547" s="335" t="s">
        <v>930</v>
      </c>
      <c r="D547" s="337">
        <v>1</v>
      </c>
      <c r="E547" s="339"/>
      <c r="F547" s="339"/>
      <c r="G547" s="335" t="s">
        <v>919</v>
      </c>
    </row>
    <row r="548" spans="1:7" ht="12" customHeight="1" x14ac:dyDescent="0.2">
      <c r="A548" s="336"/>
      <c r="B548" s="336"/>
      <c r="C548" s="335" t="s">
        <v>929</v>
      </c>
      <c r="D548" s="337">
        <v>1</v>
      </c>
      <c r="E548" s="340">
        <v>5810</v>
      </c>
      <c r="F548" s="340">
        <v>5810</v>
      </c>
      <c r="G548" s="335"/>
    </row>
    <row r="549" spans="1:7" ht="12" customHeight="1" x14ac:dyDescent="0.2">
      <c r="A549" s="336"/>
      <c r="B549" s="336"/>
      <c r="C549" s="335" t="s">
        <v>956</v>
      </c>
      <c r="D549" s="337">
        <v>1</v>
      </c>
      <c r="E549" s="337">
        <v>930</v>
      </c>
      <c r="F549" s="337">
        <v>930</v>
      </c>
      <c r="G549" s="335"/>
    </row>
    <row r="550" spans="1:7" ht="12" customHeight="1" x14ac:dyDescent="0.2">
      <c r="A550" s="336"/>
      <c r="B550" s="336"/>
      <c r="C550" s="335" t="s">
        <v>436</v>
      </c>
      <c r="D550" s="337">
        <v>3</v>
      </c>
      <c r="E550" s="337">
        <v>500</v>
      </c>
      <c r="F550" s="340">
        <v>1500</v>
      </c>
      <c r="G550" s="335"/>
    </row>
    <row r="551" spans="1:7" ht="12" customHeight="1" x14ac:dyDescent="0.2">
      <c r="A551" s="336"/>
      <c r="B551" s="336"/>
      <c r="C551" s="335" t="s">
        <v>932</v>
      </c>
      <c r="D551" s="337">
        <v>2</v>
      </c>
      <c r="E551" s="338">
        <v>0.01</v>
      </c>
      <c r="F551" s="338">
        <v>0.02</v>
      </c>
      <c r="G551" s="335"/>
    </row>
    <row r="552" spans="1:7" ht="12.95" customHeight="1" x14ac:dyDescent="0.2">
      <c r="E552" s="342">
        <v>25381.32</v>
      </c>
      <c r="F552" s="342">
        <v>25381.32</v>
      </c>
    </row>
    <row r="553" spans="1:7" ht="12" customHeight="1" x14ac:dyDescent="0.2">
      <c r="A553" s="331">
        <v>31</v>
      </c>
      <c r="B553" s="332" t="s">
        <v>1022</v>
      </c>
      <c r="C553" s="333"/>
      <c r="D553" s="331">
        <v>1</v>
      </c>
      <c r="E553" s="343">
        <v>6800</v>
      </c>
      <c r="F553" s="343">
        <v>6800</v>
      </c>
      <c r="G553" s="335"/>
    </row>
    <row r="554" spans="1:7" ht="12" customHeight="1" x14ac:dyDescent="0.2">
      <c r="A554" s="336"/>
      <c r="B554" s="336"/>
      <c r="C554" s="335" t="s">
        <v>916</v>
      </c>
      <c r="D554" s="337">
        <v>4</v>
      </c>
      <c r="E554" s="338">
        <v>0.01</v>
      </c>
      <c r="F554" s="338">
        <v>0.04</v>
      </c>
      <c r="G554" s="335"/>
    </row>
    <row r="555" spans="1:7" ht="12" customHeight="1" x14ac:dyDescent="0.2">
      <c r="A555" s="336"/>
      <c r="B555" s="336"/>
      <c r="C555" s="335" t="s">
        <v>917</v>
      </c>
      <c r="D555" s="337">
        <v>4</v>
      </c>
      <c r="E555" s="338">
        <v>0.01</v>
      </c>
      <c r="F555" s="338">
        <v>0.04</v>
      </c>
      <c r="G555" s="335"/>
    </row>
    <row r="556" spans="1:7" ht="12" customHeight="1" x14ac:dyDescent="0.2">
      <c r="A556" s="336"/>
      <c r="B556" s="336"/>
      <c r="C556" s="335" t="s">
        <v>935</v>
      </c>
      <c r="D556" s="337">
        <v>1</v>
      </c>
      <c r="E556" s="339"/>
      <c r="F556" s="339"/>
      <c r="G556" s="335" t="s">
        <v>919</v>
      </c>
    </row>
    <row r="557" spans="1:7" ht="12" customHeight="1" x14ac:dyDescent="0.2">
      <c r="A557" s="336"/>
      <c r="B557" s="336"/>
      <c r="C557" s="335" t="s">
        <v>920</v>
      </c>
      <c r="D557" s="337">
        <v>3</v>
      </c>
      <c r="E557" s="339"/>
      <c r="F557" s="339"/>
      <c r="G557" s="335" t="s">
        <v>919</v>
      </c>
    </row>
    <row r="558" spans="1:7" ht="12" customHeight="1" x14ac:dyDescent="0.2">
      <c r="A558" s="336"/>
      <c r="B558" s="336"/>
      <c r="C558" s="335" t="s">
        <v>921</v>
      </c>
      <c r="D558" s="337">
        <v>1</v>
      </c>
      <c r="E558" s="339"/>
      <c r="F558" s="339"/>
      <c r="G558" s="335" t="s">
        <v>919</v>
      </c>
    </row>
    <row r="559" spans="1:7" ht="12" customHeight="1" x14ac:dyDescent="0.2">
      <c r="A559" s="336"/>
      <c r="B559" s="336"/>
      <c r="C559" s="335" t="s">
        <v>1023</v>
      </c>
      <c r="D559" s="337">
        <v>1</v>
      </c>
      <c r="E559" s="339"/>
      <c r="F559" s="339"/>
      <c r="G559" s="335" t="s">
        <v>919</v>
      </c>
    </row>
    <row r="560" spans="1:7" ht="12" customHeight="1" x14ac:dyDescent="0.2">
      <c r="A560" s="336"/>
      <c r="B560" s="336"/>
      <c r="C560" s="335" t="s">
        <v>684</v>
      </c>
      <c r="D560" s="337">
        <v>2</v>
      </c>
      <c r="E560" s="338">
        <v>0.01</v>
      </c>
      <c r="F560" s="338">
        <v>0.02</v>
      </c>
      <c r="G560" s="335"/>
    </row>
    <row r="561" spans="1:7" ht="12" customHeight="1" x14ac:dyDescent="0.2">
      <c r="A561" s="336"/>
      <c r="B561" s="336"/>
      <c r="C561" s="335" t="s">
        <v>489</v>
      </c>
      <c r="D561" s="337">
        <v>1</v>
      </c>
      <c r="E561" s="337">
        <v>930</v>
      </c>
      <c r="F561" s="337">
        <v>930</v>
      </c>
      <c r="G561" s="335"/>
    </row>
    <row r="562" spans="1:7" ht="12" customHeight="1" x14ac:dyDescent="0.2">
      <c r="A562" s="336"/>
      <c r="B562" s="336"/>
      <c r="C562" s="335" t="s">
        <v>401</v>
      </c>
      <c r="D562" s="337">
        <v>2</v>
      </c>
      <c r="E562" s="337">
        <v>270</v>
      </c>
      <c r="F562" s="337">
        <v>540</v>
      </c>
      <c r="G562" s="335"/>
    </row>
    <row r="563" spans="1:7" ht="12" customHeight="1" x14ac:dyDescent="0.2">
      <c r="A563" s="336"/>
      <c r="B563" s="336"/>
      <c r="C563" s="335" t="s">
        <v>926</v>
      </c>
      <c r="D563" s="337">
        <v>2</v>
      </c>
      <c r="E563" s="338">
        <v>530.71</v>
      </c>
      <c r="F563" s="345">
        <v>1061.42</v>
      </c>
      <c r="G563" s="335"/>
    </row>
    <row r="564" spans="1:7" ht="12" customHeight="1" x14ac:dyDescent="0.2">
      <c r="A564" s="336"/>
      <c r="B564" s="336"/>
      <c r="C564" s="335" t="s">
        <v>938</v>
      </c>
      <c r="D564" s="337">
        <v>1</v>
      </c>
      <c r="E564" s="339"/>
      <c r="F564" s="339"/>
      <c r="G564" s="335" t="s">
        <v>919</v>
      </c>
    </row>
    <row r="565" spans="1:7" ht="12" customHeight="1" x14ac:dyDescent="0.2">
      <c r="A565" s="336"/>
      <c r="B565" s="336"/>
      <c r="C565" s="335" t="s">
        <v>955</v>
      </c>
      <c r="D565" s="337">
        <v>1</v>
      </c>
      <c r="E565" s="339"/>
      <c r="F565" s="339"/>
      <c r="G565" s="335" t="s">
        <v>919</v>
      </c>
    </row>
    <row r="566" spans="1:7" ht="12" customHeight="1" x14ac:dyDescent="0.2">
      <c r="A566" s="336"/>
      <c r="B566" s="336"/>
      <c r="C566" s="335" t="s">
        <v>927</v>
      </c>
      <c r="D566" s="337">
        <v>1</v>
      </c>
      <c r="E566" s="339"/>
      <c r="F566" s="339"/>
      <c r="G566" s="335" t="s">
        <v>919</v>
      </c>
    </row>
    <row r="567" spans="1:7" ht="12" customHeight="1" x14ac:dyDescent="0.2">
      <c r="A567" s="336"/>
      <c r="B567" s="336"/>
      <c r="C567" s="335" t="s">
        <v>937</v>
      </c>
      <c r="D567" s="337">
        <v>1</v>
      </c>
      <c r="E567" s="339"/>
      <c r="F567" s="339"/>
      <c r="G567" s="335" t="s">
        <v>919</v>
      </c>
    </row>
    <row r="568" spans="1:7" ht="12" customHeight="1" x14ac:dyDescent="0.2">
      <c r="A568" s="336"/>
      <c r="B568" s="336"/>
      <c r="C568" s="335" t="s">
        <v>949</v>
      </c>
      <c r="D568" s="337">
        <v>1</v>
      </c>
      <c r="E568" s="339"/>
      <c r="F568" s="339"/>
      <c r="G568" s="335" t="s">
        <v>919</v>
      </c>
    </row>
    <row r="569" spans="1:7" ht="12" customHeight="1" x14ac:dyDescent="0.2">
      <c r="A569" s="336"/>
      <c r="B569" s="336"/>
      <c r="C569" s="335" t="s">
        <v>436</v>
      </c>
      <c r="D569" s="337">
        <v>4</v>
      </c>
      <c r="E569" s="337">
        <v>500</v>
      </c>
      <c r="F569" s="340">
        <v>2000</v>
      </c>
      <c r="G569" s="335"/>
    </row>
    <row r="570" spans="1:7" ht="12.95" customHeight="1" x14ac:dyDescent="0.2">
      <c r="E570" s="346">
        <v>11331.1</v>
      </c>
      <c r="F570" s="346">
        <v>11331.1</v>
      </c>
    </row>
    <row r="571" spans="1:7" ht="12" customHeight="1" x14ac:dyDescent="0.2">
      <c r="A571" s="331">
        <v>32</v>
      </c>
      <c r="B571" s="332" t="s">
        <v>1024</v>
      </c>
      <c r="C571" s="333"/>
      <c r="D571" s="331">
        <v>1</v>
      </c>
      <c r="E571" s="343">
        <v>7344</v>
      </c>
      <c r="F571" s="343">
        <v>7344</v>
      </c>
      <c r="G571" s="335"/>
    </row>
    <row r="572" spans="1:7" ht="12" customHeight="1" x14ac:dyDescent="0.2">
      <c r="A572" s="336"/>
      <c r="B572" s="336"/>
      <c r="C572" s="335" t="s">
        <v>916</v>
      </c>
      <c r="D572" s="337">
        <v>4</v>
      </c>
      <c r="E572" s="338">
        <v>0.01</v>
      </c>
      <c r="F572" s="338">
        <v>0.04</v>
      </c>
      <c r="G572" s="335"/>
    </row>
    <row r="573" spans="1:7" ht="12" customHeight="1" x14ac:dyDescent="0.2">
      <c r="A573" s="336"/>
      <c r="B573" s="336"/>
      <c r="C573" s="335" t="s">
        <v>917</v>
      </c>
      <c r="D573" s="337">
        <v>3</v>
      </c>
      <c r="E573" s="338">
        <v>0.01</v>
      </c>
      <c r="F573" s="338">
        <v>0.03</v>
      </c>
      <c r="G573" s="335"/>
    </row>
    <row r="574" spans="1:7" ht="12" customHeight="1" x14ac:dyDescent="0.2">
      <c r="A574" s="336"/>
      <c r="B574" s="336"/>
      <c r="C574" s="335" t="s">
        <v>436</v>
      </c>
      <c r="D574" s="337">
        <v>4</v>
      </c>
      <c r="E574" s="337">
        <v>500</v>
      </c>
      <c r="F574" s="340">
        <v>2000</v>
      </c>
      <c r="G574" s="335"/>
    </row>
    <row r="575" spans="1:7" ht="12" customHeight="1" x14ac:dyDescent="0.2">
      <c r="A575" s="336"/>
      <c r="B575" s="336"/>
      <c r="C575" s="335" t="s">
        <v>935</v>
      </c>
      <c r="D575" s="337">
        <v>1</v>
      </c>
      <c r="E575" s="339"/>
      <c r="F575" s="339"/>
      <c r="G575" s="335" t="s">
        <v>919</v>
      </c>
    </row>
    <row r="576" spans="1:7" ht="12" customHeight="1" x14ac:dyDescent="0.2">
      <c r="A576" s="336"/>
      <c r="B576" s="336"/>
      <c r="C576" s="335" t="s">
        <v>920</v>
      </c>
      <c r="D576" s="337">
        <v>3</v>
      </c>
      <c r="E576" s="339"/>
      <c r="F576" s="339"/>
      <c r="G576" s="335" t="s">
        <v>919</v>
      </c>
    </row>
    <row r="577" spans="1:7" ht="12" customHeight="1" x14ac:dyDescent="0.2">
      <c r="A577" s="336"/>
      <c r="B577" s="336"/>
      <c r="C577" s="335" t="s">
        <v>921</v>
      </c>
      <c r="D577" s="337">
        <v>1</v>
      </c>
      <c r="E577" s="339"/>
      <c r="F577" s="339"/>
      <c r="G577" s="335" t="s">
        <v>919</v>
      </c>
    </row>
    <row r="578" spans="1:7" ht="12" customHeight="1" x14ac:dyDescent="0.2">
      <c r="A578" s="336"/>
      <c r="B578" s="336"/>
      <c r="C578" s="335" t="s">
        <v>937</v>
      </c>
      <c r="D578" s="337">
        <v>1</v>
      </c>
      <c r="E578" s="339"/>
      <c r="F578" s="339"/>
      <c r="G578" s="335" t="s">
        <v>919</v>
      </c>
    </row>
    <row r="579" spans="1:7" ht="12" customHeight="1" x14ac:dyDescent="0.2">
      <c r="A579" s="336"/>
      <c r="B579" s="336"/>
      <c r="C579" s="335" t="s">
        <v>953</v>
      </c>
      <c r="D579" s="337">
        <v>1</v>
      </c>
      <c r="E579" s="339"/>
      <c r="F579" s="339"/>
      <c r="G579" s="335" t="s">
        <v>919</v>
      </c>
    </row>
    <row r="580" spans="1:7" ht="12" customHeight="1" x14ac:dyDescent="0.2">
      <c r="A580" s="336"/>
      <c r="B580" s="336"/>
      <c r="C580" s="335" t="s">
        <v>927</v>
      </c>
      <c r="D580" s="337">
        <v>1</v>
      </c>
      <c r="E580" s="339"/>
      <c r="F580" s="339"/>
      <c r="G580" s="335" t="s">
        <v>919</v>
      </c>
    </row>
    <row r="581" spans="1:7" ht="12" customHeight="1" x14ac:dyDescent="0.2">
      <c r="A581" s="336"/>
      <c r="B581" s="336"/>
      <c r="C581" s="335" t="s">
        <v>1023</v>
      </c>
      <c r="D581" s="337">
        <v>1</v>
      </c>
      <c r="E581" s="339"/>
      <c r="F581" s="339"/>
      <c r="G581" s="335" t="s">
        <v>919</v>
      </c>
    </row>
    <row r="582" spans="1:7" ht="12" customHeight="1" x14ac:dyDescent="0.2">
      <c r="A582" s="336"/>
      <c r="B582" s="336"/>
      <c r="C582" s="335" t="s">
        <v>955</v>
      </c>
      <c r="D582" s="337">
        <v>1</v>
      </c>
      <c r="E582" s="339"/>
      <c r="F582" s="339"/>
      <c r="G582" s="335" t="s">
        <v>919</v>
      </c>
    </row>
    <row r="583" spans="1:7" ht="12" customHeight="1" x14ac:dyDescent="0.2">
      <c r="A583" s="336"/>
      <c r="B583" s="336"/>
      <c r="C583" s="335" t="s">
        <v>684</v>
      </c>
      <c r="D583" s="337">
        <v>2</v>
      </c>
      <c r="E583" s="338">
        <v>0.01</v>
      </c>
      <c r="F583" s="338">
        <v>0.02</v>
      </c>
      <c r="G583" s="335"/>
    </row>
    <row r="584" spans="1:7" ht="12" customHeight="1" x14ac:dyDescent="0.2">
      <c r="A584" s="336"/>
      <c r="B584" s="336"/>
      <c r="C584" s="335" t="s">
        <v>956</v>
      </c>
      <c r="D584" s="337">
        <v>1</v>
      </c>
      <c r="E584" s="337">
        <v>930</v>
      </c>
      <c r="F584" s="337">
        <v>930</v>
      </c>
      <c r="G584" s="335"/>
    </row>
    <row r="585" spans="1:7" ht="12" customHeight="1" x14ac:dyDescent="0.2">
      <c r="A585" s="336"/>
      <c r="B585" s="336"/>
      <c r="C585" s="335" t="s">
        <v>401</v>
      </c>
      <c r="D585" s="337">
        <v>2</v>
      </c>
      <c r="E585" s="337">
        <v>270</v>
      </c>
      <c r="F585" s="337">
        <v>540</v>
      </c>
      <c r="G585" s="335"/>
    </row>
    <row r="586" spans="1:7" ht="12" customHeight="1" x14ac:dyDescent="0.2">
      <c r="A586" s="336"/>
      <c r="B586" s="336"/>
      <c r="C586" s="335" t="s">
        <v>926</v>
      </c>
      <c r="D586" s="337">
        <v>2</v>
      </c>
      <c r="E586" s="338">
        <v>530.71</v>
      </c>
      <c r="F586" s="345">
        <v>1061.42</v>
      </c>
      <c r="G586" s="335"/>
    </row>
    <row r="587" spans="1:7" ht="12" customHeight="1" x14ac:dyDescent="0.2">
      <c r="A587" s="336"/>
      <c r="B587" s="336"/>
      <c r="C587" s="335" t="s">
        <v>940</v>
      </c>
      <c r="D587" s="337">
        <v>1</v>
      </c>
      <c r="E587" s="339"/>
      <c r="F587" s="339"/>
      <c r="G587" s="335" t="s">
        <v>919</v>
      </c>
    </row>
    <row r="588" spans="1:7" ht="12" customHeight="1" x14ac:dyDescent="0.2">
      <c r="A588" s="336"/>
      <c r="B588" s="336"/>
      <c r="C588" s="335" t="s">
        <v>483</v>
      </c>
      <c r="D588" s="337">
        <v>4</v>
      </c>
      <c r="E588" s="337">
        <v>290</v>
      </c>
      <c r="F588" s="340">
        <v>1160</v>
      </c>
      <c r="G588" s="335"/>
    </row>
    <row r="589" spans="1:7" ht="12.95" customHeight="1" x14ac:dyDescent="0.2">
      <c r="E589" s="342">
        <v>13035.09</v>
      </c>
      <c r="F589" s="342">
        <v>13035.09</v>
      </c>
    </row>
    <row r="590" spans="1:7" ht="12" customHeight="1" x14ac:dyDescent="0.2">
      <c r="A590" s="331">
        <v>33</v>
      </c>
      <c r="B590" s="332" t="s">
        <v>952</v>
      </c>
      <c r="C590" s="333"/>
      <c r="D590" s="331">
        <v>1</v>
      </c>
      <c r="E590" s="334">
        <v>8754.0499999999993</v>
      </c>
      <c r="F590" s="334">
        <v>8754.0499999999993</v>
      </c>
      <c r="G590" s="335"/>
    </row>
    <row r="591" spans="1:7" ht="12" customHeight="1" x14ac:dyDescent="0.2">
      <c r="A591" s="336"/>
      <c r="B591" s="336"/>
      <c r="C591" s="335" t="s">
        <v>916</v>
      </c>
      <c r="D591" s="337">
        <v>4</v>
      </c>
      <c r="E591" s="338">
        <v>0.01</v>
      </c>
      <c r="F591" s="338">
        <v>0.04</v>
      </c>
      <c r="G591" s="335"/>
    </row>
    <row r="592" spans="1:7" ht="12" customHeight="1" x14ac:dyDescent="0.2">
      <c r="A592" s="336"/>
      <c r="B592" s="336"/>
      <c r="C592" s="335" t="s">
        <v>917</v>
      </c>
      <c r="D592" s="337">
        <v>3</v>
      </c>
      <c r="E592" s="338">
        <v>0.01</v>
      </c>
      <c r="F592" s="338">
        <v>0.03</v>
      </c>
      <c r="G592" s="335"/>
    </row>
    <row r="593" spans="1:7" ht="12" customHeight="1" x14ac:dyDescent="0.2">
      <c r="A593" s="336"/>
      <c r="B593" s="336"/>
      <c r="C593" s="335" t="s">
        <v>436</v>
      </c>
      <c r="D593" s="337">
        <v>5</v>
      </c>
      <c r="E593" s="337">
        <v>500</v>
      </c>
      <c r="F593" s="340">
        <v>2500</v>
      </c>
      <c r="G593" s="335"/>
    </row>
    <row r="594" spans="1:7" ht="12" customHeight="1" x14ac:dyDescent="0.2">
      <c r="A594" s="336"/>
      <c r="B594" s="336"/>
      <c r="C594" s="335" t="s">
        <v>918</v>
      </c>
      <c r="D594" s="337">
        <v>1</v>
      </c>
      <c r="E594" s="339"/>
      <c r="F594" s="339"/>
      <c r="G594" s="335" t="s">
        <v>919</v>
      </c>
    </row>
    <row r="595" spans="1:7" ht="12" customHeight="1" x14ac:dyDescent="0.2">
      <c r="A595" s="336"/>
      <c r="B595" s="336"/>
      <c r="C595" s="335" t="s">
        <v>920</v>
      </c>
      <c r="D595" s="337">
        <v>3</v>
      </c>
      <c r="E595" s="339"/>
      <c r="F595" s="339"/>
      <c r="G595" s="335" t="s">
        <v>919</v>
      </c>
    </row>
    <row r="596" spans="1:7" ht="12" customHeight="1" x14ac:dyDescent="0.2">
      <c r="A596" s="336"/>
      <c r="B596" s="336"/>
      <c r="C596" s="335" t="s">
        <v>921</v>
      </c>
      <c r="D596" s="337">
        <v>1</v>
      </c>
      <c r="E596" s="339"/>
      <c r="F596" s="339"/>
      <c r="G596" s="335" t="s">
        <v>919</v>
      </c>
    </row>
    <row r="597" spans="1:7" ht="12" customHeight="1" x14ac:dyDescent="0.2">
      <c r="A597" s="336"/>
      <c r="B597" s="336"/>
      <c r="C597" s="335" t="s">
        <v>928</v>
      </c>
      <c r="D597" s="337">
        <v>1</v>
      </c>
      <c r="E597" s="339"/>
      <c r="F597" s="339"/>
      <c r="G597" s="335" t="s">
        <v>919</v>
      </c>
    </row>
    <row r="598" spans="1:7" ht="12" customHeight="1" x14ac:dyDescent="0.2">
      <c r="A598" s="336"/>
      <c r="B598" s="336"/>
      <c r="C598" s="335" t="s">
        <v>953</v>
      </c>
      <c r="D598" s="337">
        <v>1</v>
      </c>
      <c r="E598" s="339"/>
      <c r="F598" s="339"/>
      <c r="G598" s="335" t="s">
        <v>919</v>
      </c>
    </row>
    <row r="599" spans="1:7" ht="12" customHeight="1" x14ac:dyDescent="0.2">
      <c r="A599" s="336"/>
      <c r="B599" s="336"/>
      <c r="C599" s="335" t="s">
        <v>927</v>
      </c>
      <c r="D599" s="337">
        <v>1</v>
      </c>
      <c r="E599" s="339"/>
      <c r="F599" s="339"/>
      <c r="G599" s="335" t="s">
        <v>919</v>
      </c>
    </row>
    <row r="600" spans="1:7" ht="12" customHeight="1" x14ac:dyDescent="0.2">
      <c r="A600" s="336"/>
      <c r="B600" s="336"/>
      <c r="C600" s="335" t="s">
        <v>954</v>
      </c>
      <c r="D600" s="337">
        <v>1</v>
      </c>
      <c r="E600" s="339"/>
      <c r="F600" s="339"/>
      <c r="G600" s="335" t="s">
        <v>919</v>
      </c>
    </row>
    <row r="601" spans="1:7" ht="12" customHeight="1" x14ac:dyDescent="0.2">
      <c r="A601" s="336"/>
      <c r="B601" s="336"/>
      <c r="C601" s="335" t="s">
        <v>955</v>
      </c>
      <c r="D601" s="337">
        <v>1</v>
      </c>
      <c r="E601" s="339"/>
      <c r="F601" s="339"/>
      <c r="G601" s="335" t="s">
        <v>919</v>
      </c>
    </row>
    <row r="602" spans="1:7" ht="12" customHeight="1" x14ac:dyDescent="0.2">
      <c r="A602" s="336"/>
      <c r="B602" s="336"/>
      <c r="C602" s="335" t="s">
        <v>684</v>
      </c>
      <c r="D602" s="337">
        <v>3</v>
      </c>
      <c r="E602" s="338">
        <v>0.01</v>
      </c>
      <c r="F602" s="338">
        <v>0.03</v>
      </c>
      <c r="G602" s="335"/>
    </row>
    <row r="603" spans="1:7" ht="12" customHeight="1" x14ac:dyDescent="0.2">
      <c r="A603" s="336"/>
      <c r="B603" s="336"/>
      <c r="C603" s="335" t="s">
        <v>956</v>
      </c>
      <c r="D603" s="337">
        <v>1</v>
      </c>
      <c r="E603" s="337">
        <v>930</v>
      </c>
      <c r="F603" s="337">
        <v>930</v>
      </c>
      <c r="G603" s="335"/>
    </row>
    <row r="604" spans="1:7" ht="12" customHeight="1" x14ac:dyDescent="0.2">
      <c r="A604" s="336"/>
      <c r="B604" s="336"/>
      <c r="C604" s="335" t="s">
        <v>401</v>
      </c>
      <c r="D604" s="337">
        <v>2</v>
      </c>
      <c r="E604" s="337">
        <v>270</v>
      </c>
      <c r="F604" s="337">
        <v>540</v>
      </c>
      <c r="G604" s="335"/>
    </row>
    <row r="605" spans="1:7" ht="12" customHeight="1" x14ac:dyDescent="0.2">
      <c r="A605" s="336"/>
      <c r="B605" s="336"/>
      <c r="C605" s="335" t="s">
        <v>926</v>
      </c>
      <c r="D605" s="337">
        <v>3</v>
      </c>
      <c r="E605" s="338">
        <v>530.71</v>
      </c>
      <c r="F605" s="345">
        <v>1592.13</v>
      </c>
      <c r="G605" s="335"/>
    </row>
    <row r="606" spans="1:7" ht="12" customHeight="1" x14ac:dyDescent="0.2">
      <c r="A606" s="336"/>
      <c r="B606" s="336"/>
      <c r="C606" s="335" t="s">
        <v>957</v>
      </c>
      <c r="D606" s="337">
        <v>1</v>
      </c>
      <c r="E606" s="339"/>
      <c r="F606" s="339"/>
      <c r="G606" s="335" t="s">
        <v>919</v>
      </c>
    </row>
    <row r="607" spans="1:7" ht="12" customHeight="1" x14ac:dyDescent="0.2">
      <c r="A607" s="336"/>
      <c r="B607" s="336"/>
      <c r="C607" s="335" t="s">
        <v>483</v>
      </c>
      <c r="D607" s="337">
        <v>4</v>
      </c>
      <c r="E607" s="337">
        <v>290</v>
      </c>
      <c r="F607" s="340">
        <v>1160</v>
      </c>
      <c r="G607" s="335"/>
    </row>
    <row r="608" spans="1:7" ht="12.95" customHeight="1" x14ac:dyDescent="0.2">
      <c r="E608" s="342">
        <v>15476.15</v>
      </c>
      <c r="F608" s="342">
        <v>15476.15</v>
      </c>
    </row>
    <row r="609" spans="1:7" ht="12" customHeight="1" x14ac:dyDescent="0.2">
      <c r="A609" s="331">
        <v>34</v>
      </c>
      <c r="B609" s="332" t="s">
        <v>1001</v>
      </c>
      <c r="C609" s="333"/>
      <c r="D609" s="331">
        <v>34</v>
      </c>
      <c r="E609" s="331">
        <v>625</v>
      </c>
      <c r="F609" s="343">
        <v>21250</v>
      </c>
      <c r="G609" s="335"/>
    </row>
    <row r="610" spans="1:7" ht="12.95" customHeight="1" x14ac:dyDescent="0.2">
      <c r="E610" s="347"/>
      <c r="F610" s="34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68">
        <v>1</v>
      </c>
      <c r="B1" s="369" t="s">
        <v>1025</v>
      </c>
      <c r="C1" s="370"/>
      <c r="D1" s="368">
        <v>1</v>
      </c>
      <c r="E1" s="371">
        <v>4640.3900000000003</v>
      </c>
      <c r="F1" s="371">
        <v>4640.3900000000003</v>
      </c>
      <c r="G1" s="372" t="s">
        <v>916</v>
      </c>
      <c r="H1" t="s">
        <v>1049</v>
      </c>
      <c r="I1" t="s">
        <v>489</v>
      </c>
      <c r="J1" t="s">
        <v>1050</v>
      </c>
      <c r="K1" t="s">
        <v>401</v>
      </c>
      <c r="L1">
        <v>459</v>
      </c>
      <c r="M1" t="s">
        <v>436</v>
      </c>
      <c r="N1">
        <v>2125</v>
      </c>
      <c r="O1" t="s">
        <v>917</v>
      </c>
      <c r="P1" t="s">
        <v>1051</v>
      </c>
      <c r="R1" t="s">
        <v>1052</v>
      </c>
    </row>
    <row r="2" spans="1:26" ht="12" customHeight="1" x14ac:dyDescent="0.25">
      <c r="A2" s="368">
        <v>4</v>
      </c>
      <c r="B2" s="369" t="s">
        <v>1026</v>
      </c>
      <c r="C2" s="370"/>
      <c r="D2" s="368">
        <v>1</v>
      </c>
      <c r="E2" s="371">
        <v>2549.36</v>
      </c>
      <c r="F2" s="371">
        <v>2549.36</v>
      </c>
      <c r="G2" s="372" t="s">
        <v>1040</v>
      </c>
      <c r="H2" t="s">
        <v>1053</v>
      </c>
      <c r="I2" t="s">
        <v>401</v>
      </c>
      <c r="J2">
        <v>459</v>
      </c>
      <c r="K2" t="s">
        <v>929</v>
      </c>
      <c r="L2" t="s">
        <v>1054</v>
      </c>
      <c r="M2" t="s">
        <v>441</v>
      </c>
      <c r="N2">
        <v>459</v>
      </c>
      <c r="O2" t="s">
        <v>932</v>
      </c>
      <c r="P2" t="s">
        <v>1055</v>
      </c>
      <c r="Q2" t="s">
        <v>929</v>
      </c>
      <c r="R2" t="s">
        <v>1054</v>
      </c>
      <c r="T2" t="s">
        <v>1056</v>
      </c>
    </row>
    <row r="3" spans="1:26" ht="12" customHeight="1" x14ac:dyDescent="0.25">
      <c r="A3" s="368">
        <v>6</v>
      </c>
      <c r="B3" s="369" t="s">
        <v>1027</v>
      </c>
      <c r="C3" s="370"/>
      <c r="D3" s="368">
        <v>1</v>
      </c>
      <c r="E3" s="371">
        <v>2341.52</v>
      </c>
      <c r="F3" s="371">
        <v>2341.52</v>
      </c>
      <c r="G3" s="372" t="s">
        <v>1040</v>
      </c>
      <c r="H3" t="s">
        <v>1053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1057</v>
      </c>
      <c r="R3" t="s">
        <v>1058</v>
      </c>
    </row>
    <row r="4" spans="1:26" ht="12" customHeight="1" x14ac:dyDescent="0.25">
      <c r="A4" s="368">
        <v>8</v>
      </c>
      <c r="B4" s="369" t="s">
        <v>1028</v>
      </c>
      <c r="C4" s="370"/>
      <c r="D4" s="368">
        <v>1</v>
      </c>
      <c r="E4" s="371">
        <v>2667.94</v>
      </c>
      <c r="F4" s="371">
        <v>2667.94</v>
      </c>
      <c r="G4" s="372" t="s">
        <v>1040</v>
      </c>
      <c r="H4" t="s">
        <v>1053</v>
      </c>
      <c r="I4" t="s">
        <v>401</v>
      </c>
      <c r="J4">
        <v>459</v>
      </c>
      <c r="K4" t="s">
        <v>929</v>
      </c>
      <c r="L4" t="s">
        <v>1054</v>
      </c>
      <c r="M4" t="s">
        <v>1018</v>
      </c>
      <c r="N4" t="s">
        <v>1059</v>
      </c>
      <c r="O4" t="s">
        <v>1018</v>
      </c>
      <c r="P4" t="s">
        <v>1059</v>
      </c>
      <c r="Q4" t="s">
        <v>441</v>
      </c>
      <c r="R4">
        <v>459</v>
      </c>
      <c r="S4" t="s">
        <v>932</v>
      </c>
      <c r="T4" t="s">
        <v>1051</v>
      </c>
      <c r="V4" t="s">
        <v>1060</v>
      </c>
    </row>
    <row r="5" spans="1:26" ht="12" customHeight="1" x14ac:dyDescent="0.25">
      <c r="A5" s="368">
        <v>11</v>
      </c>
      <c r="B5" s="369" t="s">
        <v>1029</v>
      </c>
      <c r="C5" s="370"/>
      <c r="D5" s="368">
        <v>1</v>
      </c>
      <c r="E5" s="371">
        <v>3118.35</v>
      </c>
      <c r="F5" s="371">
        <v>3118.35</v>
      </c>
      <c r="G5" s="372" t="s">
        <v>413</v>
      </c>
      <c r="H5" t="s">
        <v>1061</v>
      </c>
      <c r="I5" t="s">
        <v>916</v>
      </c>
      <c r="J5" t="s">
        <v>1049</v>
      </c>
      <c r="K5" t="s">
        <v>917</v>
      </c>
      <c r="L5" t="s">
        <v>1055</v>
      </c>
      <c r="M5" t="s">
        <v>673</v>
      </c>
      <c r="N5">
        <v>2210</v>
      </c>
      <c r="O5" t="s">
        <v>410</v>
      </c>
      <c r="P5" t="s">
        <v>1062</v>
      </c>
      <c r="Q5" t="s">
        <v>401</v>
      </c>
      <c r="R5" t="s">
        <v>1062</v>
      </c>
      <c r="S5" t="s">
        <v>1041</v>
      </c>
      <c r="T5" t="s">
        <v>1063</v>
      </c>
      <c r="U5" t="s">
        <v>684</v>
      </c>
      <c r="V5" t="s">
        <v>1053</v>
      </c>
      <c r="W5" t="s">
        <v>449</v>
      </c>
      <c r="X5">
        <v>17</v>
      </c>
      <c r="Z5" t="s">
        <v>1064</v>
      </c>
    </row>
    <row r="6" spans="1:26" ht="12" customHeight="1" x14ac:dyDescent="0.25">
      <c r="A6" s="368">
        <v>14</v>
      </c>
      <c r="B6" s="369" t="s">
        <v>1030</v>
      </c>
      <c r="C6" s="370"/>
      <c r="D6" s="368">
        <v>1</v>
      </c>
      <c r="E6" s="371">
        <v>1580.28</v>
      </c>
      <c r="F6" s="371">
        <v>1580.28</v>
      </c>
      <c r="G6" s="372" t="s">
        <v>1040</v>
      </c>
      <c r="H6" t="s">
        <v>1053</v>
      </c>
      <c r="I6" t="s">
        <v>389</v>
      </c>
      <c r="J6">
        <v>459</v>
      </c>
      <c r="K6" t="s">
        <v>401</v>
      </c>
      <c r="L6" t="s">
        <v>1065</v>
      </c>
      <c r="M6" t="s">
        <v>663</v>
      </c>
      <c r="N6">
        <v>9826</v>
      </c>
      <c r="P6" t="s">
        <v>1066</v>
      </c>
    </row>
    <row r="7" spans="1:26" ht="12" customHeight="1" x14ac:dyDescent="0.25">
      <c r="A7" s="368">
        <v>16</v>
      </c>
      <c r="B7" s="369" t="s">
        <v>1031</v>
      </c>
      <c r="C7" s="370"/>
      <c r="D7" s="368">
        <v>1</v>
      </c>
      <c r="E7" s="371">
        <v>2126.7600000000002</v>
      </c>
      <c r="F7" s="371">
        <v>2126.7600000000002</v>
      </c>
      <c r="G7" s="372" t="s">
        <v>1040</v>
      </c>
      <c r="H7" t="s">
        <v>1053</v>
      </c>
      <c r="I7" t="s">
        <v>917</v>
      </c>
      <c r="J7" t="s">
        <v>1055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1067</v>
      </c>
      <c r="Q7" t="s">
        <v>446</v>
      </c>
      <c r="R7">
        <v>17</v>
      </c>
      <c r="T7" t="s">
        <v>1068</v>
      </c>
    </row>
    <row r="8" spans="1:26" ht="12" customHeight="1" x14ac:dyDescent="0.25">
      <c r="A8" s="368">
        <v>18</v>
      </c>
      <c r="B8" s="369" t="s">
        <v>1032</v>
      </c>
      <c r="C8" s="370"/>
      <c r="D8" s="368">
        <v>1</v>
      </c>
      <c r="E8" s="371">
        <v>1122.43</v>
      </c>
      <c r="F8" s="371">
        <v>1122.43</v>
      </c>
      <c r="G8" s="372" t="s">
        <v>1040</v>
      </c>
      <c r="H8" t="s">
        <v>1053</v>
      </c>
      <c r="I8" t="s">
        <v>917</v>
      </c>
      <c r="J8" t="s">
        <v>1055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1067</v>
      </c>
      <c r="Q8" t="s">
        <v>446</v>
      </c>
      <c r="R8">
        <v>17</v>
      </c>
      <c r="T8" t="s">
        <v>1069</v>
      </c>
    </row>
    <row r="9" spans="1:26" ht="12" customHeight="1" x14ac:dyDescent="0.25">
      <c r="A9" s="368">
        <v>20</v>
      </c>
      <c r="B9" s="369" t="s">
        <v>1033</v>
      </c>
      <c r="C9" s="370"/>
      <c r="D9" s="368">
        <v>1</v>
      </c>
      <c r="E9" s="371">
        <v>1164.1300000000001</v>
      </c>
      <c r="F9" s="371">
        <v>1164.1300000000001</v>
      </c>
      <c r="G9" s="372" t="s">
        <v>1040</v>
      </c>
      <c r="H9" t="s">
        <v>1053</v>
      </c>
      <c r="I9" t="s">
        <v>917</v>
      </c>
      <c r="J9" t="s">
        <v>1055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1067</v>
      </c>
      <c r="Q9" t="s">
        <v>446</v>
      </c>
      <c r="R9">
        <v>17</v>
      </c>
      <c r="T9" t="s">
        <v>1070</v>
      </c>
    </row>
    <row r="10" spans="1:26" ht="12" customHeight="1" x14ac:dyDescent="0.25">
      <c r="A10" s="368">
        <v>22</v>
      </c>
      <c r="B10" s="369" t="s">
        <v>1034</v>
      </c>
      <c r="C10" s="370"/>
      <c r="D10" s="368">
        <v>1</v>
      </c>
      <c r="E10" s="373">
        <v>1039</v>
      </c>
      <c r="F10" s="373">
        <v>1039</v>
      </c>
      <c r="G10" s="372" t="s">
        <v>1040</v>
      </c>
      <c r="H10" t="s">
        <v>1053</v>
      </c>
      <c r="I10" t="s">
        <v>917</v>
      </c>
      <c r="J10" t="s">
        <v>1055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1067</v>
      </c>
      <c r="Q10" t="s">
        <v>446</v>
      </c>
      <c r="R10">
        <v>17</v>
      </c>
      <c r="T10" t="s">
        <v>1071</v>
      </c>
    </row>
    <row r="11" spans="1:26" ht="12" customHeight="1" x14ac:dyDescent="0.25">
      <c r="A11" s="368">
        <v>24</v>
      </c>
      <c r="B11" s="369" t="s">
        <v>1035</v>
      </c>
      <c r="C11" s="370"/>
      <c r="D11" s="368">
        <v>1</v>
      </c>
      <c r="E11" s="371">
        <v>1492.07</v>
      </c>
      <c r="F11" s="371">
        <v>1492.07</v>
      </c>
      <c r="G11" s="372" t="s">
        <v>1040</v>
      </c>
      <c r="H11" t="s">
        <v>1053</v>
      </c>
      <c r="I11" t="s">
        <v>917</v>
      </c>
      <c r="J11" t="s">
        <v>1055</v>
      </c>
      <c r="K11" t="s">
        <v>436</v>
      </c>
      <c r="L11">
        <v>850</v>
      </c>
      <c r="M11" t="s">
        <v>684</v>
      </c>
      <c r="N11" t="s">
        <v>1055</v>
      </c>
      <c r="O11" t="s">
        <v>389</v>
      </c>
      <c r="P11">
        <v>459</v>
      </c>
      <c r="Q11" t="s">
        <v>439</v>
      </c>
      <c r="R11" t="s">
        <v>1067</v>
      </c>
      <c r="S11" t="s">
        <v>1042</v>
      </c>
      <c r="T11" t="s">
        <v>1072</v>
      </c>
      <c r="U11" t="s">
        <v>1043</v>
      </c>
      <c r="V11" t="s">
        <v>1073</v>
      </c>
      <c r="W11" t="s">
        <v>446</v>
      </c>
      <c r="X11">
        <v>17</v>
      </c>
      <c r="Z11" t="s">
        <v>1074</v>
      </c>
    </row>
    <row r="12" spans="1:26" ht="12" customHeight="1" x14ac:dyDescent="0.25">
      <c r="A12" s="368">
        <v>26</v>
      </c>
      <c r="B12" s="369" t="s">
        <v>1036</v>
      </c>
      <c r="C12" s="370"/>
      <c r="D12" s="368">
        <v>1</v>
      </c>
      <c r="E12" s="373">
        <v>1241</v>
      </c>
      <c r="F12" s="373">
        <v>1241</v>
      </c>
      <c r="G12" s="372" t="s">
        <v>439</v>
      </c>
      <c r="H12" t="s">
        <v>1067</v>
      </c>
      <c r="I12" t="s">
        <v>916</v>
      </c>
      <c r="J12" t="s">
        <v>1053</v>
      </c>
      <c r="K12" t="s">
        <v>917</v>
      </c>
      <c r="L12" t="s">
        <v>1055</v>
      </c>
      <c r="M12" t="s">
        <v>436</v>
      </c>
      <c r="N12">
        <v>850</v>
      </c>
      <c r="O12" t="s">
        <v>453</v>
      </c>
      <c r="P12" t="s">
        <v>1075</v>
      </c>
      <c r="Q12" t="s">
        <v>1044</v>
      </c>
      <c r="R12">
        <v>289</v>
      </c>
      <c r="S12" t="s">
        <v>446</v>
      </c>
      <c r="T12">
        <v>17</v>
      </c>
      <c r="V12" t="s">
        <v>1076</v>
      </c>
    </row>
    <row r="13" spans="1:26" ht="12" customHeight="1" x14ac:dyDescent="0.25">
      <c r="A13" s="368">
        <v>31</v>
      </c>
      <c r="B13" s="369" t="s">
        <v>1037</v>
      </c>
      <c r="C13" s="370"/>
      <c r="D13" s="368">
        <v>1</v>
      </c>
      <c r="E13" s="371">
        <v>2381.38</v>
      </c>
      <c r="F13" s="371">
        <v>2381.38</v>
      </c>
      <c r="G13" s="372" t="s">
        <v>439</v>
      </c>
      <c r="H13" t="s">
        <v>1067</v>
      </c>
      <c r="I13" t="s">
        <v>916</v>
      </c>
      <c r="J13" t="s">
        <v>1051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1055</v>
      </c>
      <c r="Q13" t="s">
        <v>1045</v>
      </c>
      <c r="R13" t="s">
        <v>1077</v>
      </c>
      <c r="S13" t="s">
        <v>1046</v>
      </c>
      <c r="T13" t="s">
        <v>1078</v>
      </c>
      <c r="V13" t="s">
        <v>1079</v>
      </c>
    </row>
    <row r="14" spans="1:26" ht="12" customHeight="1" x14ac:dyDescent="0.25">
      <c r="A14" s="368">
        <v>35</v>
      </c>
      <c r="B14" s="369" t="s">
        <v>1038</v>
      </c>
      <c r="C14" s="370"/>
      <c r="D14" s="368">
        <v>1</v>
      </c>
      <c r="E14" s="371">
        <v>2092.4499999999998</v>
      </c>
      <c r="F14" s="371">
        <v>2092.4499999999998</v>
      </c>
      <c r="G14" s="372" t="s">
        <v>1040</v>
      </c>
      <c r="H14" t="s">
        <v>1053</v>
      </c>
      <c r="I14" t="s">
        <v>917</v>
      </c>
      <c r="J14" t="s">
        <v>1051</v>
      </c>
      <c r="K14" t="s">
        <v>436</v>
      </c>
      <c r="L14">
        <v>850</v>
      </c>
      <c r="M14" t="s">
        <v>684</v>
      </c>
      <c r="N14" t="s">
        <v>1053</v>
      </c>
      <c r="O14" t="s">
        <v>441</v>
      </c>
      <c r="P14">
        <v>459</v>
      </c>
      <c r="Q14" t="s">
        <v>401</v>
      </c>
      <c r="R14">
        <v>459</v>
      </c>
      <c r="S14" t="s">
        <v>1047</v>
      </c>
      <c r="T14" t="s">
        <v>1080</v>
      </c>
      <c r="V14" t="s">
        <v>1081</v>
      </c>
    </row>
    <row r="15" spans="1:26" ht="12" customHeight="1" x14ac:dyDescent="0.25">
      <c r="A15" s="368">
        <v>37</v>
      </c>
      <c r="B15" s="369" t="s">
        <v>1039</v>
      </c>
      <c r="C15" s="370"/>
      <c r="D15" s="368">
        <v>1</v>
      </c>
      <c r="E15" s="371">
        <v>1864.82</v>
      </c>
      <c r="F15" s="371">
        <v>1864.82</v>
      </c>
      <c r="G15" s="372" t="s">
        <v>1040</v>
      </c>
      <c r="H15" t="s">
        <v>1053</v>
      </c>
      <c r="I15" t="s">
        <v>917</v>
      </c>
      <c r="J15" t="s">
        <v>1051</v>
      </c>
      <c r="K15" t="s">
        <v>436</v>
      </c>
      <c r="L15">
        <v>850</v>
      </c>
      <c r="M15" t="s">
        <v>684</v>
      </c>
      <c r="N15" t="s">
        <v>1053</v>
      </c>
      <c r="O15" t="s">
        <v>441</v>
      </c>
      <c r="P15">
        <v>459</v>
      </c>
      <c r="Q15" t="s">
        <v>401</v>
      </c>
      <c r="R15">
        <v>459</v>
      </c>
      <c r="S15" t="s">
        <v>1048</v>
      </c>
      <c r="T15" t="s">
        <v>1082</v>
      </c>
      <c r="V15" t="s">
        <v>1083</v>
      </c>
    </row>
    <row r="16" spans="1:26" x14ac:dyDescent="0.25">
      <c r="G16" s="374" t="s">
        <v>1084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2" workbookViewId="0">
      <selection activeCell="E76" sqref="E76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906</v>
      </c>
      <c r="B1" s="1" t="s">
        <v>907</v>
      </c>
    </row>
    <row r="2" spans="1:2" x14ac:dyDescent="0.25">
      <c r="A2" s="324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4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4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4" t="s">
        <v>18</v>
      </c>
      <c r="B15" s="1"/>
    </row>
    <row r="16" spans="1:2" x14ac:dyDescent="0.25">
      <c r="A16" s="324" t="s">
        <v>1</v>
      </c>
      <c r="B16" s="1"/>
    </row>
    <row r="17" spans="1:2" x14ac:dyDescent="0.25">
      <c r="A17" s="324" t="s">
        <v>19</v>
      </c>
      <c r="B17" s="1"/>
    </row>
    <row r="18" spans="1:2" x14ac:dyDescent="0.25">
      <c r="A18" s="324" t="s">
        <v>20</v>
      </c>
      <c r="B18" s="1"/>
    </row>
    <row r="19" spans="1:2" x14ac:dyDescent="0.25">
      <c r="A19" s="324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4" t="s">
        <v>29</v>
      </c>
      <c r="B28" s="1"/>
    </row>
    <row r="29" spans="1:2" x14ac:dyDescent="0.25">
      <c r="A29" s="324" t="s">
        <v>30</v>
      </c>
      <c r="B29" s="1"/>
    </row>
    <row r="30" spans="1:2" x14ac:dyDescent="0.25">
      <c r="A30" s="324" t="s">
        <v>196</v>
      </c>
      <c r="B30" s="1"/>
    </row>
    <row r="31" spans="1:2" x14ac:dyDescent="0.25">
      <c r="A31" s="324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813</v>
      </c>
      <c r="B40" s="1"/>
    </row>
    <row r="41" spans="1:2" x14ac:dyDescent="0.25">
      <c r="A41" s="325" t="s">
        <v>892</v>
      </c>
      <c r="B41" s="1"/>
    </row>
    <row r="42" spans="1:2" x14ac:dyDescent="0.25">
      <c r="A42" s="325" t="s">
        <v>893</v>
      </c>
      <c r="B42" s="1"/>
    </row>
    <row r="43" spans="1:2" x14ac:dyDescent="0.25">
      <c r="A43" s="325" t="s">
        <v>897</v>
      </c>
      <c r="B43" s="1"/>
    </row>
    <row r="44" spans="1:2" x14ac:dyDescent="0.25">
      <c r="A44" s="325" t="s">
        <v>898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6" t="s">
        <v>711</v>
      </c>
      <c r="B52" s="1"/>
    </row>
    <row r="53" spans="1:2" x14ac:dyDescent="0.25">
      <c r="A53" s="326" t="s">
        <v>712</v>
      </c>
      <c r="B53" s="1"/>
    </row>
    <row r="54" spans="1:2" x14ac:dyDescent="0.25">
      <c r="A54" s="326" t="s">
        <v>872</v>
      </c>
      <c r="B54" s="1"/>
    </row>
    <row r="55" spans="1:2" x14ac:dyDescent="0.25">
      <c r="A55" s="317" t="s">
        <v>875</v>
      </c>
      <c r="B55" s="1"/>
    </row>
    <row r="56" spans="1:2" x14ac:dyDescent="0.25">
      <c r="A56" s="317" t="s">
        <v>876</v>
      </c>
      <c r="B56" s="1"/>
    </row>
    <row r="57" spans="1:2" x14ac:dyDescent="0.25">
      <c r="A57" s="317" t="s">
        <v>877</v>
      </c>
      <c r="B57" s="1"/>
    </row>
    <row r="58" spans="1:2" x14ac:dyDescent="0.25">
      <c r="A58" s="317" t="s">
        <v>878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7" t="s">
        <v>885</v>
      </c>
      <c r="B64" s="1"/>
    </row>
    <row r="65" spans="1:2" ht="28.5" x14ac:dyDescent="0.25">
      <c r="A65" s="327" t="s">
        <v>886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859</v>
      </c>
      <c r="B68" s="1">
        <v>1</v>
      </c>
    </row>
    <row r="69" spans="1:2" x14ac:dyDescent="0.25">
      <c r="A69" s="317" t="s">
        <v>860</v>
      </c>
      <c r="B69" s="1">
        <v>1</v>
      </c>
    </row>
    <row r="70" spans="1:2" x14ac:dyDescent="0.25">
      <c r="A70" s="318" t="s">
        <v>863</v>
      </c>
      <c r="B70" s="1">
        <v>1</v>
      </c>
    </row>
    <row r="71" spans="1:2" x14ac:dyDescent="0.25">
      <c r="A71" s="318" t="s">
        <v>864</v>
      </c>
      <c r="B71" s="1">
        <v>1</v>
      </c>
    </row>
    <row r="72" spans="1:2" x14ac:dyDescent="0.25">
      <c r="A72" s="318" t="s">
        <v>865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734</v>
      </c>
      <c r="B79" s="1"/>
    </row>
    <row r="80" spans="1:2" x14ac:dyDescent="0.25">
      <c r="A80" s="317" t="s">
        <v>735</v>
      </c>
      <c r="B80" s="1"/>
    </row>
    <row r="81" spans="1:6" ht="28.5" x14ac:dyDescent="0.25">
      <c r="A81" s="317" t="s">
        <v>738</v>
      </c>
      <c r="B81" s="1"/>
    </row>
    <row r="82" spans="1:6" ht="28.5" x14ac:dyDescent="0.25">
      <c r="A82" s="317" t="s">
        <v>739</v>
      </c>
      <c r="B82" s="1"/>
    </row>
    <row r="83" spans="1:6" ht="28.5" x14ac:dyDescent="0.25">
      <c r="A83" s="317" t="s">
        <v>742</v>
      </c>
      <c r="B83" s="1"/>
    </row>
    <row r="84" spans="1:6" ht="28.5" x14ac:dyDescent="0.25">
      <c r="A84" s="317" t="s">
        <v>743</v>
      </c>
      <c r="B84" s="1">
        <v>1</v>
      </c>
    </row>
    <row r="85" spans="1:6" ht="28.5" x14ac:dyDescent="0.25">
      <c r="A85" s="317" t="s">
        <v>744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8" t="s">
        <v>60</v>
      </c>
      <c r="B89" s="1">
        <v>1</v>
      </c>
    </row>
    <row r="90" spans="1:6" x14ac:dyDescent="0.25">
      <c r="A90" s="329" t="s">
        <v>908</v>
      </c>
      <c r="B90" s="1">
        <f>SUBTOTAL(109,Таблица21[Тест])</f>
        <v>17</v>
      </c>
      <c r="D90" s="1">
        <v>88</v>
      </c>
      <c r="F90" s="34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8"/>
  <sheetViews>
    <sheetView tabSelected="1" topLeftCell="A28" zoomScale="130" zoomScaleNormal="130" workbookViewId="0">
      <pane xSplit="1" topLeftCell="B1" activePane="topRight" state="frozen"/>
      <selection pane="topRight" activeCell="A38" sqref="A3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17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758</v>
      </c>
      <c r="BV1" s="2" t="s">
        <v>759</v>
      </c>
      <c r="BW1" s="2" t="s">
        <v>760</v>
      </c>
      <c r="BX1" s="2" t="s">
        <v>761</v>
      </c>
      <c r="BY1" s="2" t="s">
        <v>746</v>
      </c>
      <c r="BZ1" s="2" t="s">
        <v>747</v>
      </c>
      <c r="CA1" s="2" t="s">
        <v>820</v>
      </c>
      <c r="CB1" s="2" t="s">
        <v>814</v>
      </c>
      <c r="CC1" s="2" t="s">
        <v>823</v>
      </c>
      <c r="CD1" s="2" t="s">
        <v>847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421">
        <v>420</v>
      </c>
      <c r="H2" s="421">
        <v>2500</v>
      </c>
      <c r="I2" s="421">
        <v>150</v>
      </c>
      <c r="J2" s="421">
        <v>900</v>
      </c>
      <c r="K2" s="421">
        <v>180</v>
      </c>
      <c r="L2" s="421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13">
        <v>0</v>
      </c>
      <c r="BZ2" s="313">
        <v>7</v>
      </c>
      <c r="CA2" s="1" t="s">
        <v>87</v>
      </c>
      <c r="CB2" s="28" t="s">
        <v>815</v>
      </c>
      <c r="CC2" s="313">
        <v>0</v>
      </c>
      <c r="CD2" s="31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421">
        <v>480</v>
      </c>
      <c r="H3" s="421">
        <v>960</v>
      </c>
      <c r="I3" s="421">
        <v>150</v>
      </c>
      <c r="J3" s="421">
        <v>650</v>
      </c>
      <c r="K3" s="421">
        <v>180</v>
      </c>
      <c r="L3" s="421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13">
        <v>0</v>
      </c>
      <c r="BZ3" s="313">
        <v>2</v>
      </c>
      <c r="CA3" s="1" t="s">
        <v>87</v>
      </c>
      <c r="CB3" s="28" t="s">
        <v>815</v>
      </c>
      <c r="CC3" s="313">
        <v>0</v>
      </c>
      <c r="CD3" s="313" t="s">
        <v>10</v>
      </c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421">
        <v>720</v>
      </c>
      <c r="H4" s="421">
        <v>720</v>
      </c>
      <c r="I4" s="421">
        <v>400</v>
      </c>
      <c r="J4" s="421">
        <v>900</v>
      </c>
      <c r="K4" s="421">
        <v>180</v>
      </c>
      <c r="L4" s="421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13">
        <v>0</v>
      </c>
      <c r="BZ4" s="313">
        <v>2</v>
      </c>
      <c r="CA4" s="1" t="s">
        <v>87</v>
      </c>
      <c r="CB4" s="28" t="s">
        <v>815</v>
      </c>
      <c r="CC4" s="313">
        <v>0</v>
      </c>
      <c r="CD4" s="313" t="s">
        <v>10</v>
      </c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421">
        <v>720</v>
      </c>
      <c r="H5" s="421">
        <v>720</v>
      </c>
      <c r="I5" s="421">
        <v>150</v>
      </c>
      <c r="J5" s="421">
        <v>150</v>
      </c>
      <c r="K5" s="421">
        <v>500</v>
      </c>
      <c r="L5" s="421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13">
        <v>0</v>
      </c>
      <c r="BZ5" s="313">
        <v>0</v>
      </c>
      <c r="CA5" s="1" t="s">
        <v>10</v>
      </c>
      <c r="CB5" s="28" t="s">
        <v>816</v>
      </c>
      <c r="CC5" s="313">
        <v>0</v>
      </c>
      <c r="CD5" s="313" t="s">
        <v>10</v>
      </c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421">
        <v>720</v>
      </c>
      <c r="H6" s="421">
        <v>720</v>
      </c>
      <c r="I6" s="421">
        <v>450</v>
      </c>
      <c r="J6" s="421">
        <v>450</v>
      </c>
      <c r="K6" s="421">
        <v>500</v>
      </c>
      <c r="L6" s="421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13">
        <v>0</v>
      </c>
      <c r="BZ6" s="313">
        <v>0</v>
      </c>
      <c r="CA6" s="1" t="s">
        <v>10</v>
      </c>
      <c r="CB6" s="28" t="s">
        <v>816</v>
      </c>
      <c r="CC6" s="313">
        <v>0</v>
      </c>
      <c r="CD6" s="313" t="s">
        <v>10</v>
      </c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421">
        <v>600</v>
      </c>
      <c r="H7" s="421">
        <v>750</v>
      </c>
      <c r="I7" s="421">
        <v>300</v>
      </c>
      <c r="J7" s="421">
        <v>600</v>
      </c>
      <c r="K7" s="421">
        <v>250</v>
      </c>
      <c r="L7" s="421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13">
        <v>0</v>
      </c>
      <c r="BZ7" s="313">
        <v>0</v>
      </c>
      <c r="CA7" s="1" t="s">
        <v>87</v>
      </c>
      <c r="CB7" s="28" t="s">
        <v>815</v>
      </c>
      <c r="CC7" s="313">
        <v>0</v>
      </c>
      <c r="CD7" s="313" t="s">
        <v>10</v>
      </c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421">
        <v>600</v>
      </c>
      <c r="H8" s="421">
        <v>750</v>
      </c>
      <c r="I8" s="421">
        <v>400</v>
      </c>
      <c r="J8" s="421">
        <v>900</v>
      </c>
      <c r="K8" s="421">
        <v>250</v>
      </c>
      <c r="L8" s="421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13">
        <v>0</v>
      </c>
      <c r="BZ8" s="313">
        <v>0</v>
      </c>
      <c r="CA8" s="1" t="s">
        <v>87</v>
      </c>
      <c r="CB8" s="28" t="s">
        <v>815</v>
      </c>
      <c r="CC8" s="313">
        <v>0</v>
      </c>
      <c r="CD8" s="313" t="s">
        <v>10</v>
      </c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421">
        <v>720</v>
      </c>
      <c r="H9" s="421">
        <v>720</v>
      </c>
      <c r="I9" s="421">
        <v>710</v>
      </c>
      <c r="J9" s="421">
        <v>950</v>
      </c>
      <c r="K9" s="421">
        <v>360</v>
      </c>
      <c r="L9" s="421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13">
        <v>0</v>
      </c>
      <c r="BZ9" s="313">
        <v>2</v>
      </c>
      <c r="CA9" s="1" t="s">
        <v>87</v>
      </c>
      <c r="CB9" s="28" t="s">
        <v>815</v>
      </c>
      <c r="CC9" s="313">
        <v>0</v>
      </c>
      <c r="CD9" s="313" t="s">
        <v>10</v>
      </c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421">
        <v>720</v>
      </c>
      <c r="H10" s="421">
        <v>720</v>
      </c>
      <c r="I10" s="421">
        <v>710</v>
      </c>
      <c r="J10" s="421">
        <v>950</v>
      </c>
      <c r="K10" s="421">
        <v>360</v>
      </c>
      <c r="L10" s="421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13">
        <v>0</v>
      </c>
      <c r="BZ10" s="313">
        <v>2</v>
      </c>
      <c r="CA10" s="1" t="s">
        <v>87</v>
      </c>
      <c r="CB10" s="28" t="s">
        <v>815</v>
      </c>
      <c r="CC10" s="313">
        <v>0</v>
      </c>
      <c r="CD10" s="313" t="s">
        <v>10</v>
      </c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421">
        <v>710</v>
      </c>
      <c r="H11" s="421">
        <v>950</v>
      </c>
      <c r="I11" s="421">
        <v>710</v>
      </c>
      <c r="J11" s="421">
        <v>950</v>
      </c>
      <c r="K11" s="421">
        <v>360</v>
      </c>
      <c r="L11" s="421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13">
        <v>0</v>
      </c>
      <c r="BZ11" s="313">
        <v>0</v>
      </c>
      <c r="CA11" s="1" t="s">
        <v>87</v>
      </c>
      <c r="CB11" s="28" t="s">
        <v>815</v>
      </c>
      <c r="CC11" s="313">
        <v>0</v>
      </c>
      <c r="CD11" s="313" t="s">
        <v>10</v>
      </c>
      <c r="CE11" t="s">
        <v>762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421">
        <v>720</v>
      </c>
      <c r="H12" s="421">
        <v>720</v>
      </c>
      <c r="I12" s="421">
        <v>810</v>
      </c>
      <c r="J12" s="421">
        <v>1050</v>
      </c>
      <c r="K12" s="421">
        <v>360</v>
      </c>
      <c r="L12" s="421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13">
        <v>0</v>
      </c>
      <c r="BZ12" s="313">
        <v>0</v>
      </c>
      <c r="CA12" s="1" t="s">
        <v>87</v>
      </c>
      <c r="CB12" s="28" t="s">
        <v>815</v>
      </c>
      <c r="CC12" s="313">
        <v>0</v>
      </c>
      <c r="CD12" s="313" t="s">
        <v>10</v>
      </c>
      <c r="CE12" t="s">
        <v>762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421">
        <v>720</v>
      </c>
      <c r="H13" s="421">
        <v>720</v>
      </c>
      <c r="I13" s="421">
        <v>300</v>
      </c>
      <c r="J13" s="421">
        <v>600</v>
      </c>
      <c r="K13" s="421">
        <v>525</v>
      </c>
      <c r="L13" s="421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13">
        <v>0</v>
      </c>
      <c r="BZ13" s="313">
        <v>1</v>
      </c>
      <c r="CA13" s="1" t="s">
        <v>87</v>
      </c>
      <c r="CB13" s="28" t="s">
        <v>815</v>
      </c>
      <c r="CC13" s="1"/>
      <c r="CD13" s="1"/>
      <c r="CE13" t="s">
        <v>762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421">
        <v>720</v>
      </c>
      <c r="H14" s="421">
        <v>720</v>
      </c>
      <c r="I14" s="421">
        <v>500</v>
      </c>
      <c r="J14" s="421">
        <v>900</v>
      </c>
      <c r="K14" s="421">
        <v>525</v>
      </c>
      <c r="L14" s="421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13">
        <v>0</v>
      </c>
      <c r="BZ14" s="313">
        <v>1</v>
      </c>
      <c r="CA14" s="1" t="s">
        <v>87</v>
      </c>
      <c r="CB14" s="28" t="s">
        <v>815</v>
      </c>
      <c r="CC14" s="1"/>
      <c r="CD14" s="1"/>
      <c r="CE14" t="s">
        <v>762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421">
        <v>720</v>
      </c>
      <c r="H15" s="421">
        <v>720</v>
      </c>
      <c r="I15" s="421">
        <v>300</v>
      </c>
      <c r="J15" s="421">
        <v>900</v>
      </c>
      <c r="K15" s="421">
        <v>525</v>
      </c>
      <c r="L15" s="421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13">
        <v>0</v>
      </c>
      <c r="BZ15" s="313">
        <v>0</v>
      </c>
      <c r="CA15" s="1" t="s">
        <v>87</v>
      </c>
      <c r="CB15" s="28" t="s">
        <v>815</v>
      </c>
      <c r="CC15" s="313">
        <v>0</v>
      </c>
      <c r="CD15" s="313" t="s">
        <v>10</v>
      </c>
      <c r="CE15" t="s">
        <v>762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421">
        <v>720</v>
      </c>
      <c r="H16" s="421">
        <v>720</v>
      </c>
      <c r="I16" s="421">
        <v>300</v>
      </c>
      <c r="J16" s="421">
        <v>600</v>
      </c>
      <c r="K16" s="421">
        <v>525</v>
      </c>
      <c r="L16" s="421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13">
        <v>0</v>
      </c>
      <c r="BZ16" s="313">
        <v>0</v>
      </c>
      <c r="CA16" s="1" t="s">
        <v>87</v>
      </c>
      <c r="CB16" s="28" t="s">
        <v>815</v>
      </c>
      <c r="CC16" s="313">
        <v>0</v>
      </c>
      <c r="CD16" s="313" t="s">
        <v>10</v>
      </c>
      <c r="CE16" t="s">
        <v>762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421">
        <v>720</v>
      </c>
      <c r="H17" s="421">
        <v>720</v>
      </c>
      <c r="I17" s="421">
        <v>300</v>
      </c>
      <c r="J17" s="421">
        <v>950</v>
      </c>
      <c r="K17" s="421">
        <v>525</v>
      </c>
      <c r="L17" s="421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13">
        <v>0</v>
      </c>
      <c r="BZ17" s="313">
        <v>0</v>
      </c>
      <c r="CA17" s="1" t="s">
        <v>87</v>
      </c>
      <c r="CB17" s="28" t="s">
        <v>815</v>
      </c>
      <c r="CC17" s="313">
        <v>0</v>
      </c>
      <c r="CD17" s="313" t="s">
        <v>10</v>
      </c>
      <c r="CE17" t="s">
        <v>762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421">
        <v>720</v>
      </c>
      <c r="H18" s="421">
        <v>720</v>
      </c>
      <c r="I18" s="421">
        <v>450</v>
      </c>
      <c r="J18" s="421">
        <v>600</v>
      </c>
      <c r="K18" s="421">
        <v>525</v>
      </c>
      <c r="L18" s="421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13">
        <v>0</v>
      </c>
      <c r="BZ18" s="313">
        <v>0</v>
      </c>
      <c r="CA18" s="1" t="s">
        <v>10</v>
      </c>
      <c r="CB18" s="28" t="s">
        <v>818</v>
      </c>
      <c r="CC18" s="313">
        <v>0</v>
      </c>
      <c r="CD18" s="313" t="s">
        <v>10</v>
      </c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421">
        <v>720</v>
      </c>
      <c r="H19" s="421">
        <v>720</v>
      </c>
      <c r="I19" s="421">
        <v>230</v>
      </c>
      <c r="J19" s="421">
        <v>230</v>
      </c>
      <c r="K19" s="421">
        <v>330</v>
      </c>
      <c r="L19" s="421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13">
        <v>0</v>
      </c>
      <c r="BZ19" s="313">
        <v>0</v>
      </c>
      <c r="CA19" s="1" t="s">
        <v>10</v>
      </c>
      <c r="CB19" s="28" t="s">
        <v>817</v>
      </c>
      <c r="CC19" s="313">
        <v>0</v>
      </c>
      <c r="CD19" s="313" t="s">
        <v>10</v>
      </c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421">
        <v>720</v>
      </c>
      <c r="H20" s="421">
        <v>720</v>
      </c>
      <c r="I20" s="421">
        <v>315</v>
      </c>
      <c r="J20" s="421">
        <v>315</v>
      </c>
      <c r="K20" s="421">
        <v>315</v>
      </c>
      <c r="L20" s="421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13">
        <v>1</v>
      </c>
      <c r="BZ20" s="313">
        <v>1</v>
      </c>
      <c r="CA20" s="1" t="s">
        <v>87</v>
      </c>
      <c r="CB20" s="28" t="s">
        <v>815</v>
      </c>
      <c r="CC20" s="313">
        <v>1</v>
      </c>
      <c r="CD20" s="313" t="s">
        <v>10</v>
      </c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421">
        <v>720</v>
      </c>
      <c r="H21" s="421">
        <v>720</v>
      </c>
      <c r="I21" s="421">
        <v>315</v>
      </c>
      <c r="J21" s="421">
        <v>315</v>
      </c>
      <c r="K21" s="421">
        <v>415</v>
      </c>
      <c r="L21" s="421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13">
        <v>1</v>
      </c>
      <c r="BZ21" s="313">
        <v>1</v>
      </c>
      <c r="CA21" s="1" t="s">
        <v>10</v>
      </c>
      <c r="CB21" s="28" t="s">
        <v>817</v>
      </c>
      <c r="CC21" s="313">
        <v>1</v>
      </c>
      <c r="CD21" s="313" t="s">
        <v>10</v>
      </c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421">
        <v>720</v>
      </c>
      <c r="H22" s="421">
        <v>720</v>
      </c>
      <c r="I22" s="421">
        <v>150</v>
      </c>
      <c r="J22" s="421">
        <v>600</v>
      </c>
      <c r="K22" s="421">
        <v>300</v>
      </c>
      <c r="L22" s="421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13">
        <v>0</v>
      </c>
      <c r="BZ22" s="313">
        <v>2</v>
      </c>
      <c r="CA22" s="1" t="s">
        <v>10</v>
      </c>
      <c r="CB22" s="28" t="s">
        <v>816</v>
      </c>
      <c r="CC22" s="313">
        <v>0</v>
      </c>
      <c r="CD22" s="313" t="s">
        <v>10</v>
      </c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421">
        <v>720</v>
      </c>
      <c r="H23" s="421">
        <v>720</v>
      </c>
      <c r="I23" s="421">
        <v>600</v>
      </c>
      <c r="J23" s="421">
        <v>900</v>
      </c>
      <c r="K23" s="421">
        <v>300</v>
      </c>
      <c r="L23" s="421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13">
        <v>0</v>
      </c>
      <c r="BZ23" s="313">
        <v>2</v>
      </c>
      <c r="CA23" s="1" t="s">
        <v>10</v>
      </c>
      <c r="CB23" s="28" t="s">
        <v>816</v>
      </c>
      <c r="CC23" s="313">
        <v>0</v>
      </c>
      <c r="CD23" s="313" t="s">
        <v>10</v>
      </c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421">
        <v>720</v>
      </c>
      <c r="H24" s="421">
        <v>720</v>
      </c>
      <c r="I24" s="421">
        <v>300</v>
      </c>
      <c r="J24" s="421">
        <v>900</v>
      </c>
      <c r="K24" s="421">
        <v>525</v>
      </c>
      <c r="L24" s="421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13">
        <v>0</v>
      </c>
      <c r="BZ24" s="313">
        <v>0</v>
      </c>
      <c r="CA24" s="1" t="s">
        <v>10</v>
      </c>
      <c r="CB24" s="28" t="s">
        <v>816</v>
      </c>
      <c r="CC24" s="313">
        <v>0</v>
      </c>
      <c r="CD24" s="313" t="s">
        <v>10</v>
      </c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421">
        <v>720</v>
      </c>
      <c r="H25" s="421">
        <v>720</v>
      </c>
      <c r="I25" s="421">
        <v>300</v>
      </c>
      <c r="J25" s="421">
        <v>900</v>
      </c>
      <c r="K25" s="421">
        <v>525</v>
      </c>
      <c r="L25" s="421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13">
        <v>0</v>
      </c>
      <c r="BZ25" s="313">
        <v>0</v>
      </c>
      <c r="CA25" s="1" t="s">
        <v>10</v>
      </c>
      <c r="CB25" s="28" t="s">
        <v>816</v>
      </c>
      <c r="CC25" s="313">
        <v>0</v>
      </c>
      <c r="CD25" s="313" t="s">
        <v>10</v>
      </c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421">
        <v>720</v>
      </c>
      <c r="H26" s="421">
        <v>720</v>
      </c>
      <c r="I26" s="421">
        <v>150</v>
      </c>
      <c r="J26" s="421">
        <v>150</v>
      </c>
      <c r="K26" s="421">
        <v>515</v>
      </c>
      <c r="L26" s="421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13">
        <v>0</v>
      </c>
      <c r="BZ26" s="313">
        <v>0</v>
      </c>
      <c r="CA26" s="1" t="s">
        <v>10</v>
      </c>
      <c r="CB26" s="28" t="s">
        <v>816</v>
      </c>
      <c r="CC26" s="313">
        <v>0</v>
      </c>
      <c r="CD26" s="313" t="s">
        <v>10</v>
      </c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421">
        <v>720</v>
      </c>
      <c r="H27" s="421">
        <v>720</v>
      </c>
      <c r="I27" s="421">
        <v>450</v>
      </c>
      <c r="J27" s="421">
        <v>450</v>
      </c>
      <c r="K27" s="421">
        <v>515</v>
      </c>
      <c r="L27" s="421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13">
        <v>0</v>
      </c>
      <c r="BZ27" s="313">
        <v>0</v>
      </c>
      <c r="CA27" s="1" t="s">
        <v>10</v>
      </c>
      <c r="CB27" s="28" t="s">
        <v>816</v>
      </c>
      <c r="CC27" s="313">
        <v>0</v>
      </c>
      <c r="CD27" s="313" t="s">
        <v>10</v>
      </c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421">
        <v>720</v>
      </c>
      <c r="H28" s="421">
        <v>720</v>
      </c>
      <c r="I28" s="421">
        <v>300</v>
      </c>
      <c r="J28" s="421">
        <v>600</v>
      </c>
      <c r="K28" s="421">
        <v>300</v>
      </c>
      <c r="L28" s="421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13">
        <v>0</v>
      </c>
      <c r="BZ28" s="313">
        <v>0</v>
      </c>
      <c r="CA28" s="1" t="s">
        <v>10</v>
      </c>
      <c r="CB28" s="28" t="s">
        <v>816</v>
      </c>
      <c r="CC28" s="313">
        <v>0</v>
      </c>
      <c r="CD28" s="313" t="s">
        <v>10</v>
      </c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421">
        <v>720</v>
      </c>
      <c r="H29" s="421">
        <v>720</v>
      </c>
      <c r="I29" s="421">
        <v>600</v>
      </c>
      <c r="J29" s="421">
        <v>900</v>
      </c>
      <c r="K29" s="421">
        <v>300</v>
      </c>
      <c r="L29" s="421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13">
        <v>0</v>
      </c>
      <c r="BZ29" s="313">
        <v>0</v>
      </c>
      <c r="CA29" s="1" t="s">
        <v>10</v>
      </c>
      <c r="CB29" s="28" t="s">
        <v>816</v>
      </c>
      <c r="CC29" s="313">
        <v>0</v>
      </c>
      <c r="CD29" s="313" t="s">
        <v>10</v>
      </c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421">
        <v>720</v>
      </c>
      <c r="H30" s="421">
        <v>720</v>
      </c>
      <c r="I30" s="421">
        <v>710</v>
      </c>
      <c r="J30" s="421">
        <v>950</v>
      </c>
      <c r="K30" s="421">
        <v>360</v>
      </c>
      <c r="L30" s="421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13">
        <v>0</v>
      </c>
      <c r="BZ30" s="313">
        <v>2</v>
      </c>
      <c r="CA30" s="1" t="s">
        <v>10</v>
      </c>
      <c r="CB30" s="28" t="s">
        <v>816</v>
      </c>
      <c r="CC30" s="313">
        <v>0</v>
      </c>
      <c r="CD30" s="313" t="s">
        <v>10</v>
      </c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421">
        <v>720</v>
      </c>
      <c r="H31" s="421">
        <v>720</v>
      </c>
      <c r="I31" s="421">
        <v>810</v>
      </c>
      <c r="J31" s="421">
        <v>1050</v>
      </c>
      <c r="K31" s="421">
        <v>360</v>
      </c>
      <c r="L31" s="421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13">
        <v>0</v>
      </c>
      <c r="BZ31" s="313">
        <v>2</v>
      </c>
      <c r="CA31" s="1" t="s">
        <v>10</v>
      </c>
      <c r="CB31" s="28" t="s">
        <v>816</v>
      </c>
      <c r="CC31" s="313">
        <v>0</v>
      </c>
      <c r="CD31" s="313" t="s">
        <v>10</v>
      </c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421">
        <v>240</v>
      </c>
      <c r="H32" s="421">
        <v>1250</v>
      </c>
      <c r="I32" s="421">
        <v>150</v>
      </c>
      <c r="J32" s="421">
        <v>900</v>
      </c>
      <c r="K32" s="421">
        <v>250</v>
      </c>
      <c r="L32" s="421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13">
        <v>0</v>
      </c>
      <c r="BZ32" s="313">
        <v>3</v>
      </c>
      <c r="CA32" s="1" t="s">
        <v>87</v>
      </c>
      <c r="CB32" s="28" t="s">
        <v>815</v>
      </c>
      <c r="CC32" s="313">
        <v>0</v>
      </c>
      <c r="CD32" s="313" t="s">
        <v>87</v>
      </c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421">
        <v>360</v>
      </c>
      <c r="H33" s="421">
        <v>1250</v>
      </c>
      <c r="I33" s="421">
        <v>150</v>
      </c>
      <c r="J33" s="421">
        <v>600</v>
      </c>
      <c r="K33" s="421">
        <v>250</v>
      </c>
      <c r="L33" s="421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13">
        <v>0</v>
      </c>
      <c r="BZ33" s="313">
        <v>3</v>
      </c>
      <c r="CA33" s="1" t="s">
        <v>87</v>
      </c>
      <c r="CB33" s="28" t="s">
        <v>815</v>
      </c>
      <c r="CC33" s="313">
        <v>0</v>
      </c>
      <c r="CD33" s="313" t="s">
        <v>87</v>
      </c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421">
        <v>800</v>
      </c>
      <c r="H34" s="421">
        <v>960</v>
      </c>
      <c r="I34" s="421">
        <v>450</v>
      </c>
      <c r="J34" s="421">
        <v>600</v>
      </c>
      <c r="K34" s="421">
        <v>350</v>
      </c>
      <c r="L34" s="421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13">
        <v>1</v>
      </c>
      <c r="BZ34" s="313">
        <v>1</v>
      </c>
      <c r="CA34" s="1" t="s">
        <v>87</v>
      </c>
      <c r="CB34" s="28" t="s">
        <v>815</v>
      </c>
      <c r="CC34" s="313">
        <v>1</v>
      </c>
      <c r="CD34" s="313" t="s">
        <v>87</v>
      </c>
    </row>
    <row r="35" spans="1:86" ht="15" customHeight="1" x14ac:dyDescent="0.25">
      <c r="A35" s="309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421">
        <v>240</v>
      </c>
      <c r="H35" s="421">
        <v>600</v>
      </c>
      <c r="I35" s="421">
        <v>350</v>
      </c>
      <c r="J35" s="421">
        <v>700</v>
      </c>
      <c r="K35" s="421">
        <v>315</v>
      </c>
      <c r="L35" s="421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13">
        <v>0</v>
      </c>
      <c r="BZ35" s="313">
        <v>0</v>
      </c>
      <c r="CA35" s="1" t="s">
        <v>10</v>
      </c>
      <c r="CB35" s="28" t="s">
        <v>817</v>
      </c>
      <c r="CC35" s="313">
        <v>0</v>
      </c>
      <c r="CD35" s="313" t="s">
        <v>10</v>
      </c>
    </row>
    <row r="36" spans="1:86" ht="15" customHeight="1" x14ac:dyDescent="0.25">
      <c r="A36" s="30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273">
        <v>600</v>
      </c>
      <c r="H36" s="273">
        <v>800</v>
      </c>
      <c r="I36" s="273">
        <v>450</v>
      </c>
      <c r="J36" s="273">
        <v>600</v>
      </c>
      <c r="K36" s="273">
        <v>350</v>
      </c>
      <c r="L36" s="273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817</v>
      </c>
      <c r="CC36" s="1"/>
      <c r="CD36" s="1"/>
    </row>
    <row r="37" spans="1:86" ht="15" customHeight="1" x14ac:dyDescent="0.25">
      <c r="A37" s="30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21">
        <v>360</v>
      </c>
      <c r="H37" s="321">
        <v>1250</v>
      </c>
      <c r="I37" s="321">
        <v>400</v>
      </c>
      <c r="J37" s="321">
        <v>900</v>
      </c>
      <c r="K37" s="321">
        <v>250</v>
      </c>
      <c r="L37" s="321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19">
        <v>0</v>
      </c>
      <c r="BZ37" s="319">
        <v>3</v>
      </c>
      <c r="CA37" s="319" t="s">
        <v>87</v>
      </c>
      <c r="CB37" s="320" t="s">
        <v>815</v>
      </c>
      <c r="CC37" s="319">
        <v>0</v>
      </c>
      <c r="CD37" s="319" t="s">
        <v>87</v>
      </c>
      <c r="CF37" t="s">
        <v>901</v>
      </c>
    </row>
    <row r="38" spans="1:86" ht="15" customHeight="1" x14ac:dyDescent="0.25">
      <c r="A38" s="31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21">
        <v>720</v>
      </c>
      <c r="H38" s="321">
        <v>720</v>
      </c>
      <c r="I38" s="321">
        <v>400</v>
      </c>
      <c r="J38" s="321">
        <v>900</v>
      </c>
      <c r="K38" s="321">
        <v>300</v>
      </c>
      <c r="L38" s="321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9">
        <v>1</v>
      </c>
      <c r="BZ38" s="319">
        <v>1</v>
      </c>
      <c r="CA38" s="319" t="s">
        <v>10</v>
      </c>
      <c r="CB38" s="320" t="s">
        <v>816</v>
      </c>
      <c r="CC38" s="319">
        <v>1</v>
      </c>
      <c r="CD38" s="319" t="s">
        <v>87</v>
      </c>
    </row>
    <row r="39" spans="1:86" ht="15" customHeight="1" x14ac:dyDescent="0.25">
      <c r="A39" s="310" t="s">
        <v>813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21">
        <v>360</v>
      </c>
      <c r="H39" s="321">
        <v>1250</v>
      </c>
      <c r="I39" s="321">
        <v>595</v>
      </c>
      <c r="J39" s="321">
        <v>1000</v>
      </c>
      <c r="K39" s="321">
        <v>315</v>
      </c>
      <c r="L39" s="321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19">
        <v>0</v>
      </c>
      <c r="BZ39" s="319">
        <v>2</v>
      </c>
      <c r="CA39" s="319" t="s">
        <v>87</v>
      </c>
      <c r="CB39" s="320" t="s">
        <v>815</v>
      </c>
      <c r="CC39" s="319">
        <v>0</v>
      </c>
      <c r="CD39" s="319" t="s">
        <v>87</v>
      </c>
      <c r="CF39" t="s">
        <v>891</v>
      </c>
    </row>
    <row r="40" spans="1:86" ht="15" customHeight="1" x14ac:dyDescent="0.25">
      <c r="A40" s="323" t="s">
        <v>892</v>
      </c>
      <c r="B40" s="1" t="s">
        <v>7</v>
      </c>
      <c r="C40" s="1" t="s">
        <v>894</v>
      </c>
      <c r="D40" s="1" t="s">
        <v>89</v>
      </c>
      <c r="E40" s="1" t="s">
        <v>10</v>
      </c>
      <c r="F40" s="1" t="s">
        <v>150</v>
      </c>
      <c r="G40" s="321">
        <v>440</v>
      </c>
      <c r="H40" s="321">
        <v>1210</v>
      </c>
      <c r="I40" s="321">
        <v>500</v>
      </c>
      <c r="J40" s="321">
        <v>600</v>
      </c>
      <c r="K40" s="321">
        <v>300</v>
      </c>
      <c r="L40" s="321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19">
        <v>1</v>
      </c>
      <c r="BZ40" s="319">
        <v>2</v>
      </c>
      <c r="CA40" s="319" t="s">
        <v>87</v>
      </c>
      <c r="CB40" s="320" t="s">
        <v>815</v>
      </c>
      <c r="CC40" s="319">
        <v>1</v>
      </c>
      <c r="CD40" s="319" t="s">
        <v>10</v>
      </c>
      <c r="CF40" t="s">
        <v>890</v>
      </c>
    </row>
    <row r="41" spans="1:86" ht="15" customHeight="1" x14ac:dyDescent="0.25">
      <c r="A41" s="323" t="s">
        <v>893</v>
      </c>
      <c r="B41" s="1" t="s">
        <v>7</v>
      </c>
      <c r="C41" s="1" t="s">
        <v>895</v>
      </c>
      <c r="D41" s="1" t="s">
        <v>89</v>
      </c>
      <c r="E41" s="1" t="s">
        <v>10</v>
      </c>
      <c r="F41" s="1" t="s">
        <v>150</v>
      </c>
      <c r="G41" s="321">
        <v>440</v>
      </c>
      <c r="H41" s="321">
        <v>1210</v>
      </c>
      <c r="I41" s="321">
        <v>500</v>
      </c>
      <c r="J41" s="321">
        <v>600</v>
      </c>
      <c r="K41" s="321">
        <v>300</v>
      </c>
      <c r="L41" s="321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9">
        <v>1</v>
      </c>
      <c r="BZ41" s="319">
        <v>2</v>
      </c>
      <c r="CA41" s="319" t="s">
        <v>87</v>
      </c>
      <c r="CB41" s="320" t="s">
        <v>815</v>
      </c>
      <c r="CC41" s="319">
        <v>2</v>
      </c>
      <c r="CD41" s="319" t="s">
        <v>10</v>
      </c>
    </row>
    <row r="42" spans="1:86" ht="15" customHeight="1" x14ac:dyDescent="0.25">
      <c r="A42" s="323" t="s">
        <v>897</v>
      </c>
      <c r="B42" s="1" t="s">
        <v>7</v>
      </c>
      <c r="C42" s="1" t="s">
        <v>896</v>
      </c>
      <c r="D42" s="1" t="s">
        <v>89</v>
      </c>
      <c r="E42" s="1" t="s">
        <v>10</v>
      </c>
      <c r="F42" s="1" t="s">
        <v>150</v>
      </c>
      <c r="G42" s="321">
        <v>440</v>
      </c>
      <c r="H42" s="321">
        <v>1210</v>
      </c>
      <c r="I42" s="321">
        <v>600</v>
      </c>
      <c r="J42" s="321">
        <v>900</v>
      </c>
      <c r="K42" s="321">
        <v>300</v>
      </c>
      <c r="L42" s="321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9">
        <v>1</v>
      </c>
      <c r="BZ42" s="319">
        <v>2</v>
      </c>
      <c r="CA42" s="319" t="s">
        <v>87</v>
      </c>
      <c r="CB42" s="320" t="s">
        <v>815</v>
      </c>
      <c r="CC42" s="319">
        <v>1</v>
      </c>
      <c r="CD42" s="319" t="s">
        <v>10</v>
      </c>
      <c r="CF42" t="s">
        <v>889</v>
      </c>
    </row>
    <row r="43" spans="1:86" ht="15" customHeight="1" x14ac:dyDescent="0.25">
      <c r="A43" s="323" t="s">
        <v>898</v>
      </c>
      <c r="B43" s="1" t="s">
        <v>7</v>
      </c>
      <c r="C43" s="1" t="s">
        <v>899</v>
      </c>
      <c r="D43" s="1" t="s">
        <v>89</v>
      </c>
      <c r="E43" s="1" t="s">
        <v>10</v>
      </c>
      <c r="F43" s="1" t="s">
        <v>150</v>
      </c>
      <c r="G43" s="321">
        <v>440</v>
      </c>
      <c r="H43" s="321">
        <v>1210</v>
      </c>
      <c r="I43" s="321">
        <v>600</v>
      </c>
      <c r="J43" s="321">
        <v>900</v>
      </c>
      <c r="K43" s="321">
        <v>300</v>
      </c>
      <c r="L43" s="321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9">
        <v>1</v>
      </c>
      <c r="BZ43" s="319">
        <v>2</v>
      </c>
      <c r="CA43" s="319" t="s">
        <v>87</v>
      </c>
      <c r="CB43" s="320" t="s">
        <v>815</v>
      </c>
      <c r="CC43" s="319">
        <v>2</v>
      </c>
      <c r="CD43" s="319" t="s">
        <v>10</v>
      </c>
    </row>
    <row r="44" spans="1:86" ht="15" customHeight="1" x14ac:dyDescent="0.25">
      <c r="A44" s="31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21">
        <v>360</v>
      </c>
      <c r="H44" s="321">
        <v>960</v>
      </c>
      <c r="I44" s="321">
        <v>600</v>
      </c>
      <c r="J44" s="321">
        <v>600</v>
      </c>
      <c r="K44" s="321">
        <v>600</v>
      </c>
      <c r="L44" s="321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19">
        <v>0</v>
      </c>
      <c r="BZ44" s="319">
        <v>3</v>
      </c>
      <c r="CA44" s="319" t="s">
        <v>87</v>
      </c>
      <c r="CB44" s="320" t="s">
        <v>815</v>
      </c>
      <c r="CC44" s="319">
        <v>0</v>
      </c>
      <c r="CD44" s="319" t="s">
        <v>87</v>
      </c>
      <c r="CF44" t="s">
        <v>888</v>
      </c>
    </row>
    <row r="45" spans="1:86" ht="15" customHeight="1" x14ac:dyDescent="0.25">
      <c r="A45" s="310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21">
        <v>601</v>
      </c>
      <c r="H45" s="321">
        <v>1250</v>
      </c>
      <c r="I45" s="321">
        <v>450</v>
      </c>
      <c r="J45" s="321">
        <v>450</v>
      </c>
      <c r="K45" s="321">
        <v>315</v>
      </c>
      <c r="L45" s="321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19">
        <v>0</v>
      </c>
      <c r="BZ45" s="319">
        <v>2</v>
      </c>
      <c r="CA45" s="319" t="s">
        <v>87</v>
      </c>
      <c r="CB45" s="320" t="s">
        <v>815</v>
      </c>
      <c r="CC45" s="1"/>
      <c r="CD45" s="319" t="s">
        <v>87</v>
      </c>
    </row>
    <row r="46" spans="1:86" ht="15" customHeight="1" x14ac:dyDescent="0.25">
      <c r="A46" s="310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21">
        <v>601</v>
      </c>
      <c r="H46" s="321">
        <v>1250</v>
      </c>
      <c r="I46" s="321">
        <v>600</v>
      </c>
      <c r="J46" s="321">
        <v>600</v>
      </c>
      <c r="K46" s="321">
        <v>315</v>
      </c>
      <c r="L46" s="321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9">
        <v>0</v>
      </c>
      <c r="BZ46" s="319">
        <v>2</v>
      </c>
      <c r="CA46" s="319" t="s">
        <v>87</v>
      </c>
      <c r="CB46" s="320" t="s">
        <v>815</v>
      </c>
      <c r="CC46" s="1"/>
      <c r="CD46" s="319" t="s">
        <v>87</v>
      </c>
      <c r="CF46" t="s">
        <v>887</v>
      </c>
      <c r="CH46" t="s">
        <v>900</v>
      </c>
    </row>
    <row r="47" spans="1:86" ht="15" customHeight="1" x14ac:dyDescent="0.25">
      <c r="A47" s="310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21">
        <v>601</v>
      </c>
      <c r="H47" s="321">
        <v>1250</v>
      </c>
      <c r="I47" s="321">
        <v>600</v>
      </c>
      <c r="J47" s="321">
        <v>600</v>
      </c>
      <c r="K47" s="321">
        <v>315</v>
      </c>
      <c r="L47" s="321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9">
        <v>0</v>
      </c>
      <c r="BZ47" s="319">
        <v>2</v>
      </c>
      <c r="CA47" s="319" t="s">
        <v>10</v>
      </c>
      <c r="CB47" s="320" t="s">
        <v>817</v>
      </c>
      <c r="CC47" s="1"/>
      <c r="CD47" s="319" t="s">
        <v>87</v>
      </c>
    </row>
    <row r="48" spans="1:86" ht="15" customHeight="1" x14ac:dyDescent="0.25">
      <c r="A48" s="310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21">
        <v>601</v>
      </c>
      <c r="H48" s="321">
        <v>1250</v>
      </c>
      <c r="I48" s="321">
        <v>800</v>
      </c>
      <c r="J48" s="321">
        <v>800</v>
      </c>
      <c r="K48" s="321">
        <v>315</v>
      </c>
      <c r="L48" s="321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9">
        <v>0</v>
      </c>
      <c r="BZ48" s="319">
        <v>2</v>
      </c>
      <c r="CA48" s="319" t="s">
        <v>10</v>
      </c>
      <c r="CB48" s="320" t="s">
        <v>817</v>
      </c>
      <c r="CC48" s="1"/>
      <c r="CD48" s="319" t="s">
        <v>87</v>
      </c>
    </row>
    <row r="49" spans="1:86" ht="15" customHeight="1" x14ac:dyDescent="0.25">
      <c r="A49" s="310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21">
        <v>601</v>
      </c>
      <c r="H49" s="321">
        <v>1250</v>
      </c>
      <c r="I49" s="321">
        <v>900</v>
      </c>
      <c r="J49" s="321">
        <v>900</v>
      </c>
      <c r="K49" s="321">
        <v>315</v>
      </c>
      <c r="L49" s="321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9">
        <v>0</v>
      </c>
      <c r="BZ49" s="319">
        <v>2</v>
      </c>
      <c r="CA49" s="319" t="s">
        <v>10</v>
      </c>
      <c r="CB49" s="320" t="s">
        <v>817</v>
      </c>
      <c r="CC49" s="1"/>
      <c r="CD49" s="319" t="s">
        <v>87</v>
      </c>
      <c r="CF49" t="s">
        <v>887</v>
      </c>
    </row>
    <row r="50" spans="1:86" ht="15" customHeight="1" x14ac:dyDescent="0.25">
      <c r="A50" s="310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21">
        <v>720</v>
      </c>
      <c r="H50" s="321">
        <v>720</v>
      </c>
      <c r="I50" s="321">
        <v>450</v>
      </c>
      <c r="J50" s="321">
        <v>450</v>
      </c>
      <c r="K50" s="321">
        <v>315</v>
      </c>
      <c r="L50" s="321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19">
        <v>0</v>
      </c>
      <c r="BZ50" s="319">
        <v>0</v>
      </c>
      <c r="CA50" s="319" t="s">
        <v>10</v>
      </c>
      <c r="CB50" s="320" t="s">
        <v>816</v>
      </c>
      <c r="CC50" s="319">
        <v>0</v>
      </c>
      <c r="CD50" s="319" t="s">
        <v>10</v>
      </c>
    </row>
    <row r="51" spans="1:86" ht="15" customHeight="1" x14ac:dyDescent="0.25">
      <c r="A51" s="311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21">
        <v>240</v>
      </c>
      <c r="H51" s="321">
        <v>600</v>
      </c>
      <c r="I51" s="321">
        <v>450</v>
      </c>
      <c r="J51" s="321">
        <v>450</v>
      </c>
      <c r="K51" s="321">
        <v>315</v>
      </c>
      <c r="L51" s="32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9">
        <v>0</v>
      </c>
      <c r="BZ51" s="319">
        <v>0</v>
      </c>
      <c r="CA51" s="319" t="s">
        <v>10</v>
      </c>
      <c r="CB51" s="320" t="s">
        <v>816</v>
      </c>
      <c r="CC51" s="319">
        <v>0</v>
      </c>
      <c r="CD51" s="319" t="s">
        <v>10</v>
      </c>
    </row>
    <row r="52" spans="1:86" ht="15" customHeight="1" x14ac:dyDescent="0.25">
      <c r="A52" s="311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600</v>
      </c>
      <c r="J52" s="321">
        <v>600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816</v>
      </c>
      <c r="CC52" s="319">
        <v>0</v>
      </c>
      <c r="CD52" s="319" t="s">
        <v>10</v>
      </c>
    </row>
    <row r="53" spans="1:86" ht="15" customHeight="1" x14ac:dyDescent="0.25">
      <c r="A53" s="311" t="s">
        <v>872</v>
      </c>
      <c r="B53" s="1" t="s">
        <v>7</v>
      </c>
      <c r="C53" s="1" t="s">
        <v>871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900</v>
      </c>
      <c r="J53" s="321">
        <v>900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816</v>
      </c>
      <c r="CC53" s="319">
        <v>0</v>
      </c>
      <c r="CD53" s="319" t="s">
        <v>10</v>
      </c>
    </row>
    <row r="54" spans="1:86" ht="15" customHeight="1" x14ac:dyDescent="0.25">
      <c r="A54" s="310" t="s">
        <v>875</v>
      </c>
      <c r="B54" s="1" t="s">
        <v>7</v>
      </c>
      <c r="C54" s="1" t="s">
        <v>879</v>
      </c>
      <c r="D54" s="1" t="s">
        <v>92</v>
      </c>
      <c r="E54" s="1" t="s">
        <v>10</v>
      </c>
      <c r="F54" s="1" t="s">
        <v>144</v>
      </c>
      <c r="G54" s="321">
        <v>480</v>
      </c>
      <c r="H54" s="321">
        <v>480</v>
      </c>
      <c r="I54" s="321">
        <v>315</v>
      </c>
      <c r="J54" s="321">
        <v>315</v>
      </c>
      <c r="K54" s="321">
        <v>315</v>
      </c>
      <c r="L54" s="32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9">
        <v>1</v>
      </c>
      <c r="BZ54" s="319">
        <v>1</v>
      </c>
      <c r="CA54" s="319" t="s">
        <v>10</v>
      </c>
      <c r="CB54" s="320" t="s">
        <v>815</v>
      </c>
      <c r="CC54" s="319">
        <v>1</v>
      </c>
      <c r="CD54" s="319" t="s">
        <v>10</v>
      </c>
      <c r="CF54" s="322" t="s">
        <v>874</v>
      </c>
      <c r="CH54" t="s">
        <v>873</v>
      </c>
    </row>
    <row r="55" spans="1:86" ht="15" customHeight="1" x14ac:dyDescent="0.25">
      <c r="A55" s="310" t="s">
        <v>876</v>
      </c>
      <c r="B55" s="1" t="s">
        <v>7</v>
      </c>
      <c r="C55" s="1" t="s">
        <v>880</v>
      </c>
      <c r="D55" s="1" t="s">
        <v>92</v>
      </c>
      <c r="E55" s="1" t="s">
        <v>10</v>
      </c>
      <c r="F55" s="1" t="s">
        <v>144</v>
      </c>
      <c r="G55" s="321">
        <v>600</v>
      </c>
      <c r="H55" s="321">
        <v>600</v>
      </c>
      <c r="I55" s="321">
        <v>315</v>
      </c>
      <c r="J55" s="321">
        <v>315</v>
      </c>
      <c r="K55" s="321">
        <v>315</v>
      </c>
      <c r="L55" s="321">
        <v>315</v>
      </c>
      <c r="M55" s="1"/>
      <c r="N55" s="269" t="s">
        <v>80</v>
      </c>
      <c r="O55" s="251">
        <v>1770</v>
      </c>
      <c r="P55" s="251"/>
      <c r="Q55" s="251"/>
      <c r="R55" s="1"/>
      <c r="S55" s="1"/>
      <c r="T55" s="1"/>
      <c r="U55" s="1"/>
      <c r="V55" s="1"/>
      <c r="W55" s="1"/>
      <c r="X55" s="1">
        <f>'комплекты фурнитуры'!$Q$19</f>
        <v>840</v>
      </c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1070</v>
      </c>
      <c r="AI55" s="29">
        <f>'комплекты фурнитуры'!$Q$86</f>
        <v>40</v>
      </c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8">
        <f>Прайс[[#This Row],[ KFPr-SB-StK ]]*2+Прайс[[#This Row],[КФ петли SENS накл.110 гр. с крестообр. Планкой]]*2</f>
        <v>1080</v>
      </c>
      <c r="BQ55" s="28">
        <f>Прайс[[#This Row],[ KFPr-SB-StK ]]*2+Прайс[[#This Row],[KFP-SB-N110]]*2</f>
        <v>340</v>
      </c>
      <c r="BR55" s="28">
        <v>0</v>
      </c>
      <c r="BS55" s="1">
        <v>315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0</v>
      </c>
      <c r="BY55" s="319">
        <v>2</v>
      </c>
      <c r="BZ55" s="319">
        <v>2</v>
      </c>
      <c r="CA55" s="319" t="s">
        <v>10</v>
      </c>
      <c r="CB55" s="320" t="s">
        <v>815</v>
      </c>
      <c r="CC55" s="319">
        <v>2</v>
      </c>
      <c r="CD55" s="319" t="s">
        <v>10</v>
      </c>
      <c r="CF55" s="322"/>
    </row>
    <row r="56" spans="1:86" ht="15" customHeight="1" x14ac:dyDescent="0.25">
      <c r="A56" s="310" t="s">
        <v>877</v>
      </c>
      <c r="B56" s="1" t="s">
        <v>7</v>
      </c>
      <c r="C56" s="1" t="s">
        <v>880</v>
      </c>
      <c r="D56" s="1" t="s">
        <v>92</v>
      </c>
      <c r="E56" s="1" t="s">
        <v>10</v>
      </c>
      <c r="F56" s="1" t="s">
        <v>144</v>
      </c>
      <c r="G56" s="321">
        <v>720</v>
      </c>
      <c r="H56" s="321">
        <v>720</v>
      </c>
      <c r="I56" s="321">
        <v>315</v>
      </c>
      <c r="J56" s="321">
        <v>315</v>
      </c>
      <c r="K56" s="321">
        <v>315</v>
      </c>
      <c r="L56" s="321">
        <v>315</v>
      </c>
      <c r="M56" s="1"/>
      <c r="N56" s="269" t="s">
        <v>80</v>
      </c>
      <c r="O56" s="251">
        <v>1770</v>
      </c>
      <c r="P56" s="251"/>
      <c r="Q56" s="251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1070</v>
      </c>
      <c r="AI56" s="29">
        <f>'комплекты фурнитуры'!$Q$86</f>
        <v>40</v>
      </c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8">
        <f>Прайс[[#This Row],[ KFPr-SB-StK ]]*2+Прайс[[#This Row],[КФ петли SENS накл.110 гр. с крестообр. Планкой]]*2</f>
        <v>1080</v>
      </c>
      <c r="BQ56" s="28">
        <f>Прайс[[#This Row],[ KFPr-SB-StK ]]*2+Прайс[[#This Row],[KFP-SB-N110]]*2</f>
        <v>340</v>
      </c>
      <c r="BR56" s="28">
        <v>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0</v>
      </c>
      <c r="BY56" s="319">
        <v>2</v>
      </c>
      <c r="BZ56" s="319">
        <v>2</v>
      </c>
      <c r="CA56" s="319" t="s">
        <v>10</v>
      </c>
      <c r="CB56" s="320" t="s">
        <v>815</v>
      </c>
      <c r="CC56" s="319">
        <v>2</v>
      </c>
      <c r="CD56" s="319" t="s">
        <v>10</v>
      </c>
      <c r="CF56" s="322"/>
    </row>
    <row r="57" spans="1:86" ht="15" customHeight="1" x14ac:dyDescent="0.25">
      <c r="A57" s="310" t="s">
        <v>878</v>
      </c>
      <c r="B57" s="1" t="s">
        <v>7</v>
      </c>
      <c r="C57" s="1" t="s">
        <v>881</v>
      </c>
      <c r="D57" s="1" t="s">
        <v>92</v>
      </c>
      <c r="E57" s="1" t="s">
        <v>10</v>
      </c>
      <c r="F57" s="1" t="s">
        <v>144</v>
      </c>
      <c r="G57" s="321">
        <v>960</v>
      </c>
      <c r="H57" s="321">
        <v>960</v>
      </c>
      <c r="I57" s="321">
        <v>315</v>
      </c>
      <c r="J57" s="321">
        <v>315</v>
      </c>
      <c r="K57" s="321">
        <v>315</v>
      </c>
      <c r="L57" s="321">
        <v>315</v>
      </c>
      <c r="M57" s="1"/>
      <c r="N57" s="269" t="s">
        <v>80</v>
      </c>
      <c r="O57" s="251">
        <v>1770</v>
      </c>
      <c r="P57" s="251"/>
      <c r="Q57" s="251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1070</v>
      </c>
      <c r="AI57" s="29">
        <f>'комплекты фурнитуры'!$Q$86</f>
        <v>40</v>
      </c>
      <c r="AJ57" s="1"/>
      <c r="AK57" s="1"/>
      <c r="AL57" s="1"/>
      <c r="AM57" s="29">
        <f>'комплекты фурнитуры'!$Q$68</f>
        <v>500</v>
      </c>
      <c r="AN57" s="29">
        <f>'комплекты фурнитуры'!$Q$69</f>
        <v>130</v>
      </c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f>Прайс[[#This Row],[ KFPr-SB-StK ]]*2+Прайс[[#This Row],[КФ петли SENS накл.110 гр. с крестообр. Планкой]]*2</f>
        <v>1080</v>
      </c>
      <c r="BQ57" s="28">
        <f>Прайс[[#This Row],[ KFPr-SB-StK ]]*2+Прайс[[#This Row],[KFP-SB-N110]]*2</f>
        <v>340</v>
      </c>
      <c r="BR57" s="28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0</v>
      </c>
      <c r="BY57" s="319">
        <v>3</v>
      </c>
      <c r="BZ57" s="319">
        <v>3</v>
      </c>
      <c r="CA57" s="319" t="s">
        <v>10</v>
      </c>
      <c r="CB57" s="320" t="s">
        <v>815</v>
      </c>
      <c r="CC57" s="319">
        <v>3</v>
      </c>
      <c r="CD57" s="319" t="s">
        <v>10</v>
      </c>
      <c r="CF57" s="322"/>
    </row>
    <row r="58" spans="1:86" ht="15" customHeight="1" x14ac:dyDescent="0.25">
      <c r="A58" s="310" t="s">
        <v>139</v>
      </c>
      <c r="B58" s="1" t="s">
        <v>7</v>
      </c>
      <c r="C58" s="1" t="s">
        <v>107</v>
      </c>
      <c r="D58" s="1" t="s">
        <v>89</v>
      </c>
      <c r="E58" s="1" t="s">
        <v>87</v>
      </c>
      <c r="F58" s="1" t="s">
        <v>144</v>
      </c>
      <c r="G58" s="321">
        <v>360</v>
      </c>
      <c r="H58" s="321">
        <v>960</v>
      </c>
      <c r="I58" s="321">
        <v>150</v>
      </c>
      <c r="J58" s="321">
        <v>600</v>
      </c>
      <c r="K58" s="321">
        <v>250</v>
      </c>
      <c r="L58" s="321">
        <v>560</v>
      </c>
      <c r="M58" s="1"/>
      <c r="N58" s="269"/>
      <c r="O58" s="251">
        <v>1510</v>
      </c>
      <c r="P58" s="251"/>
      <c r="Q58" s="251"/>
      <c r="R58" s="1">
        <f>'комплекты фурнитуры'!$Q$10</f>
        <v>540</v>
      </c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770</v>
      </c>
      <c r="AI58" s="29"/>
      <c r="AJ58" s="1"/>
      <c r="AK58" s="1"/>
      <c r="AL58" s="1"/>
      <c r="AM58" s="29">
        <f>'комплекты фурнитуры'!$Q$68</f>
        <v>500</v>
      </c>
      <c r="AN58" s="29">
        <f>'комплекты фурнитуры'!$Q$69</f>
        <v>130</v>
      </c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 KFPr-SB-StK ]]*2+Прайс[[#This Row],[КФ петли SENS накл.110 гр. с крестообр. Планкой]]*2</f>
        <v>1000</v>
      </c>
      <c r="BQ58" s="28">
        <f>Прайс[[#This Row],[ KFPr-SB-StK ]]*2+Прайс[[#This Row],[KFP-SB-N110]]*2</f>
        <v>260</v>
      </c>
      <c r="BR58" s="28">
        <v>0</v>
      </c>
      <c r="BS58" s="1">
        <v>300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1.3</v>
      </c>
      <c r="BY58" s="319">
        <v>0</v>
      </c>
      <c r="BZ58" s="319">
        <v>3</v>
      </c>
      <c r="CA58" s="319" t="s">
        <v>10</v>
      </c>
      <c r="CB58" s="320" t="s">
        <v>817</v>
      </c>
      <c r="CC58" s="319">
        <v>0</v>
      </c>
      <c r="CD58" s="319" t="s">
        <v>87</v>
      </c>
      <c r="CF58" t="s">
        <v>883</v>
      </c>
    </row>
    <row r="59" spans="1:86" ht="15" customHeight="1" x14ac:dyDescent="0.25">
      <c r="A59" s="310" t="s">
        <v>41</v>
      </c>
      <c r="B59" s="1" t="s">
        <v>7</v>
      </c>
      <c r="C59" s="1" t="s">
        <v>108</v>
      </c>
      <c r="D59" s="1" t="s">
        <v>89</v>
      </c>
      <c r="E59" s="1" t="s">
        <v>87</v>
      </c>
      <c r="F59" s="1" t="s">
        <v>144</v>
      </c>
      <c r="G59" s="321">
        <v>360</v>
      </c>
      <c r="H59" s="321">
        <v>960</v>
      </c>
      <c r="I59" s="321">
        <v>400</v>
      </c>
      <c r="J59" s="321">
        <v>900</v>
      </c>
      <c r="K59" s="321">
        <v>250</v>
      </c>
      <c r="L59" s="321">
        <v>560</v>
      </c>
      <c r="M59" s="1"/>
      <c r="N59" s="269"/>
      <c r="O59" s="251">
        <v>1510</v>
      </c>
      <c r="P59" s="251"/>
      <c r="Q59" s="251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29">
        <f>SUM(Прайс[[#This Row],[КФ НСТ11]:[KFPr-SB-ZPG]])</f>
        <v>770</v>
      </c>
      <c r="AI59" s="29"/>
      <c r="AJ59" s="1"/>
      <c r="AK59" s="1"/>
      <c r="AL59" s="1"/>
      <c r="AM59" s="29">
        <f>'комплекты фурнитуры'!$Q$68</f>
        <v>500</v>
      </c>
      <c r="AN59" s="29">
        <f>'комплекты фурнитуры'!$Q$69</f>
        <v>130</v>
      </c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>
        <f>'комплекты фурнитуры'!$Q$88</f>
        <v>1110</v>
      </c>
      <c r="BP59" s="28">
        <f>Прайс[[#This Row],[ KFPr-SB-StK ]]*2+Прайс[[#This Row],[КФ петли SENS накл.110 гр. с крестообр. Планкой]]*4</f>
        <v>2000</v>
      </c>
      <c r="BQ59" s="28">
        <f>Прайс[[#This Row],[ KFPr-SB-StK ]]*2+Прайс[[#This Row],[KFP-SB-N110]]*4</f>
        <v>520</v>
      </c>
      <c r="BR59" s="28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3</v>
      </c>
      <c r="CA59" s="319" t="s">
        <v>10</v>
      </c>
      <c r="CB59" s="320" t="s">
        <v>817</v>
      </c>
      <c r="CC59" s="319">
        <v>0</v>
      </c>
      <c r="CD59" s="319" t="s">
        <v>87</v>
      </c>
      <c r="CF59" t="s">
        <v>882</v>
      </c>
    </row>
    <row r="60" spans="1:86" ht="15" customHeight="1" x14ac:dyDescent="0.25">
      <c r="A60" s="310" t="s">
        <v>42</v>
      </c>
      <c r="B60" s="1" t="s">
        <v>7</v>
      </c>
      <c r="C60" s="1" t="s">
        <v>109</v>
      </c>
      <c r="D60" s="1" t="s">
        <v>89</v>
      </c>
      <c r="E60" s="1" t="s">
        <v>87</v>
      </c>
      <c r="F60" s="1" t="s">
        <v>149</v>
      </c>
      <c r="G60" s="321">
        <v>720</v>
      </c>
      <c r="H60" s="321">
        <v>720</v>
      </c>
      <c r="I60" s="321">
        <v>400</v>
      </c>
      <c r="J60" s="321">
        <v>900</v>
      </c>
      <c r="K60" s="321">
        <v>300</v>
      </c>
      <c r="L60" s="321">
        <v>400</v>
      </c>
      <c r="M60" s="1"/>
      <c r="N60" s="269"/>
      <c r="O60" s="251">
        <v>1510</v>
      </c>
      <c r="P60" s="251"/>
      <c r="Q60" s="251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29">
        <f>SUM(Прайс[[#This Row],[КФ НСТ11]:[KFPr-SB-ZPG]])</f>
        <v>770</v>
      </c>
      <c r="AI60" s="29"/>
      <c r="AJ60" s="1"/>
      <c r="AK60" s="1"/>
      <c r="AL60" s="1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>
        <f>'комплекты фурнитуры'!$Q$75</f>
        <v>13990</v>
      </c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>
        <f>'комплекты фурнитуры'!$Q$88</f>
        <v>1110</v>
      </c>
      <c r="BP60" s="28">
        <f>Прайс[[#This Row],[KFP-SB-PPHF_W]]</f>
        <v>13990</v>
      </c>
      <c r="BQ60" s="28">
        <v>0</v>
      </c>
      <c r="BR60" s="28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1</v>
      </c>
      <c r="BZ60" s="319">
        <v>1</v>
      </c>
      <c r="CA60" s="319" t="s">
        <v>10</v>
      </c>
      <c r="CB60" s="320" t="s">
        <v>816</v>
      </c>
      <c r="CC60" s="319">
        <v>1</v>
      </c>
      <c r="CD60" s="319" t="s">
        <v>87</v>
      </c>
    </row>
    <row r="61" spans="1:86" ht="15" customHeight="1" x14ac:dyDescent="0.25">
      <c r="A61" s="310" t="s">
        <v>43</v>
      </c>
      <c r="B61" s="1" t="s">
        <v>7</v>
      </c>
      <c r="C61" s="1" t="s">
        <v>100</v>
      </c>
      <c r="D61" s="1" t="s">
        <v>85</v>
      </c>
      <c r="E61" s="1" t="s">
        <v>87</v>
      </c>
      <c r="F61" s="1" t="s">
        <v>144</v>
      </c>
      <c r="G61" s="321">
        <v>360</v>
      </c>
      <c r="H61" s="321">
        <v>960</v>
      </c>
      <c r="I61" s="321">
        <v>595</v>
      </c>
      <c r="J61" s="321">
        <v>1000</v>
      </c>
      <c r="K61" s="321">
        <v>315</v>
      </c>
      <c r="L61" s="321">
        <v>560</v>
      </c>
      <c r="M61" s="1"/>
      <c r="N61" s="269"/>
      <c r="O61" s="251">
        <v>2580</v>
      </c>
      <c r="P61" s="251"/>
      <c r="Q61" s="251"/>
      <c r="R61" s="1"/>
      <c r="S61" s="1"/>
      <c r="T61" s="1"/>
      <c r="U61" s="1"/>
      <c r="V61" s="1"/>
      <c r="W61" s="1"/>
      <c r="X61" s="1"/>
      <c r="Y61" s="1"/>
      <c r="Z61" s="1"/>
      <c r="AA61" s="1">
        <f>'комплекты фурнитуры'!$Q$22</f>
        <v>1130</v>
      </c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29">
        <f>SUM(Прайс[[#This Row],[КФ НСТ11]:[KFPr-SB-ZPG]])</f>
        <v>1360</v>
      </c>
      <c r="AI61" s="29"/>
      <c r="AJ61" s="1">
        <f>'комплекты фурнитуры'!$Q$85</f>
        <v>30</v>
      </c>
      <c r="AK61" s="1"/>
      <c r="AL61" s="1"/>
      <c r="AM61" s="29"/>
      <c r="AN61" s="29"/>
      <c r="AO61" s="29">
        <f>'комплекты фурнитуры'!$Q$62</f>
        <v>1300</v>
      </c>
      <c r="AP61" s="29">
        <f>'комплекты фурнитуры'!$Q$64</f>
        <v>480</v>
      </c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>
        <f>'комплекты фурнитуры'!$Q$88</f>
        <v>1110</v>
      </c>
      <c r="BP61" s="28">
        <f>Прайс[[#This Row],[KFPr-SB-SPL]]+Прайс[[#This Row],[КФ петли вклад. 95 гр. с крестообр. планкой]]*2</f>
        <v>2630</v>
      </c>
      <c r="BQ61" s="28">
        <f>Прайс[[#This Row],[KFP-SB-PY94]]*2</f>
        <v>960</v>
      </c>
      <c r="BR61" s="28">
        <v>0</v>
      </c>
      <c r="BS61" s="1">
        <v>600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0</v>
      </c>
      <c r="BY61" s="319">
        <v>1</v>
      </c>
      <c r="BZ61" s="319">
        <v>3</v>
      </c>
      <c r="CA61" s="319" t="s">
        <v>10</v>
      </c>
      <c r="CB61" s="320" t="s">
        <v>817</v>
      </c>
      <c r="CC61" s="319">
        <v>1</v>
      </c>
      <c r="CD61" s="319" t="s">
        <v>10</v>
      </c>
      <c r="CF61" t="s">
        <v>884</v>
      </c>
    </row>
    <row r="62" spans="1:86" ht="15" customHeight="1" x14ac:dyDescent="0.25">
      <c r="A62" s="310" t="s">
        <v>31</v>
      </c>
      <c r="B62" s="1" t="s">
        <v>7</v>
      </c>
      <c r="C62" s="1" t="s">
        <v>113</v>
      </c>
      <c r="D62" s="1" t="s">
        <v>89</v>
      </c>
      <c r="E62" s="1" t="s">
        <v>10</v>
      </c>
      <c r="F62" s="1" t="s">
        <v>148</v>
      </c>
      <c r="G62" s="321">
        <v>240</v>
      </c>
      <c r="H62" s="321">
        <v>2400</v>
      </c>
      <c r="I62" s="321">
        <v>50</v>
      </c>
      <c r="J62" s="321">
        <v>100</v>
      </c>
      <c r="K62" s="321">
        <v>315</v>
      </c>
      <c r="L62" s="321">
        <v>700</v>
      </c>
      <c r="M62" s="1"/>
      <c r="N62" s="269"/>
      <c r="O62" s="251">
        <v>1640</v>
      </c>
      <c r="P62" s="251"/>
      <c r="Q62" s="25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>
        <f>'комплекты фурнитуры'!$Q$25</f>
        <v>590</v>
      </c>
      <c r="AE62" s="1"/>
      <c r="AF62" s="1"/>
      <c r="AG62" s="1"/>
      <c r="AH62" s="29">
        <f>SUM(Прайс[[#This Row],[КФ НСТ11]:[KFPr-SB-ZPG]])</f>
        <v>590</v>
      </c>
      <c r="AI62" s="29"/>
      <c r="AJ62" s="1"/>
      <c r="AK62" s="1"/>
      <c r="AL62" s="1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8">
        <v>0</v>
      </c>
      <c r="BQ62" s="28">
        <v>0</v>
      </c>
      <c r="BR62" s="28">
        <v>0</v>
      </c>
      <c r="BS62" s="1">
        <v>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8">
        <v>1.08</v>
      </c>
      <c r="BW62" s="28">
        <v>1.0649999999999999</v>
      </c>
      <c r="BX62" s="28">
        <v>1.3</v>
      </c>
      <c r="BY62" s="319">
        <v>0</v>
      </c>
      <c r="BZ62" s="319">
        <v>0</v>
      </c>
      <c r="CA62" s="319" t="s">
        <v>10</v>
      </c>
      <c r="CB62" s="320" t="s">
        <v>815</v>
      </c>
      <c r="CC62" s="319">
        <v>0</v>
      </c>
      <c r="CD62" s="319" t="s">
        <v>10</v>
      </c>
    </row>
    <row r="63" spans="1:86" ht="15" customHeight="1" x14ac:dyDescent="0.25">
      <c r="A63" s="312" t="s">
        <v>885</v>
      </c>
      <c r="B63" s="1" t="s">
        <v>7</v>
      </c>
      <c r="C63" s="1" t="s">
        <v>905</v>
      </c>
      <c r="D63" s="1" t="s">
        <v>91</v>
      </c>
      <c r="E63" s="1" t="s">
        <v>10</v>
      </c>
      <c r="F63" s="1" t="s">
        <v>144</v>
      </c>
      <c r="G63" s="321">
        <v>720</v>
      </c>
      <c r="H63" s="321">
        <v>720</v>
      </c>
      <c r="I63" s="321">
        <v>210</v>
      </c>
      <c r="J63" s="321">
        <v>210</v>
      </c>
      <c r="K63" s="321">
        <v>300</v>
      </c>
      <c r="L63" s="321">
        <v>500</v>
      </c>
      <c r="M63" s="1"/>
      <c r="N63" s="269" t="s">
        <v>71</v>
      </c>
      <c r="O63" s="251">
        <v>1840</v>
      </c>
      <c r="P63" s="251"/>
      <c r="Q63" s="251"/>
      <c r="R63" s="1"/>
      <c r="S63" s="1"/>
      <c r="T63" s="1"/>
      <c r="U63" s="1"/>
      <c r="V63" s="1">
        <f>'комплекты фурнитуры'!$Q$16</f>
        <v>940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29">
        <f>SUM(Прайс[[#This Row],[КФ НСТ11]:[KFPr-SB-ZPG]])</f>
        <v>940</v>
      </c>
      <c r="AI63" s="29">
        <f>'комплекты фурнитуры'!$Q$86</f>
        <v>40</v>
      </c>
      <c r="AJ63" s="1"/>
      <c r="AK63" s="1"/>
      <c r="AL63" s="1"/>
      <c r="AM63" s="29"/>
      <c r="AN63" s="29"/>
      <c r="AO63" s="29"/>
      <c r="AP63" s="29"/>
      <c r="AQ63" s="29">
        <f>'комплекты фурнитуры'!$Q$60</f>
        <v>1560</v>
      </c>
      <c r="AR63" s="29">
        <f>'комплекты фурнитуры'!$Q$61</f>
        <v>190</v>
      </c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8">
        <f>Прайс[[#This Row],[ KFPr-SB-StK ]]*2+Прайс[[#This Row],[КKFP-SB-GT45]]*2</f>
        <v>3200</v>
      </c>
      <c r="BQ63" s="28">
        <f>Прайс[[#This Row],[ KFPr-SB-StK ]]*2+Прайс[[#This Row],[KFP-SB-N45]]*2</f>
        <v>460</v>
      </c>
      <c r="BR63" s="28">
        <v>0</v>
      </c>
      <c r="BS63" s="1">
        <v>210</v>
      </c>
      <c r="BT63" s="1">
        <v>960</v>
      </c>
      <c r="BU63" s="1">
        <f>IF(OR(Прайс[[#This Row],[Тип]]="Нижний",Прайс[[#This Row],[Тип]]="Пенал"),"560",IF(Прайс[[#This Row],[Тип]]="Верхний",315,0))</f>
        <v>315</v>
      </c>
      <c r="BV63" s="28">
        <v>1.08</v>
      </c>
      <c r="BW63" s="28">
        <v>1.0649999999999999</v>
      </c>
      <c r="BX63" s="28">
        <v>1.3</v>
      </c>
      <c r="BY63" s="319">
        <v>2</v>
      </c>
      <c r="BZ63" s="319">
        <v>2</v>
      </c>
      <c r="CA63" s="319" t="s">
        <v>10</v>
      </c>
      <c r="CB63" s="320" t="s">
        <v>817</v>
      </c>
      <c r="CC63" s="319">
        <v>2</v>
      </c>
      <c r="CD63" s="319" t="s">
        <v>10</v>
      </c>
    </row>
    <row r="64" spans="1:86" ht="15" customHeight="1" x14ac:dyDescent="0.25">
      <c r="A64" s="312" t="s">
        <v>886</v>
      </c>
      <c r="B64" s="1" t="s">
        <v>7</v>
      </c>
      <c r="C64" s="1" t="s">
        <v>904</v>
      </c>
      <c r="D64" s="1" t="s">
        <v>91</v>
      </c>
      <c r="E64" s="1" t="s">
        <v>10</v>
      </c>
      <c r="F64" s="1" t="s">
        <v>144</v>
      </c>
      <c r="G64" s="321">
        <v>960</v>
      </c>
      <c r="H64" s="321">
        <v>960</v>
      </c>
      <c r="I64" s="321">
        <v>210</v>
      </c>
      <c r="J64" s="321">
        <v>210</v>
      </c>
      <c r="K64" s="321">
        <v>300</v>
      </c>
      <c r="L64" s="321">
        <v>500</v>
      </c>
      <c r="M64" s="1"/>
      <c r="N64" s="269" t="s">
        <v>71</v>
      </c>
      <c r="O64" s="251">
        <v>1840</v>
      </c>
      <c r="P64" s="251"/>
      <c r="Q64" s="251"/>
      <c r="R64" s="1"/>
      <c r="S64" s="1"/>
      <c r="T64" s="1"/>
      <c r="U64" s="1"/>
      <c r="V64" s="1">
        <f>'комплекты фурнитуры'!$Q$16</f>
        <v>940</v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29">
        <f>SUM(Прайс[[#This Row],[КФ НСТ11]:[KFPr-SB-ZPG]])</f>
        <v>940</v>
      </c>
      <c r="AI64" s="29">
        <f>'комплекты фурнитуры'!$Q$86</f>
        <v>40</v>
      </c>
      <c r="AJ64" s="1"/>
      <c r="AK64" s="1"/>
      <c r="AL64" s="1"/>
      <c r="AM64" s="29"/>
      <c r="AN64" s="29"/>
      <c r="AO64" s="29"/>
      <c r="AP64" s="29"/>
      <c r="AQ64" s="29">
        <f>'комплекты фурнитуры'!$Q$60</f>
        <v>1560</v>
      </c>
      <c r="AR64" s="29">
        <f>'комплекты фурнитуры'!$Q$61</f>
        <v>190</v>
      </c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8">
        <f>Прайс[[#This Row],[ KFPr-SB-StK ]]*2+Прайс[[#This Row],[КKFP-SB-GT45]]*2</f>
        <v>3200</v>
      </c>
      <c r="BQ64" s="28">
        <f>Прайс[[#This Row],[ KFPr-SB-StK ]]*2+Прайс[[#This Row],[KFP-SB-N45]]*2</f>
        <v>460</v>
      </c>
      <c r="BR64" s="28">
        <v>0</v>
      </c>
      <c r="BS64" s="1">
        <v>210</v>
      </c>
      <c r="BT64" s="1">
        <v>960</v>
      </c>
      <c r="BU64" s="1">
        <f>IF(OR(Прайс[[#This Row],[Тип]]="Нижний",Прайс[[#This Row],[Тип]]="Пенал"),"560",IF(Прайс[[#This Row],[Тип]]="Верхний",315,0))</f>
        <v>315</v>
      </c>
      <c r="BV64" s="28">
        <v>1.08</v>
      </c>
      <c r="BW64" s="28">
        <v>1.0649999999999999</v>
      </c>
      <c r="BX64" s="28">
        <v>1.3</v>
      </c>
      <c r="BY64" s="319">
        <v>3</v>
      </c>
      <c r="BZ64" s="319">
        <v>3</v>
      </c>
      <c r="CA64" s="319" t="s">
        <v>10</v>
      </c>
      <c r="CB64" s="320" t="s">
        <v>817</v>
      </c>
      <c r="CC64" s="319">
        <v>3</v>
      </c>
      <c r="CD64" s="319" t="s">
        <v>10</v>
      </c>
    </row>
    <row r="65" spans="1:84" ht="15" customHeight="1" x14ac:dyDescent="0.25">
      <c r="A65" s="317" t="s">
        <v>45</v>
      </c>
      <c r="B65" s="1" t="s">
        <v>9</v>
      </c>
      <c r="C65" s="1" t="s">
        <v>903</v>
      </c>
      <c r="D65" s="1" t="s">
        <v>89</v>
      </c>
      <c r="E65" s="1" t="s">
        <v>10</v>
      </c>
      <c r="F65" s="1" t="s">
        <v>144</v>
      </c>
      <c r="G65" s="273">
        <v>1220</v>
      </c>
      <c r="H65" s="273">
        <v>1500</v>
      </c>
      <c r="I65" s="273">
        <v>150</v>
      </c>
      <c r="J65" s="273">
        <v>600</v>
      </c>
      <c r="K65" s="273">
        <v>300</v>
      </c>
      <c r="L65" s="273">
        <v>640</v>
      </c>
      <c r="M65" s="1"/>
      <c r="N65" s="269"/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Планкой]]*3</f>
        <v>1500</v>
      </c>
      <c r="BQ65" s="28">
        <f>Прайс[[#This Row],[KFP-SB-N110]]*3</f>
        <v>390</v>
      </c>
      <c r="BR65" s="28">
        <f>Прайс[[#This Row],[KFP-SB-N110]]*3</f>
        <v>390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14">
        <v>2</v>
      </c>
      <c r="BZ65" s="314">
        <v>2</v>
      </c>
      <c r="CA65" s="314" t="s">
        <v>87</v>
      </c>
      <c r="CB65" s="315" t="s">
        <v>815</v>
      </c>
      <c r="CC65" s="314">
        <v>2</v>
      </c>
      <c r="CD65" s="314" t="s">
        <v>87</v>
      </c>
    </row>
    <row r="66" spans="1:84" ht="15" customHeight="1" x14ac:dyDescent="0.25">
      <c r="A66" s="317" t="s">
        <v>46</v>
      </c>
      <c r="B66" s="1" t="s">
        <v>9</v>
      </c>
      <c r="C66" s="1" t="s">
        <v>178</v>
      </c>
      <c r="D66" s="1" t="s">
        <v>89</v>
      </c>
      <c r="E66" s="1" t="s">
        <v>87</v>
      </c>
      <c r="F66" s="1" t="s">
        <v>144</v>
      </c>
      <c r="G66" s="273">
        <v>1220</v>
      </c>
      <c r="H66" s="273">
        <v>1500</v>
      </c>
      <c r="I66" s="273">
        <v>150</v>
      </c>
      <c r="J66" s="273">
        <v>600</v>
      </c>
      <c r="K66" s="273">
        <v>300</v>
      </c>
      <c r="L66" s="273">
        <v>640</v>
      </c>
      <c r="M66" s="1"/>
      <c r="N66" s="269"/>
      <c r="O66" s="251">
        <v>5205.6000000000004</v>
      </c>
      <c r="P66" s="251">
        <v>740</v>
      </c>
      <c r="Q66" s="25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>
        <f>'комплекты фурнитуры'!$Q$92</f>
        <v>290</v>
      </c>
      <c r="AM66" s="29">
        <f>'комплекты фурнитуры'!$Q$68</f>
        <v>500</v>
      </c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65"/>
      <c r="BD66" s="265"/>
      <c r="BE66" s="265"/>
      <c r="BF66" s="265"/>
      <c r="BG66" s="265"/>
      <c r="BH66" s="265"/>
      <c r="BI66" s="265"/>
      <c r="BJ66" s="29"/>
      <c r="BK66" s="29"/>
      <c r="BL66" s="29"/>
      <c r="BM66" s="29"/>
      <c r="BN66" s="29"/>
      <c r="BO66" s="29"/>
      <c r="BP66" s="28">
        <f>Прайс[[#This Row],[КФ KEKU]]*4+Прайс[[#This Row],[КФ петли SENS накл.110 гр. с крестообр. Планкой]]*3</f>
        <v>2660</v>
      </c>
      <c r="BQ66" s="28">
        <v>0</v>
      </c>
      <c r="BR66" s="28">
        <v>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1.3</v>
      </c>
      <c r="BY66" s="314">
        <v>2</v>
      </c>
      <c r="BZ66" s="314">
        <v>2</v>
      </c>
      <c r="CA66" s="314" t="s">
        <v>10</v>
      </c>
      <c r="CB66" s="315" t="s">
        <v>816</v>
      </c>
      <c r="CC66" s="314">
        <v>2</v>
      </c>
      <c r="CD66" s="314" t="s">
        <v>87</v>
      </c>
    </row>
    <row r="67" spans="1:84" ht="15" customHeight="1" x14ac:dyDescent="0.25">
      <c r="A67" s="317" t="s">
        <v>859</v>
      </c>
      <c r="B67" s="1" t="s">
        <v>9</v>
      </c>
      <c r="C67" s="1" t="s">
        <v>861</v>
      </c>
      <c r="D67" s="1" t="s">
        <v>89</v>
      </c>
      <c r="E67" s="1" t="s">
        <v>10</v>
      </c>
      <c r="F67" s="1" t="s">
        <v>153</v>
      </c>
      <c r="G67" s="273">
        <v>1187</v>
      </c>
      <c r="H67" s="273">
        <v>1187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81</v>
      </c>
      <c r="O67" s="251">
        <v>4820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Планкой]]*2</f>
        <v>1000</v>
      </c>
      <c r="BQ67" s="28">
        <f>Прайс[[#This Row],[KFP-SB-N110]]*2</f>
        <v>260</v>
      </c>
      <c r="BR67" s="28">
        <f>Прайс[[#This Row],[KFP-SB-N110]]*2</f>
        <v>260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1.3</v>
      </c>
      <c r="BY67" s="314">
        <v>1</v>
      </c>
      <c r="BZ67" s="314">
        <v>1</v>
      </c>
      <c r="CA67" s="314" t="s">
        <v>87</v>
      </c>
      <c r="CB67" s="315" t="s">
        <v>815</v>
      </c>
      <c r="CC67" s="314">
        <v>1</v>
      </c>
      <c r="CD67" s="314" t="s">
        <v>10</v>
      </c>
    </row>
    <row r="68" spans="1:84" ht="15" customHeight="1" x14ac:dyDescent="0.25">
      <c r="A68" s="317" t="s">
        <v>860</v>
      </c>
      <c r="B68" s="1" t="s">
        <v>9</v>
      </c>
      <c r="C68" s="1" t="s">
        <v>862</v>
      </c>
      <c r="D68" s="1" t="s">
        <v>89</v>
      </c>
      <c r="E68" s="1" t="s">
        <v>10</v>
      </c>
      <c r="F68" s="1" t="s">
        <v>153</v>
      </c>
      <c r="G68" s="273">
        <v>1320</v>
      </c>
      <c r="H68" s="273">
        <v>1320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81</v>
      </c>
      <c r="O68" s="251">
        <v>4820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9">
        <f>'комплекты фурнитуры'!$Q$68</f>
        <v>500</v>
      </c>
      <c r="AN68" s="29">
        <f>'комплекты фурнитуры'!$Q$69</f>
        <v>130</v>
      </c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петли SENS накл.110 гр. с крестообр. Планкой]]*2</f>
        <v>1000</v>
      </c>
      <c r="BQ68" s="28">
        <f>Прайс[[#This Row],[KFP-SB-N110]]*2</f>
        <v>260</v>
      </c>
      <c r="BR68" s="28">
        <f>Прайс[[#This Row],[KFP-SB-N110]]*2</f>
        <v>260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1.3</v>
      </c>
      <c r="BY68" s="314">
        <v>1</v>
      </c>
      <c r="BZ68" s="314">
        <v>1</v>
      </c>
      <c r="CA68" s="314" t="s">
        <v>87</v>
      </c>
      <c r="CB68" s="315" t="s">
        <v>815</v>
      </c>
      <c r="CC68" s="314">
        <v>1</v>
      </c>
      <c r="CD68" s="314" t="s">
        <v>10</v>
      </c>
    </row>
    <row r="69" spans="1:84" ht="15" customHeight="1" x14ac:dyDescent="0.25">
      <c r="A69" s="318" t="s">
        <v>863</v>
      </c>
      <c r="B69" s="1" t="s">
        <v>9</v>
      </c>
      <c r="C69" s="1" t="s">
        <v>866</v>
      </c>
      <c r="D69" s="1" t="s">
        <v>89</v>
      </c>
      <c r="E69" s="1" t="s">
        <v>10</v>
      </c>
      <c r="F69" s="1" t="s">
        <v>153</v>
      </c>
      <c r="G69" s="273">
        <v>760</v>
      </c>
      <c r="H69" s="273">
        <v>760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 t="s">
        <v>82</v>
      </c>
      <c r="O69" s="251">
        <v>5170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65"/>
      <c r="AN69" s="265"/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9">
        <f>'комплекты фурнитуры'!$Q$30</f>
        <v>5810</v>
      </c>
      <c r="BD69" s="265"/>
      <c r="BE69" s="29">
        <f>'комплекты фурнитуры'!$Q$33</f>
        <v>940</v>
      </c>
      <c r="BF69" s="29">
        <f>'комплекты фурнитуры'!$Q$35</f>
        <v>170</v>
      </c>
      <c r="BG69" s="265"/>
      <c r="BH69" s="29"/>
      <c r="BI69" s="29">
        <f>'комплекты фурнитуры'!$Q$38</f>
        <v>6440</v>
      </c>
      <c r="BJ69" s="29"/>
      <c r="BK69" s="29"/>
      <c r="BL69" s="29"/>
      <c r="BM69" s="29"/>
      <c r="BN69" s="29"/>
      <c r="BO69" s="29"/>
      <c r="BP69" s="28">
        <f>Прайс[[#This Row],[KFN-SB-DWD95R]]</f>
        <v>5810</v>
      </c>
      <c r="BQ69" s="28">
        <f>Прайс[[#This Row],[KFN-SB-M15]]+Прайс[[#This Row],[KFN-SB-MD]]</f>
        <v>1110</v>
      </c>
      <c r="BR69" s="28">
        <f>Прайс[[#This Row],[Комплект ящика INNOTECH ATIRA полного выдв. с  PUSH TO OPEN , Н70,NL470,цвет серебристый]]</f>
        <v>6440</v>
      </c>
      <c r="BS69" s="1">
        <v>600</v>
      </c>
      <c r="BT69" s="1">
        <v>1320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0</v>
      </c>
      <c r="BY69" s="314">
        <v>0</v>
      </c>
      <c r="BZ69" s="314">
        <v>0</v>
      </c>
      <c r="CA69" s="314" t="s">
        <v>10</v>
      </c>
      <c r="CB69" s="315" t="s">
        <v>817</v>
      </c>
      <c r="CC69" s="314">
        <v>0</v>
      </c>
      <c r="CD69" s="314" t="s">
        <v>10</v>
      </c>
    </row>
    <row r="70" spans="1:84" ht="15" customHeight="1" x14ac:dyDescent="0.25">
      <c r="A70" s="318" t="s">
        <v>864</v>
      </c>
      <c r="B70" s="1" t="s">
        <v>9</v>
      </c>
      <c r="C70" s="1" t="s">
        <v>867</v>
      </c>
      <c r="D70" s="1" t="s">
        <v>89</v>
      </c>
      <c r="E70" s="1" t="s">
        <v>10</v>
      </c>
      <c r="F70" s="1" t="s">
        <v>153</v>
      </c>
      <c r="G70" s="273">
        <v>834</v>
      </c>
      <c r="H70" s="273">
        <v>834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 t="s">
        <v>82</v>
      </c>
      <c r="O70" s="251">
        <v>5170</v>
      </c>
      <c r="P70" s="251"/>
      <c r="Q70" s="251"/>
      <c r="R70" s="1"/>
      <c r="S70" s="1"/>
      <c r="T70" s="1"/>
      <c r="U70" s="1"/>
      <c r="V70" s="1"/>
      <c r="W70" s="1"/>
      <c r="X70" s="1"/>
      <c r="Y70" s="1">
        <f>'комплекты фурнитуры'!$Q$20</f>
        <v>740</v>
      </c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/>
      <c r="AM70" s="265"/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9">
        <f>'комплекты фурнитуры'!$Q$30</f>
        <v>5810</v>
      </c>
      <c r="BD70" s="265"/>
      <c r="BE70" s="29">
        <f>'комплекты фурнитуры'!$Q$33</f>
        <v>940</v>
      </c>
      <c r="BF70" s="29">
        <f>'комплекты фурнитуры'!$Q$35</f>
        <v>170</v>
      </c>
      <c r="BG70" s="265"/>
      <c r="BH70" s="29"/>
      <c r="BI70" s="29">
        <f>'комплекты фурнитуры'!$Q$38</f>
        <v>6440</v>
      </c>
      <c r="BJ70" s="29"/>
      <c r="BK70" s="29"/>
      <c r="BL70" s="29"/>
      <c r="BM70" s="29"/>
      <c r="BN70" s="29"/>
      <c r="BO70" s="29"/>
      <c r="BP70" s="28">
        <f>Прайс[[#This Row],[KFN-SB-DWD95R]]</f>
        <v>5810</v>
      </c>
      <c r="BQ70" s="28">
        <f>Прайс[[#This Row],[KFN-SB-M15]]+Прайс[[#This Row],[KFN-SB-MD]]</f>
        <v>1110</v>
      </c>
      <c r="BR70" s="28">
        <f>Прайс[[#This Row],[Комплект ящика INNOTECH ATIRA полного выдв. с  PUSH TO OPEN , Н70,NL470,цвет серебристый]]</f>
        <v>6440</v>
      </c>
      <c r="BS70" s="1">
        <v>600</v>
      </c>
      <c r="BT70" s="1">
        <v>1320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0</v>
      </c>
      <c r="BY70" s="314">
        <v>0</v>
      </c>
      <c r="BZ70" s="314">
        <v>0</v>
      </c>
      <c r="CA70" s="314" t="s">
        <v>10</v>
      </c>
      <c r="CB70" s="315" t="s">
        <v>817</v>
      </c>
      <c r="CC70" s="314">
        <v>0</v>
      </c>
      <c r="CD70" s="314" t="s">
        <v>10</v>
      </c>
    </row>
    <row r="71" spans="1:84" ht="15" customHeight="1" x14ac:dyDescent="0.25">
      <c r="A71" s="318" t="s">
        <v>865</v>
      </c>
      <c r="B71" s="1" t="s">
        <v>9</v>
      </c>
      <c r="C71" s="1" t="s">
        <v>868</v>
      </c>
      <c r="D71" s="1" t="s">
        <v>89</v>
      </c>
      <c r="E71" s="1" t="s">
        <v>10</v>
      </c>
      <c r="F71" s="1" t="s">
        <v>153</v>
      </c>
      <c r="G71" s="273">
        <v>963</v>
      </c>
      <c r="H71" s="273">
        <v>963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 t="s">
        <v>82</v>
      </c>
      <c r="O71" s="251">
        <v>5170</v>
      </c>
      <c r="P71" s="251"/>
      <c r="Q71" s="251"/>
      <c r="R71" s="1"/>
      <c r="S71" s="1"/>
      <c r="T71" s="1"/>
      <c r="U71" s="1"/>
      <c r="V71" s="1"/>
      <c r="W71" s="1"/>
      <c r="X71" s="1"/>
      <c r="Y71" s="1">
        <f>'комплекты фурнитуры'!$Q$20</f>
        <v>740</v>
      </c>
      <c r="Z71" s="1"/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1280</v>
      </c>
      <c r="AI71" s="29"/>
      <c r="AJ71" s="1"/>
      <c r="AK71" s="1"/>
      <c r="AL71" s="264"/>
      <c r="AM71" s="265"/>
      <c r="AN71" s="265"/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9">
        <f>'комплекты фурнитуры'!$Q$30</f>
        <v>5810</v>
      </c>
      <c r="BD71" s="265"/>
      <c r="BE71" s="29">
        <f>'комплекты фурнитуры'!$Q$33</f>
        <v>940</v>
      </c>
      <c r="BF71" s="29">
        <f>'комплекты фурнитуры'!$Q$35</f>
        <v>170</v>
      </c>
      <c r="BG71" s="265"/>
      <c r="BH71" s="29"/>
      <c r="BI71" s="29">
        <f>'комплекты фурнитуры'!$Q$38</f>
        <v>6440</v>
      </c>
      <c r="BJ71" s="29"/>
      <c r="BK71" s="29"/>
      <c r="BL71" s="29"/>
      <c r="BM71" s="29"/>
      <c r="BN71" s="29"/>
      <c r="BO71" s="29"/>
      <c r="BP71" s="28">
        <f>Прайс[[#This Row],[KFN-SB-DWD95R]]</f>
        <v>5810</v>
      </c>
      <c r="BQ71" s="28">
        <f>Прайс[[#This Row],[KFN-SB-M15]]+Прайс[[#This Row],[KFN-SB-MD]]</f>
        <v>1110</v>
      </c>
      <c r="BR71" s="28">
        <f>Прайс[[#This Row],[Комплект ящика INNOTECH ATIRA полного выдв. с  PUSH TO OPEN , Н70,NL470,цвет серебристый]]</f>
        <v>6440</v>
      </c>
      <c r="BS71" s="1">
        <v>600</v>
      </c>
      <c r="BT71" s="1">
        <v>1320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0</v>
      </c>
      <c r="BY71" s="314">
        <v>0</v>
      </c>
      <c r="BZ71" s="314">
        <v>0</v>
      </c>
      <c r="CA71" s="314" t="s">
        <v>10</v>
      </c>
      <c r="CB71" s="315" t="s">
        <v>817</v>
      </c>
      <c r="CC71" s="314">
        <v>0</v>
      </c>
      <c r="CD71" s="314" t="s">
        <v>10</v>
      </c>
    </row>
    <row r="72" spans="1:84" ht="15" customHeight="1" x14ac:dyDescent="0.25">
      <c r="A72" s="317" t="s">
        <v>49</v>
      </c>
      <c r="B72" s="1" t="s">
        <v>9</v>
      </c>
      <c r="C72" s="1" t="s">
        <v>902</v>
      </c>
      <c r="D72" s="1" t="s">
        <v>89</v>
      </c>
      <c r="E72" s="1" t="s">
        <v>10</v>
      </c>
      <c r="F72" s="1" t="s">
        <v>144</v>
      </c>
      <c r="G72" s="273">
        <v>2000</v>
      </c>
      <c r="H72" s="273">
        <v>2280</v>
      </c>
      <c r="I72" s="273">
        <v>150</v>
      </c>
      <c r="J72" s="273">
        <v>600</v>
      </c>
      <c r="K72" s="273">
        <v>300</v>
      </c>
      <c r="L72" s="273">
        <v>640</v>
      </c>
      <c r="M72" s="1"/>
      <c r="N72" s="269"/>
      <c r="O72" s="251">
        <v>6460</v>
      </c>
      <c r="P72" s="251"/>
      <c r="Q72" s="251"/>
      <c r="R72" s="1"/>
      <c r="S72" s="1"/>
      <c r="T72" s="1"/>
      <c r="U72" s="1"/>
      <c r="V72" s="1"/>
      <c r="W72" s="1"/>
      <c r="X72" s="1"/>
      <c r="Y72" s="1">
        <f>'комплекты фурнитуры'!$Q$20</f>
        <v>740</v>
      </c>
      <c r="Z72" s="1"/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1280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петли SENS накл.110 гр. с крестообр. Планкой]]*5</f>
        <v>2500</v>
      </c>
      <c r="BQ72" s="28">
        <f>Прайс[[#This Row],[KFP-SB-N110]]*5</f>
        <v>650</v>
      </c>
      <c r="BR72" s="28">
        <f>Прайс[[#This Row],[KFP-SB-N110]]*5</f>
        <v>650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14">
        <v>0</v>
      </c>
      <c r="BZ72" s="314">
        <v>4</v>
      </c>
      <c r="CA72" s="314" t="s">
        <v>87</v>
      </c>
      <c r="CB72" s="315" t="s">
        <v>815</v>
      </c>
      <c r="CC72" s="314">
        <v>4</v>
      </c>
      <c r="CD72" s="314" t="s">
        <v>87</v>
      </c>
      <c r="CF72" t="s">
        <v>869</v>
      </c>
    </row>
    <row r="73" spans="1:84" x14ac:dyDescent="0.25">
      <c r="A73" s="317" t="s">
        <v>140</v>
      </c>
      <c r="B73" s="1" t="s">
        <v>9</v>
      </c>
      <c r="C73" s="1" t="s">
        <v>177</v>
      </c>
      <c r="D73" s="1" t="s">
        <v>89</v>
      </c>
      <c r="E73" s="1" t="s">
        <v>87</v>
      </c>
      <c r="F73" s="1" t="s">
        <v>144</v>
      </c>
      <c r="G73" s="273">
        <v>2000</v>
      </c>
      <c r="H73" s="273">
        <v>2280</v>
      </c>
      <c r="I73" s="273">
        <v>150</v>
      </c>
      <c r="J73" s="273">
        <v>600</v>
      </c>
      <c r="K73" s="273">
        <v>300</v>
      </c>
      <c r="L73" s="273">
        <v>640</v>
      </c>
      <c r="M73" s="1"/>
      <c r="N73" s="269"/>
      <c r="O73" s="251">
        <v>6976.8</v>
      </c>
      <c r="P73" s="251">
        <v>740</v>
      </c>
      <c r="Q73" s="25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1280</v>
      </c>
      <c r="AI73" s="29"/>
      <c r="AJ73" s="1"/>
      <c r="AK73" s="1"/>
      <c r="AL73" s="264">
        <f>'комплекты фурнитуры'!$Q$92</f>
        <v>290</v>
      </c>
      <c r="AM73" s="29">
        <f>'комплекты фурнитуры'!$Q$68</f>
        <v>500</v>
      </c>
      <c r="AN73" s="265"/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KEKU]]*4+Прайс[[#This Row],[КФ петли SENS накл.110 гр. с крестообр. Планкой]]*5</f>
        <v>3660</v>
      </c>
      <c r="BQ73" s="28">
        <v>0</v>
      </c>
      <c r="BR73" s="28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1.3</v>
      </c>
      <c r="BY73" s="314">
        <v>0</v>
      </c>
      <c r="BZ73" s="314">
        <v>4</v>
      </c>
      <c r="CA73" s="314" t="s">
        <v>10</v>
      </c>
      <c r="CB73" s="315" t="s">
        <v>816</v>
      </c>
      <c r="CC73" s="314">
        <v>4</v>
      </c>
      <c r="CD73" s="314" t="s">
        <v>87</v>
      </c>
    </row>
    <row r="74" spans="1:84" ht="15" customHeight="1" x14ac:dyDescent="0.25">
      <c r="A74" s="317" t="s">
        <v>50</v>
      </c>
      <c r="B74" s="1" t="s">
        <v>9</v>
      </c>
      <c r="C74" s="1" t="s">
        <v>121</v>
      </c>
      <c r="D74" s="1" t="s">
        <v>89</v>
      </c>
      <c r="E74" s="1" t="s">
        <v>10</v>
      </c>
      <c r="F74" s="1" t="s">
        <v>154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/>
      <c r="O74" s="251">
        <v>5290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Планкой]]*5</f>
        <v>2500</v>
      </c>
      <c r="BQ74" s="28">
        <f>Прайс[[#This Row],[KFP-SB-N110]]*5</f>
        <v>650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1.3</v>
      </c>
      <c r="BY74" s="314">
        <v>0</v>
      </c>
      <c r="BZ74" s="314">
        <v>0</v>
      </c>
      <c r="CA74" s="314" t="s">
        <v>10</v>
      </c>
      <c r="CB74" s="315" t="s">
        <v>817</v>
      </c>
      <c r="CC74" s="314">
        <v>0</v>
      </c>
      <c r="CD74" s="314" t="s">
        <v>10</v>
      </c>
    </row>
    <row r="75" spans="1:84" ht="15" customHeight="1" x14ac:dyDescent="0.25">
      <c r="A75" s="317" t="s">
        <v>51</v>
      </c>
      <c r="B75" s="1" t="s">
        <v>9</v>
      </c>
      <c r="C75" s="1" t="s">
        <v>122</v>
      </c>
      <c r="D75" s="1" t="s">
        <v>89</v>
      </c>
      <c r="E75" s="1" t="s">
        <v>87</v>
      </c>
      <c r="F75" s="1" t="s">
        <v>154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/>
      <c r="O75" s="251">
        <v>5713.2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Планкой]]*5</f>
        <v>3660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0</v>
      </c>
      <c r="BZ75" s="314">
        <v>1</v>
      </c>
      <c r="CA75" s="314" t="s">
        <v>10</v>
      </c>
      <c r="CB75" s="315" t="s">
        <v>816</v>
      </c>
      <c r="CC75" s="314">
        <v>0</v>
      </c>
      <c r="CD75" s="314" t="s">
        <v>10</v>
      </c>
      <c r="CF75" t="s">
        <v>870</v>
      </c>
    </row>
    <row r="76" spans="1:84" ht="15" customHeight="1" x14ac:dyDescent="0.25">
      <c r="A76" s="316" t="s">
        <v>52</v>
      </c>
      <c r="B76" s="1" t="s">
        <v>9</v>
      </c>
      <c r="C76" s="1" t="s">
        <v>123</v>
      </c>
      <c r="D76" s="1" t="s">
        <v>89</v>
      </c>
      <c r="E76" s="1" t="s">
        <v>10</v>
      </c>
      <c r="F76" s="1" t="s">
        <v>152</v>
      </c>
      <c r="G76" s="273">
        <v>2000</v>
      </c>
      <c r="H76" s="273">
        <v>2280</v>
      </c>
      <c r="I76" s="273">
        <v>300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8650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9">
        <f>'комплекты фурнитуры'!$Q$29</f>
        <v>4750</v>
      </c>
      <c r="BC76" s="29">
        <f>'комплекты фурнитуры'!$Q$30</f>
        <v>5810</v>
      </c>
      <c r="BD76" s="29">
        <f>'комплекты фурнитуры'!$Q$34</f>
        <v>370</v>
      </c>
      <c r="BE76" s="29">
        <f>'комплекты фурнитуры'!$Q$33</f>
        <v>940</v>
      </c>
      <c r="BF76" s="29">
        <f>'комплекты фурнитуры'!$Q$35</f>
        <v>170</v>
      </c>
      <c r="BG76" s="29">
        <f>'комплекты фурнитуры'!$Q$37</f>
        <v>4130</v>
      </c>
      <c r="BH76" s="29">
        <f>'комплекты фурнитуры'!$Q$36</f>
        <v>5040</v>
      </c>
      <c r="BI76" s="29">
        <f>'комплекты фурнитуры'!$Q$38</f>
        <v>6440</v>
      </c>
      <c r="BJ76" s="29">
        <f>'комплекты фурнитуры'!$Q$39</f>
        <v>7970</v>
      </c>
      <c r="BK76" s="29"/>
      <c r="BL76" s="29"/>
      <c r="BM76" s="29"/>
      <c r="BN76" s="29"/>
      <c r="BO76" s="29"/>
      <c r="BP76" s="28">
        <f>Прайс[[#This Row],[KFN-SB-DWD95]]*2+Прайс[[#This Row],[KFN-SB-DWD95R]]+Прайс[[#This Row],[КФ петли SENS накл.110 гр. с крестообр. Планкой]]*3</f>
        <v>16810</v>
      </c>
      <c r="BQ76" s="28">
        <f>Прайс[[#This Row],[KFN-SB-M86]]*2+Прайс[[#This Row],[KFN-SB-M15]]+Прайс[[#This Row],[KFN-SB-MD]]*3+Прайс[[#This Row],[KFP-SB-N110]]*3</f>
        <v>2580</v>
      </c>
      <c r="BR7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0</v>
      </c>
      <c r="BY76" s="314">
        <v>2</v>
      </c>
      <c r="BZ76" s="314">
        <v>2</v>
      </c>
      <c r="CA76" s="314" t="s">
        <v>10</v>
      </c>
      <c r="CB76" s="315" t="s">
        <v>817</v>
      </c>
      <c r="CC76" s="314">
        <v>2</v>
      </c>
      <c r="CD76" s="314" t="s">
        <v>87</v>
      </c>
    </row>
    <row r="77" spans="1:84" ht="15" customHeight="1" x14ac:dyDescent="0.25">
      <c r="A77" s="317" t="s">
        <v>53</v>
      </c>
      <c r="B77" s="1" t="s">
        <v>9</v>
      </c>
      <c r="C77" s="1" t="s">
        <v>124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300</v>
      </c>
      <c r="J77" s="273">
        <v>600</v>
      </c>
      <c r="K77" s="273">
        <v>560</v>
      </c>
      <c r="L77" s="273">
        <v>560</v>
      </c>
      <c r="M77" s="1"/>
      <c r="N77" s="269"/>
      <c r="O77" s="251">
        <v>8100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>
        <f>'комплекты фурнитуры'!$Q$39</f>
        <v>7970</v>
      </c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Планкой]]*3</f>
        <v>11580</v>
      </c>
      <c r="BQ77" s="28">
        <f>Прайс[[#This Row],[KFN-SB-M15]]*2+Прайс[[#This Row],[KFN-SB-MD]]*3+Прайс[[#This Row],[KFP-SB-N110]]*3</f>
        <v>2780</v>
      </c>
      <c r="BR77" s="28">
        <f>Прайс[[#This Row],[Комплект ящика INNOTECH ATIRA полного выдв. с  PUSH TO OPEN , Н70,NL470,цвет серебристый]]*2+Прайс[[#This Row],[KFP-SB-N110]]*3</f>
        <v>13270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0</v>
      </c>
      <c r="BY77" s="314">
        <v>2</v>
      </c>
      <c r="BZ77" s="314">
        <v>2</v>
      </c>
      <c r="CA77" s="314" t="s">
        <v>10</v>
      </c>
      <c r="CB77" s="315" t="s">
        <v>817</v>
      </c>
      <c r="CC77" s="314">
        <v>2</v>
      </c>
      <c r="CD77" s="314" t="s">
        <v>87</v>
      </c>
    </row>
    <row r="78" spans="1:84" ht="15" customHeight="1" x14ac:dyDescent="0.25">
      <c r="A78" s="317" t="s">
        <v>734</v>
      </c>
      <c r="B78" s="1" t="s">
        <v>9</v>
      </c>
      <c r="C78" s="1" t="s">
        <v>736</v>
      </c>
      <c r="D78" s="1" t="s">
        <v>89</v>
      </c>
      <c r="E78" s="1" t="s">
        <v>10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6800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петли SENS накл.110 гр. с крестообр. Планкой]]*4</f>
        <v>2000</v>
      </c>
      <c r="BQ78" s="28">
        <f>Прайс[[#This Row],[KFP-SB-N110]]*4</f>
        <v>520</v>
      </c>
      <c r="BR78" s="28">
        <f>Прайс[[#This Row],[KFP-SB-N110]]*4</f>
        <v>520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14">
        <v>2</v>
      </c>
      <c r="BZ78" s="314">
        <v>2</v>
      </c>
      <c r="CA78" s="314" t="s">
        <v>87</v>
      </c>
      <c r="CB78" s="315" t="s">
        <v>815</v>
      </c>
      <c r="CC78" s="314">
        <v>2</v>
      </c>
      <c r="CD78" s="314" t="s">
        <v>10</v>
      </c>
    </row>
    <row r="79" spans="1:84" ht="15" customHeight="1" x14ac:dyDescent="0.25">
      <c r="A79" s="317" t="s">
        <v>735</v>
      </c>
      <c r="B79" s="1" t="s">
        <v>9</v>
      </c>
      <c r="C79" s="1" t="s">
        <v>737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6800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65"/>
      <c r="BD79" s="265"/>
      <c r="BE79" s="265"/>
      <c r="BF79" s="265"/>
      <c r="BG79" s="265"/>
      <c r="BH79" s="265"/>
      <c r="BI79" s="265"/>
      <c r="BJ79" s="29"/>
      <c r="BK79" s="29"/>
      <c r="BL79" s="29"/>
      <c r="BM79" s="29"/>
      <c r="BN79" s="29"/>
      <c r="BO79" s="29"/>
      <c r="BP79" s="28">
        <f>Прайс[[#This Row],[КФ петли SENS накл.110 гр. с крестообр. Планкой]]*4</f>
        <v>2000</v>
      </c>
      <c r="BQ79" s="28">
        <f>Прайс[[#This Row],[KFP-SB-N110]]*4</f>
        <v>520</v>
      </c>
      <c r="BR79" s="28">
        <f>Прайс[[#This Row],[KFP-SB-N110]]*4</f>
        <v>520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1.3</v>
      </c>
      <c r="BY79" s="314">
        <v>2</v>
      </c>
      <c r="BZ79" s="314">
        <v>2</v>
      </c>
      <c r="CA79" s="314" t="s">
        <v>87</v>
      </c>
      <c r="CB79" s="315" t="s">
        <v>815</v>
      </c>
      <c r="CC79" s="314">
        <v>2</v>
      </c>
      <c r="CD79" s="314" t="s">
        <v>10</v>
      </c>
    </row>
    <row r="80" spans="1:84" ht="15" customHeight="1" x14ac:dyDescent="0.25">
      <c r="A80" s="317" t="s">
        <v>738</v>
      </c>
      <c r="B80" s="1" t="s">
        <v>9</v>
      </c>
      <c r="C80" s="1" t="s">
        <v>740</v>
      </c>
      <c r="D80" s="1" t="s">
        <v>89</v>
      </c>
      <c r="E80" s="1" t="s">
        <v>87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7344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>
        <f>'комплекты фурнитуры'!$Q$92</f>
        <v>290</v>
      </c>
      <c r="AM80" s="29">
        <f>'комплекты фурнитуры'!$Q$68</f>
        <v>500</v>
      </c>
      <c r="AN80" s="265"/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Row],[КФ KEKU]]*4+Прайс[[#This Row],[КФ петли SENS накл.110 гр. с крестообр. Планкой]]*4</f>
        <v>3160</v>
      </c>
      <c r="BQ80" s="28">
        <v>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1.3</v>
      </c>
      <c r="BY80" s="314">
        <v>2</v>
      </c>
      <c r="BZ80" s="314">
        <v>3</v>
      </c>
      <c r="CA80" s="314" t="s">
        <v>10</v>
      </c>
      <c r="CB80" s="315" t="s">
        <v>816</v>
      </c>
      <c r="CC80" s="314" t="s">
        <v>857</v>
      </c>
      <c r="CD80" s="314" t="s">
        <v>10</v>
      </c>
      <c r="CF80" t="s">
        <v>855</v>
      </c>
    </row>
    <row r="81" spans="1:84" ht="15" customHeight="1" x14ac:dyDescent="0.25">
      <c r="A81" s="317" t="s">
        <v>739</v>
      </c>
      <c r="B81" s="1" t="s">
        <v>9</v>
      </c>
      <c r="C81" s="1" t="s">
        <v>741</v>
      </c>
      <c r="D81" s="1" t="s">
        <v>89</v>
      </c>
      <c r="E81" s="1" t="s">
        <v>87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7344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>
        <f>'комплекты фурнитуры'!$Q$92</f>
        <v>290</v>
      </c>
      <c r="AM81" s="29">
        <f>'комплекты фурнитуры'!$Q$68</f>
        <v>500</v>
      </c>
      <c r="AN81" s="265"/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65"/>
      <c r="BD81" s="265"/>
      <c r="BE81" s="265"/>
      <c r="BF81" s="265"/>
      <c r="BG81" s="265"/>
      <c r="BH81" s="265"/>
      <c r="BI81" s="265"/>
      <c r="BJ81" s="29"/>
      <c r="BK81" s="29"/>
      <c r="BL81" s="29"/>
      <c r="BM81" s="29"/>
      <c r="BN81" s="29"/>
      <c r="BO81" s="29"/>
      <c r="BP81" s="28">
        <f>Прайс[[#This Row],[КФ KEKU]]*4+Прайс[[#This Row],[КФ петли SENS накл.110 гр. с крестообр. Планкой]]*4</f>
        <v>3160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1.3</v>
      </c>
      <c r="BY81" s="314">
        <v>2</v>
      </c>
      <c r="BZ81" s="314">
        <v>3</v>
      </c>
      <c r="CA81" s="314" t="s">
        <v>10</v>
      </c>
      <c r="CB81" s="315" t="s">
        <v>816</v>
      </c>
      <c r="CC81" s="314" t="s">
        <v>858</v>
      </c>
      <c r="CD81" s="314"/>
      <c r="CF81" t="s">
        <v>855</v>
      </c>
    </row>
    <row r="82" spans="1:84" ht="15" customHeight="1" x14ac:dyDescent="0.25">
      <c r="A82" s="317" t="s">
        <v>742</v>
      </c>
      <c r="B82" s="1" t="s">
        <v>9</v>
      </c>
      <c r="C82" s="1" t="s">
        <v>856</v>
      </c>
      <c r="D82" s="1" t="s">
        <v>89</v>
      </c>
      <c r="E82" s="1" t="s">
        <v>10</v>
      </c>
      <c r="F82" s="1" t="s">
        <v>153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8020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>
        <f>'комплекты фурнитуры'!$Q$21</f>
        <v>930</v>
      </c>
      <c r="AA82" s="1"/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1470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9">
        <f>'комплекты фурнитуры'!$Q$33</f>
        <v>940</v>
      </c>
      <c r="BF82" s="29">
        <f>'комплекты фурнитуры'!$Q$35</f>
        <v>170</v>
      </c>
      <c r="BG82" s="265"/>
      <c r="BH82" s="29">
        <f>'комплекты фурнитуры'!$Q$36</f>
        <v>5040</v>
      </c>
      <c r="BI82" s="29">
        <f>'комплекты фурнитуры'!$Q$38</f>
        <v>6440</v>
      </c>
      <c r="BJ82" s="29"/>
      <c r="BK82" s="29"/>
      <c r="BL82" s="29"/>
      <c r="BM82" s="29"/>
      <c r="BN82" s="29"/>
      <c r="BO82" s="29"/>
      <c r="BP82" s="28">
        <f>Прайс[[#This Row],[КФ ящика Matrix (H=175 мм)_450_GR]]*2+Прайс[[#This Row],[КФ петли SENS накл.110 гр. с крестообр. Планкой]]*2</f>
        <v>11080</v>
      </c>
      <c r="BQ82" s="28">
        <f>Прайс[[#This Row],[KFN-SB-M15]]*2+Прайс[[#This Row],[KFN-SB-MD]]*2+Прайс[[#This Row],[KFP-SB-N110]]*2</f>
        <v>2480</v>
      </c>
      <c r="BR82" s="28">
        <f>Прайс[[#This Row],[Комплект ящика INNOTECH ATIRA полного выдв. с  PUSH TO OPEN , Н70,NL470,цвет серебристый]]*2+Прайс[[#This Row],[KFP-SB-N110]]*2</f>
        <v>13140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13">
        <v>1</v>
      </c>
      <c r="BZ82" s="313">
        <v>2</v>
      </c>
      <c r="CA82" s="1" t="s">
        <v>87</v>
      </c>
      <c r="CB82" s="28" t="s">
        <v>815</v>
      </c>
      <c r="CC82" s="313" t="s">
        <v>854</v>
      </c>
      <c r="CD82" s="313" t="s">
        <v>10</v>
      </c>
      <c r="CF82" t="s">
        <v>855</v>
      </c>
    </row>
    <row r="83" spans="1:84" ht="15" customHeight="1" x14ac:dyDescent="0.25">
      <c r="A83" s="317" t="s">
        <v>743</v>
      </c>
      <c r="B83" s="1" t="s">
        <v>9</v>
      </c>
      <c r="C83" s="1" t="s">
        <v>848</v>
      </c>
      <c r="D83" s="1" t="s">
        <v>89</v>
      </c>
      <c r="E83" s="1" t="s">
        <v>10</v>
      </c>
      <c r="F83" s="1" t="s">
        <v>153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8020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>
        <f>'комплекты фурнитуры'!$Q$21</f>
        <v>930</v>
      </c>
      <c r="AA83" s="1"/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1470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ящика Matrix (H=175 мм)_450_GR]]*2+Прайс[[#This Row],[КФ петли SENS накл.110 гр. с крестообр. Планкой]]*2</f>
        <v>11080</v>
      </c>
      <c r="BQ83" s="28">
        <f>Прайс[[#This Row],[KFN-SB-M15]]*2+Прайс[[#This Row],[KFN-SB-MD]]*2+Прайс[[#This Row],[KFP-SB-N110]]*2</f>
        <v>2480</v>
      </c>
      <c r="BR83" s="28">
        <f>Прайс[[#This Row],[Комплект ящика INNOTECH ATIRA полного выдв. с  PUSH TO OPEN , Н70,NL470,цвет серебристый]]*2+Прайс[[#This Row],[KFP-SB-N110]]*2</f>
        <v>13140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2</v>
      </c>
      <c r="CA83" s="1" t="s">
        <v>87</v>
      </c>
      <c r="CB83" s="28" t="s">
        <v>815</v>
      </c>
      <c r="CC83" s="313" t="s">
        <v>854</v>
      </c>
      <c r="CD83" s="313" t="s">
        <v>10</v>
      </c>
    </row>
    <row r="84" spans="1:84" ht="15" customHeight="1" x14ac:dyDescent="0.25">
      <c r="A84" s="317" t="s">
        <v>744</v>
      </c>
      <c r="B84" s="1" t="s">
        <v>9</v>
      </c>
      <c r="C84" s="1" t="s">
        <v>849</v>
      </c>
      <c r="D84" s="1" t="s">
        <v>89</v>
      </c>
      <c r="E84" s="1" t="s">
        <v>10</v>
      </c>
      <c r="F84" s="1" t="s">
        <v>153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8020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>
        <f>'комплекты фурнитуры'!$Q$21</f>
        <v>930</v>
      </c>
      <c r="AA84" s="1"/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1470</v>
      </c>
      <c r="AI84" s="29"/>
      <c r="AJ84" s="1"/>
      <c r="AK84" s="1"/>
      <c r="AL84" s="264"/>
      <c r="AM84" s="29">
        <f>'комплекты фурнитуры'!$Q$68</f>
        <v>500</v>
      </c>
      <c r="AN84" s="29">
        <f>'комплекты фурнитуры'!$Q$69</f>
        <v>130</v>
      </c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9">
        <f>'комплекты фурнитуры'!$Q$33</f>
        <v>940</v>
      </c>
      <c r="BF84" s="29">
        <f>'комплекты фурнитуры'!$Q$35</f>
        <v>170</v>
      </c>
      <c r="BG84" s="265"/>
      <c r="BH84" s="29">
        <f>'комплекты фурнитуры'!$Q$36</f>
        <v>5040</v>
      </c>
      <c r="BI84" s="29">
        <f>'комплекты фурнитуры'!$Q$38</f>
        <v>6440</v>
      </c>
      <c r="BJ84" s="29"/>
      <c r="BK84" s="29"/>
      <c r="BL84" s="29"/>
      <c r="BM84" s="29"/>
      <c r="BN84" s="29"/>
      <c r="BO84" s="29"/>
      <c r="BP84" s="28">
        <f>Прайс[[#This Row],[КФ ящика Matrix (H=175 мм)_450_GR]]*2+Прайс[[#This Row],[КФ петли SENS накл.110 гр. с крестообр. Планкой]]*2</f>
        <v>11080</v>
      </c>
      <c r="BQ84" s="28">
        <f>Прайс[[#This Row],[KFN-SB-M15]]*2+Прайс[[#This Row],[KFN-SB-MD]]*2+Прайс[[#This Row],[KFP-SB-N110]]*2</f>
        <v>2480</v>
      </c>
      <c r="BR84" s="28">
        <f>Прайс[[#This Row],[Комплект ящика INNOTECH ATIRA полного выдв. с  PUSH TO OPEN , Н70,NL470,цвет серебристый]]*2+Прайс[[#This Row],[KFP-SB-N110]]*2</f>
        <v>13140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2</v>
      </c>
      <c r="CA84" s="1" t="s">
        <v>87</v>
      </c>
      <c r="CB84" s="28" t="s">
        <v>815</v>
      </c>
      <c r="CC84" s="313" t="s">
        <v>854</v>
      </c>
      <c r="CD84" s="313" t="s">
        <v>10</v>
      </c>
    </row>
    <row r="85" spans="1:84" ht="15" customHeight="1" x14ac:dyDescent="0.25">
      <c r="A85" s="317" t="s">
        <v>57</v>
      </c>
      <c r="B85" s="1" t="s">
        <v>9</v>
      </c>
      <c r="C85" s="1" t="s">
        <v>852</v>
      </c>
      <c r="D85" s="1" t="s">
        <v>89</v>
      </c>
      <c r="E85" s="1" t="s">
        <v>10</v>
      </c>
      <c r="F85" s="1" t="s">
        <v>155</v>
      </c>
      <c r="G85" s="273">
        <v>2000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6990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4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>
        <f>'комплекты фурнитуры'!$Q$74</f>
        <v>6940</v>
      </c>
      <c r="AY85" s="29">
        <f>'комплекты фурнитуры'!$Q$76</f>
        <v>2290</v>
      </c>
      <c r="AZ85" s="29"/>
      <c r="BA85" s="29"/>
      <c r="BB85" s="265"/>
      <c r="BC85" s="265"/>
      <c r="BD85" s="265"/>
      <c r="BE85" s="265"/>
      <c r="BF85" s="265"/>
      <c r="BG85" s="265"/>
      <c r="BH85" s="265"/>
      <c r="BI85" s="265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Планкой]]*2</f>
        <v>7080</v>
      </c>
      <c r="BQ85" s="28">
        <f>Прайс[[#This Row],[KFP-SP-PPA]]+Прайс[[#This Row],[KFP-SB-N110]]*4</f>
        <v>2810</v>
      </c>
      <c r="BR85" s="28">
        <v>0</v>
      </c>
      <c r="BS85" s="1">
        <v>600</v>
      </c>
      <c r="BT85" s="1">
        <v>2040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0</v>
      </c>
      <c r="BY85" s="313">
        <v>1</v>
      </c>
      <c r="BZ85" s="313">
        <v>2</v>
      </c>
      <c r="CA85" s="1" t="s">
        <v>10</v>
      </c>
      <c r="CB85" s="28" t="s">
        <v>817</v>
      </c>
      <c r="CC85" s="313" t="s">
        <v>853</v>
      </c>
      <c r="CD85" s="313" t="s">
        <v>10</v>
      </c>
    </row>
    <row r="86" spans="1:84" ht="15" customHeight="1" x14ac:dyDescent="0.25">
      <c r="A86" s="317" t="s">
        <v>58</v>
      </c>
      <c r="B86" s="1" t="s">
        <v>9</v>
      </c>
      <c r="C86" s="1" t="s">
        <v>850</v>
      </c>
      <c r="D86" s="1" t="s">
        <v>89</v>
      </c>
      <c r="E86" s="1" t="s">
        <v>10</v>
      </c>
      <c r="F86" s="1" t="s">
        <v>155</v>
      </c>
      <c r="G86" s="273">
        <v>2000</v>
      </c>
      <c r="H86" s="273">
        <v>2280</v>
      </c>
      <c r="I86" s="273">
        <v>600</v>
      </c>
      <c r="J86" s="273">
        <v>600</v>
      </c>
      <c r="K86" s="273">
        <v>560</v>
      </c>
      <c r="L86" s="273">
        <v>560</v>
      </c>
      <c r="M86" s="1"/>
      <c r="N86" s="269" t="s">
        <v>83</v>
      </c>
      <c r="O86" s="251">
        <v>6910</v>
      </c>
      <c r="P86" s="251"/>
      <c r="Q86" s="251"/>
      <c r="R86" s="1"/>
      <c r="S86" s="1"/>
      <c r="T86" s="1"/>
      <c r="U86" s="1"/>
      <c r="V86" s="1"/>
      <c r="W86" s="1"/>
      <c r="X86" s="1"/>
      <c r="Y86" s="1"/>
      <c r="Z86" s="1"/>
      <c r="AA86" s="1">
        <f>'комплекты фурнитуры'!$Q$22</f>
        <v>1130</v>
      </c>
      <c r="AB86" s="1"/>
      <c r="AC86" s="1"/>
      <c r="AD86" s="1"/>
      <c r="AE86" s="1">
        <f>'комплекты фурнитуры'!$Q$26*2</f>
        <v>540</v>
      </c>
      <c r="AF86" s="1"/>
      <c r="AG86" s="1"/>
      <c r="AH86" s="29">
        <f>SUM(Прайс[[#This Row],[КФ НСТ11]:[KFPr-SB-ZPG]])</f>
        <v>1670</v>
      </c>
      <c r="AI86" s="29"/>
      <c r="AJ86" s="1"/>
      <c r="AK86" s="1"/>
      <c r="AL86" s="264"/>
      <c r="AM86" s="29">
        <f>'комплекты фурнитуры'!$Q$68</f>
        <v>500</v>
      </c>
      <c r="AN86" s="29">
        <f>'комплекты фурнитуры'!$Q$69</f>
        <v>130</v>
      </c>
      <c r="AO86" s="29"/>
      <c r="AP86" s="29"/>
      <c r="AQ86" s="29"/>
      <c r="AR86" s="29"/>
      <c r="AS86" s="29"/>
      <c r="AT86" s="29"/>
      <c r="AU86" s="29"/>
      <c r="AV86" s="29"/>
      <c r="AW86" s="265"/>
      <c r="AX86" s="29"/>
      <c r="AY86" s="265"/>
      <c r="AZ86" s="29"/>
      <c r="BA86" s="29"/>
      <c r="BB86" s="265"/>
      <c r="BC86" s="29">
        <f>'комплекты фурнитуры'!$Q$30</f>
        <v>5810</v>
      </c>
      <c r="BD86" s="265"/>
      <c r="BE86" s="29">
        <f>'комплекты фурнитуры'!$Q$33</f>
        <v>940</v>
      </c>
      <c r="BF86" s="29">
        <f>'комплекты фурнитуры'!$Q$35</f>
        <v>170</v>
      </c>
      <c r="BG86" s="265"/>
      <c r="BH86" s="29">
        <f>'комплекты фурнитуры'!$Q$36</f>
        <v>5040</v>
      </c>
      <c r="BI86" s="29">
        <f>'комплекты фурнитуры'!$Q$38</f>
        <v>6440</v>
      </c>
      <c r="BJ86" s="29"/>
      <c r="BK86" s="29"/>
      <c r="BL86" s="29"/>
      <c r="BM86" s="29"/>
      <c r="BN86" s="29"/>
      <c r="BO86" s="29"/>
      <c r="BP86" s="28">
        <f>Прайс[[#This Row],[КФ петли SENS накл.110 гр. с крестообр. Планкой]]*2+Прайс[[#This Row],[KFN-SB-DWD95R]]</f>
        <v>6810</v>
      </c>
      <c r="BQ86" s="28">
        <f>Прайс[[#This Row],[KFP-SB-N110]]*2+Прайс[[#This Row],[KFN-SB-M15]]+Прайс[[#This Row],[KFN-SB-MD]]</f>
        <v>1370</v>
      </c>
      <c r="BR86" s="28">
        <f>Прайс[[#This Row],[KFP-SB-N110]]*2+Прайс[[#This Row],[Комплект ящика INNOTECH ATIRA полного выдв. с  PUSH TO OPEN , Н70,NL470,цвет серебристый]]</f>
        <v>6700</v>
      </c>
      <c r="BS86" s="1">
        <v>600</v>
      </c>
      <c r="BT86" s="1">
        <v>2040</v>
      </c>
      <c r="BU86" s="1" t="str">
        <f>IF(OR(Прайс[[#This Row],[Тип]]="Нижний",Прайс[[#This Row],[Тип]]="Пенал"),"560",IF(Прайс[[#This Row],[Тип]]="Верхний",315,0))</f>
        <v>560</v>
      </c>
      <c r="BV86" s="28">
        <v>1.08</v>
      </c>
      <c r="BW86" s="28">
        <v>1.0649999999999999</v>
      </c>
      <c r="BX86" s="28">
        <v>0</v>
      </c>
      <c r="BY86" s="313">
        <v>1</v>
      </c>
      <c r="BZ86" s="313">
        <v>1</v>
      </c>
      <c r="CA86" s="1" t="s">
        <v>87</v>
      </c>
      <c r="CB86" s="28" t="s">
        <v>815</v>
      </c>
      <c r="CC86" s="313">
        <v>1</v>
      </c>
      <c r="CD86" s="313" t="s">
        <v>10</v>
      </c>
    </row>
    <row r="87" spans="1:84" ht="15" customHeight="1" x14ac:dyDescent="0.25">
      <c r="A87" s="317" t="s">
        <v>59</v>
      </c>
      <c r="B87" s="1" t="s">
        <v>9</v>
      </c>
      <c r="C87" s="1" t="s">
        <v>851</v>
      </c>
      <c r="D87" s="1" t="s">
        <v>89</v>
      </c>
      <c r="E87" s="1" t="s">
        <v>87</v>
      </c>
      <c r="F87" s="1" t="s">
        <v>155</v>
      </c>
      <c r="G87" s="273">
        <v>2000</v>
      </c>
      <c r="H87" s="273">
        <v>2280</v>
      </c>
      <c r="I87" s="273">
        <v>600</v>
      </c>
      <c r="J87" s="273">
        <v>600</v>
      </c>
      <c r="K87" s="273">
        <v>560</v>
      </c>
      <c r="L87" s="273">
        <v>560</v>
      </c>
      <c r="M87" s="1"/>
      <c r="N87" s="269" t="s">
        <v>83</v>
      </c>
      <c r="O87" s="251">
        <v>7462.8</v>
      </c>
      <c r="P87" s="251"/>
      <c r="Q87" s="251"/>
      <c r="R87" s="1"/>
      <c r="S87" s="1"/>
      <c r="T87" s="1"/>
      <c r="U87" s="1"/>
      <c r="V87" s="1"/>
      <c r="W87" s="1"/>
      <c r="X87" s="1"/>
      <c r="Y87" s="1"/>
      <c r="Z87" s="1"/>
      <c r="AA87" s="1">
        <f>'комплекты фурнитуры'!$Q$22</f>
        <v>1130</v>
      </c>
      <c r="AB87" s="1"/>
      <c r="AC87" s="1"/>
      <c r="AD87" s="1"/>
      <c r="AE87" s="1">
        <f>'комплекты фурнитуры'!$Q$26*2</f>
        <v>540</v>
      </c>
      <c r="AF87" s="1"/>
      <c r="AG87" s="1"/>
      <c r="AH87" s="29">
        <f>SUM(Прайс[[#This Row],[КФ НСТ11]:[KFPr-SB-ZPG]])</f>
        <v>1670</v>
      </c>
      <c r="AI87" s="29"/>
      <c r="AJ87" s="1"/>
      <c r="AK87" s="1"/>
      <c r="AL87" s="264">
        <f>'комплекты фурнитуры'!$Q$92</f>
        <v>290</v>
      </c>
      <c r="AM87" s="29">
        <f>'комплекты фурнитуры'!$Q$68</f>
        <v>500</v>
      </c>
      <c r="AN87" s="265"/>
      <c r="AO87" s="29"/>
      <c r="AP87" s="29"/>
      <c r="AQ87" s="29"/>
      <c r="AR87" s="29"/>
      <c r="AS87" s="29"/>
      <c r="AT87" s="29"/>
      <c r="AU87" s="29"/>
      <c r="AV87" s="29"/>
      <c r="AW87" s="265"/>
      <c r="AX87" s="29"/>
      <c r="AY87" s="265"/>
      <c r="AZ87" s="29"/>
      <c r="BA87" s="29"/>
      <c r="BB87" s="265"/>
      <c r="BC87" s="29">
        <f>'комплекты фурнитуры'!$Q$30</f>
        <v>5810</v>
      </c>
      <c r="BD87" s="265"/>
      <c r="BE87" s="265"/>
      <c r="BF87" s="265"/>
      <c r="BG87" s="265"/>
      <c r="BH87" s="29">
        <f>'комплекты фурнитуры'!$Q$36</f>
        <v>5040</v>
      </c>
      <c r="BI87" s="265"/>
      <c r="BJ87" s="29"/>
      <c r="BK87" s="29"/>
      <c r="BL87" s="29"/>
      <c r="BM87" s="29"/>
      <c r="BN87" s="29"/>
      <c r="BO87" s="29"/>
      <c r="BP87" s="28">
        <f>Прайс[[#This Row],[КФ петли SENS накл.110 гр. с крестообр. Планкой]]*2+Прайс[[#This Row],[KFN-SB-DWD95R]]+Прайс[[#This Row],[КФ KEKU]]*4</f>
        <v>7970</v>
      </c>
      <c r="BQ87" s="28">
        <v>0</v>
      </c>
      <c r="BR87" s="28">
        <v>0</v>
      </c>
      <c r="BS87" s="1">
        <v>600</v>
      </c>
      <c r="BT87" s="1">
        <v>2040</v>
      </c>
      <c r="BU87" s="1" t="str">
        <f>IF(OR(Прайс[[#This Row],[Тип]]="Нижний",Прайс[[#This Row],[Тип]]="Пенал"),"560",IF(Прайс[[#This Row],[Тип]]="Верхний",315,0))</f>
        <v>560</v>
      </c>
      <c r="BV87" s="28">
        <v>1.08</v>
      </c>
      <c r="BW87" s="28">
        <v>1.0649999999999999</v>
      </c>
      <c r="BX87" s="28">
        <v>0</v>
      </c>
      <c r="BY87" s="313">
        <v>1</v>
      </c>
      <c r="BZ87" s="313">
        <v>1</v>
      </c>
      <c r="CA87" s="1" t="s">
        <v>10</v>
      </c>
      <c r="CB87" s="28" t="s">
        <v>816</v>
      </c>
      <c r="CC87" s="313">
        <v>1</v>
      </c>
      <c r="CD87" s="313" t="s">
        <v>10</v>
      </c>
    </row>
    <row r="88" spans="1:84" ht="15" customHeight="1" x14ac:dyDescent="0.25">
      <c r="A88" s="317" t="s">
        <v>60</v>
      </c>
      <c r="B88" s="1" t="s">
        <v>9</v>
      </c>
      <c r="C88" s="1" t="s">
        <v>125</v>
      </c>
      <c r="D88" s="1" t="s">
        <v>89</v>
      </c>
      <c r="E88" s="1" t="s">
        <v>10</v>
      </c>
      <c r="F88" s="1" t="s">
        <v>154</v>
      </c>
      <c r="G88" s="273">
        <v>2280</v>
      </c>
      <c r="H88" s="273">
        <v>2280</v>
      </c>
      <c r="I88" s="273">
        <v>600</v>
      </c>
      <c r="J88" s="273">
        <v>600</v>
      </c>
      <c r="K88" s="273">
        <v>560</v>
      </c>
      <c r="L88" s="273">
        <v>560</v>
      </c>
      <c r="M88" s="1"/>
      <c r="N88" s="269" t="s">
        <v>83</v>
      </c>
      <c r="O88" s="251">
        <v>6310</v>
      </c>
      <c r="P88" s="251"/>
      <c r="Q88" s="251"/>
      <c r="R88" s="1"/>
      <c r="S88" s="1"/>
      <c r="T88" s="1"/>
      <c r="U88" s="1"/>
      <c r="V88" s="1"/>
      <c r="W88" s="1"/>
      <c r="X88" s="1"/>
      <c r="Y88" s="1"/>
      <c r="Z88" s="1"/>
      <c r="AA88" s="1">
        <f>'комплекты фурнитуры'!$Q$22</f>
        <v>1130</v>
      </c>
      <c r="AB88" s="1"/>
      <c r="AC88" s="1"/>
      <c r="AD88" s="1"/>
      <c r="AE88" s="1">
        <f>'комплекты фурнитуры'!$Q$26*2</f>
        <v>540</v>
      </c>
      <c r="AF88" s="1"/>
      <c r="AG88" s="1"/>
      <c r="AH88" s="29">
        <f>SUM(Прайс[[#This Row],[КФ НСТ11]:[KFPr-SB-ZPG]])</f>
        <v>1670</v>
      </c>
      <c r="AI88" s="29"/>
      <c r="AJ88" s="1"/>
      <c r="AK88" s="1"/>
      <c r="AL88" s="266"/>
      <c r="AM88" s="29">
        <f>'комплекты фурнитуры'!$Q$68</f>
        <v>500</v>
      </c>
      <c r="AN88" s="29">
        <f>'комплекты фурнитуры'!$Q$69</f>
        <v>130</v>
      </c>
      <c r="AO88" s="29"/>
      <c r="AP88" s="29"/>
      <c r="AQ88" s="29"/>
      <c r="AR88" s="29"/>
      <c r="AS88" s="29"/>
      <c r="AT88" s="29"/>
      <c r="AU88" s="29"/>
      <c r="AV88" s="29"/>
      <c r="AW88" s="29">
        <f>'комплекты фурнитуры'!$Q$73</f>
        <v>6080</v>
      </c>
      <c r="AX88" s="29"/>
      <c r="AY88" s="29">
        <f>'комплекты фурнитуры'!$Q$76</f>
        <v>2290</v>
      </c>
      <c r="AZ88" s="29"/>
      <c r="BA88" s="29"/>
      <c r="BB88" s="267"/>
      <c r="BC88" s="267"/>
      <c r="BD88" s="267"/>
      <c r="BE88" s="267"/>
      <c r="BF88" s="267"/>
      <c r="BG88" s="267"/>
      <c r="BH88" s="267"/>
      <c r="BI88" s="267"/>
      <c r="BJ88" s="29"/>
      <c r="BK88" s="29"/>
      <c r="BL88" s="29"/>
      <c r="BM88" s="29"/>
      <c r="BN88" s="29"/>
      <c r="BO88" s="29"/>
      <c r="BP88" s="28">
        <f>Прайс[[#This Row],[KFP-SP-PPGK]]+Прайс[[#This Row],[КФ петли SENS накл.110 гр. с крестообр. Планкой]]*5</f>
        <v>8580</v>
      </c>
      <c r="BQ88" s="28">
        <f>Прайс[[#This Row],[KFP-SP-PPA]]+Прайс[[#This Row],[KFP-SB-N110]]*7</f>
        <v>3200</v>
      </c>
      <c r="BR88" s="28">
        <v>0</v>
      </c>
      <c r="BS88" s="1">
        <v>600</v>
      </c>
      <c r="BT88" s="1">
        <v>2280</v>
      </c>
      <c r="BU88" s="1" t="str">
        <f>IF(OR(Прайс[[#This Row],[Тип]]="Нижний",Прайс[[#This Row],[Тип]]="Пенал"),"560",IF(Прайс[[#This Row],[Тип]]="Верхний",315,0))</f>
        <v>560</v>
      </c>
      <c r="BV88" s="28">
        <v>1.08</v>
      </c>
      <c r="BW88" s="28">
        <v>1.0649999999999999</v>
      </c>
      <c r="BX88" s="28">
        <v>1.3</v>
      </c>
      <c r="BY88" s="313">
        <v>0</v>
      </c>
      <c r="BZ88" s="313">
        <v>0</v>
      </c>
      <c r="CA88" s="1" t="s">
        <v>10</v>
      </c>
      <c r="CB88" s="28" t="s">
        <v>817</v>
      </c>
      <c r="CC88" s="313">
        <v>0</v>
      </c>
      <c r="CD88" s="313" t="s">
        <v>10</v>
      </c>
    </row>
    <row r="89" spans="1:84" ht="15" customHeight="1" x14ac:dyDescent="0.25"/>
    <row r="93" spans="1:84" x14ac:dyDescent="0.25">
      <c r="A93" s="15"/>
    </row>
    <row r="94" spans="1:84" x14ac:dyDescent="0.25">
      <c r="A94" s="15"/>
    </row>
    <row r="95" spans="1:84" x14ac:dyDescent="0.25">
      <c r="A95" s="15"/>
    </row>
    <row r="96" spans="1:84" x14ac:dyDescent="0.25">
      <c r="A96" s="15"/>
    </row>
    <row r="97" spans="1:32" x14ac:dyDescent="0.25">
      <c r="A97" s="15"/>
    </row>
    <row r="98" spans="1:32" ht="15.75" x14ac:dyDescent="0.25">
      <c r="A98" s="15"/>
      <c r="AF98" s="253"/>
    </row>
    <row r="99" spans="1:32" x14ac:dyDescent="0.25">
      <c r="A99" s="15"/>
    </row>
    <row r="100" spans="1:32" x14ac:dyDescent="0.25">
      <c r="A100" s="15"/>
    </row>
    <row r="101" spans="1:32" x14ac:dyDescent="0.25">
      <c r="A101" s="15"/>
    </row>
    <row r="102" spans="1:32" x14ac:dyDescent="0.25">
      <c r="A102" s="15"/>
    </row>
    <row r="103" spans="1:32" x14ac:dyDescent="0.25">
      <c r="A103" s="15"/>
    </row>
    <row r="104" spans="1:32" x14ac:dyDescent="0.25">
      <c r="A104" s="15"/>
    </row>
    <row r="105" spans="1:32" x14ac:dyDescent="0.25">
      <c r="A105" s="15"/>
    </row>
    <row r="106" spans="1:32" x14ac:dyDescent="0.25">
      <c r="A106" s="15"/>
    </row>
    <row r="107" spans="1:32" x14ac:dyDescent="0.25">
      <c r="A107" s="15"/>
    </row>
    <row r="108" spans="1:32" x14ac:dyDescent="0.25">
      <c r="A108" s="15"/>
    </row>
    <row r="109" spans="1:32" x14ac:dyDescent="0.25">
      <c r="A109" s="15"/>
    </row>
    <row r="110" spans="1:32" x14ac:dyDescent="0.25">
      <c r="A110" s="15"/>
    </row>
    <row r="111" spans="1:32" x14ac:dyDescent="0.25">
      <c r="A111" s="15"/>
    </row>
    <row r="112" spans="1:32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  <c r="P124" s="391"/>
      <c r="Q124" s="391"/>
      <c r="R124" s="391"/>
      <c r="S124" s="391"/>
      <c r="T124" s="391"/>
      <c r="U124" s="391"/>
      <c r="V124" s="391"/>
      <c r="W124" s="391"/>
      <c r="X124" s="391"/>
      <c r="Y124" s="34"/>
    </row>
    <row r="125" spans="1:29" x14ac:dyDescent="0.25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15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15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15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6"/>
    </row>
    <row r="134" spans="1:1" x14ac:dyDescent="0.25">
      <c r="A134" s="16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ht="15" customHeight="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6"/>
    </row>
  </sheetData>
  <mergeCells count="1">
    <mergeCell ref="P124:X124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0" zoomScale="85" zoomScaleNormal="85" workbookViewId="0">
      <selection activeCell="I20" sqref="I20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93" t="s">
        <v>199</v>
      </c>
      <c r="L1" s="393"/>
      <c r="M1" s="393"/>
      <c r="N1" s="393"/>
      <c r="O1" s="393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755</v>
      </c>
      <c r="Z1" s="290" t="s">
        <v>811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803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755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750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804</v>
      </c>
    </row>
    <row r="20" spans="1:32" ht="30" customHeight="1" x14ac:dyDescent="0.25">
      <c r="A20" s="290" t="s">
        <v>751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804</v>
      </c>
    </row>
    <row r="21" spans="1:32" ht="30" customHeight="1" x14ac:dyDescent="0.25">
      <c r="A21" s="290" t="s">
        <v>752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804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804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804</v>
      </c>
    </row>
    <row r="24" spans="1:32" ht="30" customHeight="1" x14ac:dyDescent="0.25">
      <c r="A24" s="392" t="s">
        <v>805</v>
      </c>
      <c r="B24" s="392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804</v>
      </c>
    </row>
    <row r="25" spans="1:32" ht="30" customHeight="1" x14ac:dyDescent="0.25">
      <c r="A25" s="290" t="s">
        <v>501</v>
      </c>
      <c r="B25" s="290" t="s">
        <v>837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804</v>
      </c>
    </row>
    <row r="26" spans="1:32" ht="30" customHeight="1" x14ac:dyDescent="0.25">
      <c r="A26" s="295" t="s">
        <v>839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804</v>
      </c>
    </row>
    <row r="27" spans="1:32" ht="30" customHeight="1" x14ac:dyDescent="0.25">
      <c r="A27" s="295" t="s">
        <v>840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804</v>
      </c>
    </row>
    <row r="28" spans="1:32" ht="30" customHeight="1" x14ac:dyDescent="0.25">
      <c r="A28" s="295" t="s">
        <v>841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804</v>
      </c>
    </row>
    <row r="29" spans="1:32" ht="30" customHeight="1" x14ac:dyDescent="0.25">
      <c r="A29" s="295" t="s">
        <v>842</v>
      </c>
      <c r="B29" s="288" t="s">
        <v>806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804</v>
      </c>
    </row>
    <row r="30" spans="1:32" ht="30" customHeight="1" x14ac:dyDescent="0.25">
      <c r="A30" s="295" t="s">
        <v>843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804</v>
      </c>
    </row>
    <row r="31" spans="1:32" ht="30" customHeight="1" x14ac:dyDescent="0.25">
      <c r="A31" s="295" t="s">
        <v>844</v>
      </c>
      <c r="B31" s="288" t="s">
        <v>807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804</v>
      </c>
    </row>
    <row r="32" spans="1:32" ht="30" customHeight="1" x14ac:dyDescent="0.25">
      <c r="A32" s="295" t="s">
        <v>845</v>
      </c>
      <c r="B32" s="288" t="s">
        <v>808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804</v>
      </c>
    </row>
    <row r="33" spans="1:32" ht="30" customHeight="1" x14ac:dyDescent="0.25">
      <c r="A33" s="295" t="s">
        <v>846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804</v>
      </c>
    </row>
    <row r="34" spans="1:32" ht="30" customHeight="1" x14ac:dyDescent="0.25">
      <c r="A34" s="305" t="s">
        <v>809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804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804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804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804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804</v>
      </c>
    </row>
    <row r="39" spans="1:32" ht="30" customHeight="1" x14ac:dyDescent="0.25">
      <c r="A39" s="274" t="s">
        <v>838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804</v>
      </c>
    </row>
    <row r="40" spans="1:32" ht="30" customHeight="1" thickBot="1" x14ac:dyDescent="0.3">
      <c r="A40" s="275" t="s">
        <v>824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804</v>
      </c>
    </row>
    <row r="41" spans="1:32" ht="30" customHeight="1" thickBot="1" x14ac:dyDescent="0.3">
      <c r="A41" s="277" t="s">
        <v>825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804</v>
      </c>
    </row>
    <row r="42" spans="1:32" ht="30" customHeight="1" thickBot="1" x14ac:dyDescent="0.3">
      <c r="A42" s="279" t="s">
        <v>826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804</v>
      </c>
    </row>
    <row r="43" spans="1:32" ht="30" customHeight="1" thickBot="1" x14ac:dyDescent="0.3">
      <c r="A43" s="280" t="s">
        <v>827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804</v>
      </c>
    </row>
    <row r="44" spans="1:32" ht="30" customHeight="1" thickBot="1" x14ac:dyDescent="0.3">
      <c r="A44" s="277" t="s">
        <v>828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804</v>
      </c>
    </row>
    <row r="45" spans="1:32" ht="30" customHeight="1" thickBot="1" x14ac:dyDescent="0.3">
      <c r="A45" s="282" t="s">
        <v>829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830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831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832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833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834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835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836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765</v>
      </c>
    </row>
    <row r="119" spans="19:28" ht="30" customHeight="1" x14ac:dyDescent="0.25">
      <c r="S119" s="290" t="s">
        <v>766</v>
      </c>
      <c r="T119" s="290" t="s">
        <v>767</v>
      </c>
      <c r="U119" s="290" t="s">
        <v>180</v>
      </c>
      <c r="V119" s="290" t="s">
        <v>781</v>
      </c>
      <c r="W119" s="290" t="s">
        <v>782</v>
      </c>
      <c r="X119" s="290" t="s">
        <v>796</v>
      </c>
      <c r="Y119" s="290" t="s">
        <v>797</v>
      </c>
      <c r="Z119" s="290" t="s">
        <v>798</v>
      </c>
      <c r="AA119" s="290" t="s">
        <v>812</v>
      </c>
      <c r="AB119" s="290" t="s">
        <v>799</v>
      </c>
    </row>
    <row r="120" spans="19:28" ht="30" customHeight="1" x14ac:dyDescent="0.25">
      <c r="S120" s="298" t="s">
        <v>768</v>
      </c>
      <c r="T120" s="290" t="s">
        <v>780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769</v>
      </c>
      <c r="T121" s="290" t="s">
        <v>780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770</v>
      </c>
      <c r="T122" s="290" t="s">
        <v>780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771</v>
      </c>
      <c r="T123" s="290" t="s">
        <v>780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772</v>
      </c>
      <c r="T124" s="290" t="s">
        <v>780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773</v>
      </c>
      <c r="T125" s="290" t="s">
        <v>780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774</v>
      </c>
      <c r="T126" s="290" t="s">
        <v>780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775</v>
      </c>
      <c r="T127" s="290" t="s">
        <v>780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776</v>
      </c>
      <c r="T128" s="290" t="s">
        <v>780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777</v>
      </c>
      <c r="T129" s="290" t="s">
        <v>780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778</v>
      </c>
      <c r="T130" s="290" t="s">
        <v>780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779</v>
      </c>
      <c r="T131" s="290" t="s">
        <v>780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771</v>
      </c>
      <c r="T132" s="290" t="s">
        <v>780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783</v>
      </c>
      <c r="T133" s="290" t="s">
        <v>780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784</v>
      </c>
      <c r="T134" s="290" t="s">
        <v>780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775</v>
      </c>
      <c r="T135" s="290" t="s">
        <v>780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785</v>
      </c>
      <c r="T136" s="290" t="s">
        <v>780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786</v>
      </c>
      <c r="T137" s="290" t="s">
        <v>780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778</v>
      </c>
      <c r="T138" s="290" t="s">
        <v>780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779</v>
      </c>
      <c r="T139" s="290" t="s">
        <v>780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773</v>
      </c>
      <c r="T140" s="290" t="s">
        <v>780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787</v>
      </c>
      <c r="T141" s="290" t="s">
        <v>794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788</v>
      </c>
      <c r="T142" s="290" t="s">
        <v>794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789</v>
      </c>
      <c r="T143" s="290" t="s">
        <v>794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790</v>
      </c>
      <c r="T144" s="290" t="s">
        <v>794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791</v>
      </c>
      <c r="T145" s="290" t="s">
        <v>794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792</v>
      </c>
      <c r="T146" s="290" t="s">
        <v>794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793</v>
      </c>
      <c r="T147" s="290" t="s">
        <v>794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795</v>
      </c>
      <c r="T148" s="290" t="s">
        <v>794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37" zoomScale="85" zoomScaleNormal="85" workbookViewId="0">
      <selection activeCell="F38" sqref="F38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134</v>
      </c>
    </row>
    <row r="38" spans="1:1" ht="170.1" customHeight="1" x14ac:dyDescent="0.25">
      <c r="A38" s="7"/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813</v>
      </c>
    </row>
    <row r="43" spans="1:1" ht="170.1" customHeight="1" thickBot="1" x14ac:dyDescent="0.3">
      <c r="A43" s="20" t="s">
        <v>892</v>
      </c>
    </row>
    <row r="44" spans="1:1" ht="170.1" customHeight="1" thickBot="1" x14ac:dyDescent="0.3">
      <c r="A44" s="20" t="s">
        <v>893</v>
      </c>
    </row>
    <row r="45" spans="1:1" ht="170.1" customHeight="1" thickBot="1" x14ac:dyDescent="0.3">
      <c r="A45" s="21" t="s">
        <v>897</v>
      </c>
    </row>
    <row r="46" spans="1:1" ht="170.1" customHeight="1" thickBot="1" x14ac:dyDescent="0.3">
      <c r="A46" s="21" t="s">
        <v>898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872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875</v>
      </c>
    </row>
    <row r="58" spans="1:1" ht="170.1" customHeight="1" thickBot="1" x14ac:dyDescent="0.3">
      <c r="A58" s="10" t="s">
        <v>876</v>
      </c>
    </row>
    <row r="59" spans="1:1" ht="170.1" customHeight="1" thickBot="1" x14ac:dyDescent="0.3">
      <c r="A59" s="10" t="s">
        <v>877</v>
      </c>
    </row>
    <row r="60" spans="1:1" ht="170.1" customHeight="1" thickBot="1" x14ac:dyDescent="0.3">
      <c r="A60" s="10" t="s">
        <v>878</v>
      </c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885</v>
      </c>
    </row>
    <row r="66" spans="1:1" ht="170.1" customHeight="1" thickBot="1" x14ac:dyDescent="0.3">
      <c r="A66" s="24" t="s">
        <v>886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859</v>
      </c>
    </row>
    <row r="70" spans="1:1" ht="170.1" customHeight="1" thickBot="1" x14ac:dyDescent="0.3">
      <c r="A70" s="7" t="s">
        <v>860</v>
      </c>
    </row>
    <row r="71" spans="1:1" ht="170.1" customHeight="1" thickBot="1" x14ac:dyDescent="0.3">
      <c r="A71" s="25" t="s">
        <v>863</v>
      </c>
    </row>
    <row r="72" spans="1:1" ht="170.1" customHeight="1" thickBot="1" x14ac:dyDescent="0.3">
      <c r="A72" s="25" t="s">
        <v>864</v>
      </c>
    </row>
    <row r="73" spans="1:1" ht="170.1" customHeight="1" thickBot="1" x14ac:dyDescent="0.3">
      <c r="A73" s="25" t="s">
        <v>865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734</v>
      </c>
    </row>
    <row r="81" spans="1:1" ht="170.1" customHeight="1" thickBot="1" x14ac:dyDescent="0.3">
      <c r="A81" s="7" t="s">
        <v>735</v>
      </c>
    </row>
    <row r="82" spans="1:1" ht="170.1" customHeight="1" thickBot="1" x14ac:dyDescent="0.3">
      <c r="A82" s="10" t="s">
        <v>738</v>
      </c>
    </row>
    <row r="83" spans="1:1" ht="170.1" customHeight="1" thickBot="1" x14ac:dyDescent="0.3">
      <c r="A83" s="10" t="s">
        <v>739</v>
      </c>
    </row>
    <row r="84" spans="1:1" ht="170.1" customHeight="1" thickBot="1" x14ac:dyDescent="0.3">
      <c r="A84" s="7" t="s">
        <v>742</v>
      </c>
    </row>
    <row r="85" spans="1:1" ht="170.1" customHeight="1" thickBot="1" x14ac:dyDescent="0.3">
      <c r="A85" s="7" t="s">
        <v>743</v>
      </c>
    </row>
    <row r="86" spans="1:1" ht="170.1" customHeight="1" thickBot="1" x14ac:dyDescent="0.3">
      <c r="A86" s="7" t="s">
        <v>744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11" r:id="rId9" name="ERV1D_960">
          <controlPr defaultSize="0" autoLine="0" r:id="rId10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211" r:id="rId9" name="ERV1D_960"/>
      </mc:Fallback>
    </mc:AlternateContent>
    <mc:AlternateContent xmlns:mc="http://schemas.openxmlformats.org/markup-compatibility/2006">
      <mc:Choice Requires="x14">
        <control shapeId="5210" r:id="rId11" name="ERV1D_720">
          <controlPr defaultSize="0" autoLine="0" r:id="rId10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10" r:id="rId11" name="ERV1D_720"/>
      </mc:Fallback>
    </mc:AlternateContent>
    <mc:AlternateContent xmlns:mc="http://schemas.openxmlformats.org/markup-compatibility/2006">
      <mc:Choice Requires="x14">
        <control shapeId="5209" r:id="rId12" name="ERV1D_480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2" name="ERV1D_480"/>
      </mc:Fallback>
    </mc:AlternateContent>
    <mc:AlternateContent xmlns:mc="http://schemas.openxmlformats.org/markup-compatibility/2006">
      <mc:Choice Requires="x14">
        <control shapeId="5208" r:id="rId13" name="EWV1V_900">
          <controlPr defaultSize="0" autoLine="0" r:id="rId1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3" name="EWV1V_900"/>
      </mc:Fallback>
    </mc:AlternateContent>
    <mc:AlternateContent xmlns:mc="http://schemas.openxmlformats.org/markup-compatibility/2006">
      <mc:Choice Requires="x14">
        <control shapeId="5207" r:id="rId15" name="EPT1B_584">
          <controlPr defaultSize="0" autoLine="0" r:id="rId16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5" name="EPT1B_584"/>
      </mc:Fallback>
    </mc:AlternateContent>
    <mc:AlternateContent xmlns:mc="http://schemas.openxmlformats.org/markup-compatibility/2006">
      <mc:Choice Requires="x14">
        <control shapeId="5206" r:id="rId17" name="EPT1B_455">
          <controlPr defaultSize="0" autoLine="0" r:id="rId16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7" name="EPT1B_455"/>
      </mc:Fallback>
    </mc:AlternateContent>
    <mc:AlternateContent xmlns:mc="http://schemas.openxmlformats.org/markup-compatibility/2006">
      <mc:Choice Requires="x14">
        <control shapeId="5205" r:id="rId18" name="EPT1D_595">
          <controlPr defaultSize="0" autoLine="0" r:id="rId1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8" name="EPT1D_595"/>
      </mc:Fallback>
    </mc:AlternateContent>
    <mc:AlternateContent xmlns:mc="http://schemas.openxmlformats.org/markup-compatibility/2006">
      <mc:Choice Requires="x14">
        <control shapeId="5204" r:id="rId20" name="EPT2B1D_595">
          <controlPr defaultSize="0" autoLine="0" r:id="rId2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20" name="EPT2B1D_595"/>
      </mc:Fallback>
    </mc:AlternateContent>
    <mc:AlternateContent xmlns:mc="http://schemas.openxmlformats.org/markup-compatibility/2006">
      <mc:Choice Requires="x14">
        <control shapeId="5203" r:id="rId22" name="EPT2B1D_455">
          <controlPr defaultSize="0" autoLine="0" r:id="rId2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2" name="EPT2B1D_455"/>
      </mc:Fallback>
    </mc:AlternateContent>
    <mc:AlternateContent xmlns:mc="http://schemas.openxmlformats.org/markup-compatibility/2006">
      <mc:Choice Requires="x14">
        <control shapeId="5202" r:id="rId23" name="EPTG2D_595">
          <controlPr defaultSize="0" autoLine="0" r:id="rId24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3" name="EPTG2D_595"/>
      </mc:Fallback>
    </mc:AlternateContent>
    <mc:AlternateContent xmlns:mc="http://schemas.openxmlformats.org/markup-compatibility/2006">
      <mc:Choice Requires="x14">
        <control shapeId="5201" r:id="rId25" name="EPT2D_595">
          <controlPr defaultSize="0" autoLine="0" r:id="rId26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5" name="EPT2D_595"/>
      </mc:Fallback>
    </mc:AlternateContent>
    <mc:AlternateContent xmlns:mc="http://schemas.openxmlformats.org/markup-compatibility/2006">
      <mc:Choice Requires="x14">
        <control shapeId="5194" r:id="rId27" name="ENG1K_450">
          <controlPr defaultSize="0" autoLine="0" r:id="rId2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7" name="ENG1K_450"/>
      </mc:Fallback>
    </mc:AlternateContent>
    <mc:AlternateContent xmlns:mc="http://schemas.openxmlformats.org/markup-compatibility/2006">
      <mc:Choice Requires="x14">
        <control shapeId="5193" r:id="rId29" name="EMN1K_450">
          <controlPr defaultSize="0" autoLine="0" r:id="rId30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9" name="EMN1K_450"/>
      </mc:Fallback>
    </mc:AlternateContent>
    <mc:AlternateContent xmlns:mc="http://schemas.openxmlformats.org/markup-compatibility/2006">
      <mc:Choice Requires="x14">
        <control shapeId="5189" r:id="rId31" name="EPSP2D">
          <controlPr defaultSize="0" autoLine="0" autoPict="0" r:id="rId32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31" name="EPSP2D"/>
      </mc:Fallback>
    </mc:AlternateContent>
    <mc:AlternateContent xmlns:mc="http://schemas.openxmlformats.org/markup-compatibility/2006">
      <mc:Choice Requires="x14">
        <control shapeId="5188" r:id="rId33" name="EPTG1B1D">
          <controlPr defaultSize="0" autoLine="0" autoPict="0" r:id="rId34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3" name="EPTG1B1D"/>
      </mc:Fallback>
    </mc:AlternateContent>
    <mc:AlternateContent xmlns:mc="http://schemas.openxmlformats.org/markup-compatibility/2006">
      <mc:Choice Requires="x14">
        <control shapeId="5187" r:id="rId35" name="EPT1B1D">
          <controlPr defaultSize="0" autoLine="0" autoPict="0" r:id="rId36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5" name="EPT1B1D"/>
      </mc:Fallback>
    </mc:AlternateContent>
    <mc:AlternateContent xmlns:mc="http://schemas.openxmlformats.org/markup-compatibility/2006">
      <mc:Choice Requires="x14">
        <control shapeId="5186" r:id="rId37" name="EPTP1D">
          <controlPr defaultSize="0" autoLine="0" autoPict="0" r:id="rId38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7" name="EPTP1D"/>
      </mc:Fallback>
    </mc:AlternateContent>
    <mc:AlternateContent xmlns:mc="http://schemas.openxmlformats.org/markup-compatibility/2006">
      <mc:Choice Requires="x14">
        <control shapeId="5185" r:id="rId39" name="EPT2B1D_382">
          <controlPr defaultSize="0" autoLine="0" autoPict="0" r:id="rId2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9" name="EPT2B1D_382"/>
      </mc:Fallback>
    </mc:AlternateContent>
    <mc:AlternateContent xmlns:mc="http://schemas.openxmlformats.org/markup-compatibility/2006">
      <mc:Choice Requires="x14">
        <control shapeId="5184" r:id="rId40" name="EPTG2D_455">
          <controlPr defaultSize="0" autoLine="0" autoPict="0" r:id="rId24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40" name="EPTG2D_455"/>
      </mc:Fallback>
    </mc:AlternateContent>
    <mc:AlternateContent xmlns:mc="http://schemas.openxmlformats.org/markup-compatibility/2006">
      <mc:Choice Requires="x14">
        <control shapeId="5183" r:id="rId41" name="EPT2D_455">
          <controlPr defaultSize="0" autoLine="0" autoPict="0" r:id="rId26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41" name="EPT2D_455"/>
      </mc:Fallback>
    </mc:AlternateContent>
    <mc:AlternateContent xmlns:mc="http://schemas.openxmlformats.org/markup-compatibility/2006">
      <mc:Choice Requires="x14">
        <control shapeId="5182" r:id="rId42" name="EP2B1D">
          <controlPr defaultSize="0" autoLine="0" autoPict="0" r:id="rId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2" name="EP2B1D"/>
      </mc:Fallback>
    </mc:AlternateContent>
    <mc:AlternateContent xmlns:mc="http://schemas.openxmlformats.org/markup-compatibility/2006">
      <mc:Choice Requires="x14">
        <control shapeId="5181" r:id="rId44" name="EP3B1D">
          <controlPr defaultSize="0" autoLine="0" autoPict="0" r:id="rId45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4" name="EP3B1D"/>
      </mc:Fallback>
    </mc:AlternateContent>
    <mc:AlternateContent xmlns:mc="http://schemas.openxmlformats.org/markup-compatibility/2006">
      <mc:Choice Requires="x14">
        <control shapeId="5180" r:id="rId46" name="EPSG2D">
          <controlPr defaultSize="0" autoLine="0" autoPict="0" r:id="rId4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6" name="EPSG2D"/>
      </mc:Fallback>
    </mc:AlternateContent>
    <mc:AlternateContent xmlns:mc="http://schemas.openxmlformats.org/markup-compatibility/2006">
      <mc:Choice Requires="x14">
        <control shapeId="5179" r:id="rId48" name="EPS2D">
          <controlPr defaultSize="0" autoLine="0" autoPict="0" r:id="rId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8" name="EPS2D"/>
      </mc:Fallback>
    </mc:AlternateContent>
    <mc:AlternateContent xmlns:mc="http://schemas.openxmlformats.org/markup-compatibility/2006">
      <mc:Choice Requires="x14">
        <control shapeId="5178" r:id="rId50" name="EPG2D_EPG2DM">
          <controlPr defaultSize="0" autoLine="0" autoPict="0" r:id="rId51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50" name="EPG2D_EPG2DM"/>
      </mc:Fallback>
    </mc:AlternateContent>
    <mc:AlternateContent xmlns:mc="http://schemas.openxmlformats.org/markup-compatibility/2006">
      <mc:Choice Requires="x14">
        <control shapeId="5177" r:id="rId52" name="EP2D">
          <controlPr defaultSize="0" autoLine="0" autoPict="0" r:id="rId5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2" name="EP2D"/>
      </mc:Fallback>
    </mc:AlternateContent>
    <mc:AlternateContent xmlns:mc="http://schemas.openxmlformats.org/markup-compatibility/2006">
      <mc:Choice Requires="x14">
        <control shapeId="5176" r:id="rId54" name="EPT1B_380">
          <controlPr defaultSize="0" autoLine="0" autoPict="0" r:id="rId16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4" name="EPT1B_380"/>
      </mc:Fallback>
    </mc:AlternateContent>
    <mc:AlternateContent xmlns:mc="http://schemas.openxmlformats.org/markup-compatibility/2006">
      <mc:Choice Requires="x14">
        <control shapeId="5175" r:id="rId55" name="EPT1D_455">
          <controlPr defaultSize="0" autoLine="0" autoPict="0" r:id="rId1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5" name="EPT1D_455"/>
      </mc:Fallback>
    </mc:AlternateContent>
    <mc:AlternateContent xmlns:mc="http://schemas.openxmlformats.org/markup-compatibility/2006">
      <mc:Choice Requires="x14">
        <control shapeId="5174" r:id="rId56" name="EPG1D">
          <controlPr defaultSize="0" autoLine="0" autoPict="0" r:id="rId5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6" name="EPG1D"/>
      </mc:Fallback>
    </mc:AlternateContent>
    <mc:AlternateContent xmlns:mc="http://schemas.openxmlformats.org/markup-compatibility/2006">
      <mc:Choice Requires="x14">
        <control shapeId="5173" r:id="rId58" name="EP1D">
          <controlPr defaultSize="0" autoLine="0" autoPict="0" r:id="rId59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8" name="EP1D"/>
      </mc:Fallback>
    </mc:AlternateContent>
    <mc:AlternateContent xmlns:mc="http://schemas.openxmlformats.org/markup-compatibility/2006">
      <mc:Choice Requires="x14">
        <control shapeId="5172" r:id="rId60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60" name="ESVX1D_960"/>
      </mc:Fallback>
    </mc:AlternateContent>
    <mc:AlternateContent xmlns:mc="http://schemas.openxmlformats.org/markup-compatibility/2006">
      <mc:Choice Requires="x14">
        <control shapeId="5170" r:id="rId61" name="EUVG1D">
          <controlPr defaultSize="0" autoLine="0" autoPict="0" r:id="rId6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61" name="EUVG1D"/>
      </mc:Fallback>
    </mc:AlternateContent>
    <mc:AlternateContent xmlns:mc="http://schemas.openxmlformats.org/markup-compatibility/2006">
      <mc:Choice Requires="x14">
        <control shapeId="5169" r:id="rId63" name="EVG2V">
          <controlPr defaultSize="0" autoLine="0" autoPict="0" r:id="rId6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3" name="EVG2V"/>
      </mc:Fallback>
    </mc:AlternateContent>
    <mc:AlternateContent xmlns:mc="http://schemas.openxmlformats.org/markup-compatibility/2006">
      <mc:Choice Requires="x14">
        <control shapeId="5168" r:id="rId65" name="EVG2D">
          <controlPr defaultSize="0" autoLine="0" autoPict="0" r:id="rId66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5" name="EVG2D"/>
      </mc:Fallback>
    </mc:AlternateContent>
    <mc:AlternateContent xmlns:mc="http://schemas.openxmlformats.org/markup-compatibility/2006">
      <mc:Choice Requires="x14">
        <control shapeId="5167" r:id="rId67" name="EVG1D">
          <controlPr defaultSize="0" autoLine="0" autoPict="0" r:id="rId68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7" name="EVG1D"/>
      </mc:Fallback>
    </mc:AlternateContent>
    <mc:AlternateContent xmlns:mc="http://schemas.openxmlformats.org/markup-compatibility/2006">
      <mc:Choice Requires="x14">
        <control shapeId="5166" r:id="rId69" name="ERV1D_600">
          <controlPr defaultSize="0" autoLine="0" autoPict="0" r:id="rId10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6" r:id="rId69" name="ERV1D_600"/>
      </mc:Fallback>
    </mc:AlternateContent>
    <mc:AlternateContent xmlns:mc="http://schemas.openxmlformats.org/markup-compatibility/2006">
      <mc:Choice Requires="x14">
        <control shapeId="5164" r:id="rId70" name="EWV1V_450">
          <controlPr defaultSize="0" autoLine="0" autoPict="0" r:id="rId1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70" name="EWV1V_450"/>
      </mc:Fallback>
    </mc:AlternateContent>
    <mc:AlternateContent xmlns:mc="http://schemas.openxmlformats.org/markup-compatibility/2006">
      <mc:Choice Requires="x14">
        <control shapeId="5163" r:id="rId71" name="EWV2V_450">
          <controlPr defaultSize="0" autoLine="0" autoPict="0" r:id="rId72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71" name="EWV2V_450"/>
      </mc:Fallback>
    </mc:AlternateContent>
    <mc:AlternateContent xmlns:mc="http://schemas.openxmlformats.org/markup-compatibility/2006">
      <mc:Choice Requires="x14">
        <control shapeId="5162" r:id="rId73" name="EWV2D_600">
          <controlPr defaultSize="0" autoLine="0" autoPict="0" r:id="rId74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3" name="EWV2D_600"/>
      </mc:Fallback>
    </mc:AlternateContent>
    <mc:AlternateContent xmlns:mc="http://schemas.openxmlformats.org/markup-compatibility/2006">
      <mc:Choice Requires="x14">
        <control shapeId="5161" r:id="rId75" name="EWV1D_450">
          <controlPr defaultSize="0" autoLine="0" autoPict="0" r:id="rId76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5" name="EWV1D_450"/>
      </mc:Fallback>
    </mc:AlternateContent>
    <mc:AlternateContent xmlns:mc="http://schemas.openxmlformats.org/markup-compatibility/2006">
      <mc:Choice Requires="x14">
        <control shapeId="5160" r:id="rId77" name="EDV1D">
          <controlPr defaultSize="0" autoLine="0" autoPict="0" r:id="rId78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7" name="EDV1D"/>
      </mc:Fallback>
    </mc:AlternateContent>
    <mc:AlternateContent xmlns:mc="http://schemas.openxmlformats.org/markup-compatibility/2006">
      <mc:Choice Requires="x14">
        <control shapeId="5159" r:id="rId79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9" name="EHV2D_720"/>
      </mc:Fallback>
    </mc:AlternateContent>
    <mc:AlternateContent xmlns:mc="http://schemas.openxmlformats.org/markup-compatibility/2006">
      <mc:Choice Requires="x14">
        <control shapeId="5158" r:id="rId80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0" name="EHV1D_720"/>
      </mc:Fallback>
    </mc:AlternateContent>
    <mc:AlternateContent xmlns:mc="http://schemas.openxmlformats.org/markup-compatibility/2006">
      <mc:Choice Requires="x14">
        <control shapeId="5157" r:id="rId81" name="EVU1D">
          <controlPr defaultSize="0" autoLine="0" autoPict="0" r:id="rId82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1" name="EVU1D"/>
      </mc:Fallback>
    </mc:AlternateContent>
    <mc:AlternateContent xmlns:mc="http://schemas.openxmlformats.org/markup-compatibility/2006">
      <mc:Choice Requires="x14">
        <control shapeId="5156" r:id="rId83" name="EMV2V">
          <controlPr defaultSize="0" autoLine="0" autoPict="0" r:id="rId84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3" name="EMV2V"/>
      </mc:Fallback>
    </mc:AlternateContent>
    <mc:AlternateContent xmlns:mc="http://schemas.openxmlformats.org/markup-compatibility/2006">
      <mc:Choice Requires="x14">
        <control shapeId="5155" r:id="rId85" name="EMV2D">
          <controlPr defaultSize="0" autoLine="0" autoPict="0" r:id="rId8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5" name="EMV2D"/>
      </mc:Fallback>
    </mc:AlternateContent>
    <mc:AlternateContent xmlns:mc="http://schemas.openxmlformats.org/markup-compatibility/2006">
      <mc:Choice Requires="x14">
        <control shapeId="5154" r:id="rId87" name="EMV1VN">
          <controlPr defaultSize="0" autoLine="0" autoPict="0" r:id="rId88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7" name="EMV1VN"/>
      </mc:Fallback>
    </mc:AlternateContent>
    <mc:AlternateContent xmlns:mc="http://schemas.openxmlformats.org/markup-compatibility/2006">
      <mc:Choice Requires="x14">
        <control shapeId="5153" r:id="rId89" name="EMV1V">
          <controlPr defaultSize="0" autoLine="0" autoPict="0" r:id="rId90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9" name="EMV1V"/>
      </mc:Fallback>
    </mc:AlternateContent>
    <mc:AlternateContent xmlns:mc="http://schemas.openxmlformats.org/markup-compatibility/2006">
      <mc:Choice Requires="x14">
        <control shapeId="5152" r:id="rId91" name="EMV1DN">
          <controlPr defaultSize="0" autoLine="0" autoPict="0" r:id="rId92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1" name="EMV1DN"/>
      </mc:Fallback>
    </mc:AlternateContent>
    <mc:AlternateContent xmlns:mc="http://schemas.openxmlformats.org/markup-compatibility/2006">
      <mc:Choice Requires="x14">
        <control shapeId="5151" r:id="rId93" name="EMV1D">
          <controlPr defaultSize="0" autoLine="0" autoPict="0" r:id="rId94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3" name="EMV1D"/>
      </mc:Fallback>
    </mc:AlternateContent>
    <mc:AlternateContent xmlns:mc="http://schemas.openxmlformats.org/markup-compatibility/2006">
      <mc:Choice Requires="x14">
        <control shapeId="5150" r:id="rId95" name="EVO">
          <controlPr defaultSize="0" autoLine="0" autoPict="0" r:id="rId9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5" name="EVO"/>
      </mc:Fallback>
    </mc:AlternateContent>
    <mc:AlternateContent xmlns:mc="http://schemas.openxmlformats.org/markup-compatibility/2006">
      <mc:Choice Requires="x14">
        <control shapeId="5149" r:id="rId97" name="EZ1F">
          <controlPr defaultSize="0" autoLine="0" autoPict="0" r:id="rId98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7" name="EZ1F"/>
      </mc:Fallback>
    </mc:AlternateContent>
    <mc:AlternateContent xmlns:mc="http://schemas.openxmlformats.org/markup-compatibility/2006">
      <mc:Choice Requires="x14">
        <control shapeId="5148" r:id="rId99" name="EUG1D">
          <controlPr defaultSize="0" autoLine="0" autoPict="0" r:id="rId100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9" name="EUG1D"/>
      </mc:Fallback>
    </mc:AlternateContent>
    <mc:AlternateContent xmlns:mc="http://schemas.openxmlformats.org/markup-compatibility/2006">
      <mc:Choice Requires="x14">
        <control shapeId="5147" r:id="rId101" name="EWG2D">
          <controlPr defaultSize="0" autoLine="0" autoPict="0" r:id="rId10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101" name="EWG2D"/>
      </mc:Fallback>
    </mc:AlternateContent>
    <mc:AlternateContent xmlns:mc="http://schemas.openxmlformats.org/markup-compatibility/2006">
      <mc:Choice Requires="x14">
        <control shapeId="5146" r:id="rId103" name="EWG1D">
          <controlPr defaultSize="0" autoLine="0" autoPict="0" r:id="rId104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3" name="EWG1D"/>
      </mc:Fallback>
    </mc:AlternateContent>
    <mc:AlternateContent xmlns:mc="http://schemas.openxmlformats.org/markup-compatibility/2006">
      <mc:Choice Requires="x14">
        <control shapeId="5145" r:id="rId105" name="ENG1K_150">
          <controlPr defaultSize="0" autoLine="0" autoPict="0" r:id="rId2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5" name="ENG1K_150"/>
      </mc:Fallback>
    </mc:AlternateContent>
    <mc:AlternateContent xmlns:mc="http://schemas.openxmlformats.org/markup-compatibility/2006">
      <mc:Choice Requires="x14">
        <control shapeId="5144" r:id="rId106" name="ENG3B">
          <controlPr defaultSize="0" autoLine="0" autoPict="0" r:id="rId10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6" name="ENG3B"/>
      </mc:Fallback>
    </mc:AlternateContent>
    <mc:AlternateContent xmlns:mc="http://schemas.openxmlformats.org/markup-compatibility/2006">
      <mc:Choice Requires="x14">
        <control shapeId="5143" r:id="rId108" name="ENG2B">
          <controlPr defaultSize="0" autoLine="0" autoPict="0" r:id="rId109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8" name="ENG2B"/>
      </mc:Fallback>
    </mc:AlternateContent>
    <mc:AlternateContent xmlns:mc="http://schemas.openxmlformats.org/markup-compatibility/2006">
      <mc:Choice Requires="x14">
        <control shapeId="5142" r:id="rId110" name="ENG2D">
          <controlPr defaultSize="0" autoLine="0" autoPict="0" r:id="rId11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10" name="ENG2D"/>
      </mc:Fallback>
    </mc:AlternateContent>
    <mc:AlternateContent xmlns:mc="http://schemas.openxmlformats.org/markup-compatibility/2006">
      <mc:Choice Requires="x14">
        <control shapeId="5141" r:id="rId112" name="ENG1D">
          <controlPr defaultSize="0" autoLine="0" autoPict="0" r:id="rId113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12" name="ENG1D"/>
      </mc:Fallback>
    </mc:AlternateContent>
    <mc:AlternateContent xmlns:mc="http://schemas.openxmlformats.org/markup-compatibility/2006">
      <mc:Choice Requires="x14">
        <control shapeId="5140" r:id="rId114" name="ERN1D">
          <controlPr defaultSize="0" autoLine="0" autoPict="0" r:id="rId115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4" name="ERN1D"/>
      </mc:Fallback>
    </mc:AlternateContent>
    <mc:AlternateContent xmlns:mc="http://schemas.openxmlformats.org/markup-compatibility/2006">
      <mc:Choice Requires="x14">
        <control shapeId="5139" r:id="rId116" name="ERN">
          <controlPr defaultSize="0" autoLine="0" r:id="rId117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6" name="ERN"/>
      </mc:Fallback>
    </mc:AlternateContent>
    <mc:AlternateContent xmlns:mc="http://schemas.openxmlformats.org/markup-compatibility/2006">
      <mc:Choice Requires="x14">
        <control shapeId="5138" r:id="rId118" name="ESNX1D">
          <controlPr defaultSize="0" autoLine="0" autoPict="0" r:id="rId119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8" name="ESNX1D"/>
      </mc:Fallback>
    </mc:AlternateContent>
    <mc:AlternateContent xmlns:mc="http://schemas.openxmlformats.org/markup-compatibility/2006">
      <mc:Choice Requires="x14">
        <control shapeId="5137" r:id="rId120" name="ETN1B">
          <controlPr defaultSize="0" autoLine="0" autoPict="0" r:id="rId1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20" name="ETN1B"/>
      </mc:Fallback>
    </mc:AlternateContent>
    <mc:AlternateContent xmlns:mc="http://schemas.openxmlformats.org/markup-compatibility/2006">
      <mc:Choice Requires="x14">
        <control shapeId="5136" r:id="rId122" name="EMN2B">
          <controlPr defaultSize="0" autoLine="0" autoPict="0" r:id="rId1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22" name="EMN2B"/>
      </mc:Fallback>
    </mc:AlternateContent>
    <mc:AlternateContent xmlns:mc="http://schemas.openxmlformats.org/markup-compatibility/2006">
      <mc:Choice Requires="x14">
        <control shapeId="5135" r:id="rId124" name="EMN3B">
          <controlPr defaultSize="0" autoLine="0" autoPict="0" r:id="rId125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4" name="EMN3B"/>
      </mc:Fallback>
    </mc:AlternateContent>
    <mc:AlternateContent xmlns:mc="http://schemas.openxmlformats.org/markup-compatibility/2006">
      <mc:Choice Requires="x14">
        <control shapeId="5134" r:id="rId126" name="EMN4B">
          <controlPr defaultSize="0" autoLine="0" autoPict="0" r:id="rId12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6" name="EMN4B"/>
      </mc:Fallback>
    </mc:AlternateContent>
    <mc:AlternateContent xmlns:mc="http://schemas.openxmlformats.org/markup-compatibility/2006">
      <mc:Choice Requires="x14">
        <control shapeId="5133" r:id="rId128" name="EMN1B2D">
          <controlPr defaultSize="0" autoLine="0" autoPict="0" r:id="rId129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8" name="EMN1B2D"/>
      </mc:Fallback>
    </mc:AlternateContent>
    <mc:AlternateContent xmlns:mc="http://schemas.openxmlformats.org/markup-compatibility/2006">
      <mc:Choice Requires="x14">
        <control shapeId="5132" r:id="rId130" name="EMN1B1D">
          <controlPr defaultSize="0" autoLine="0" autoPict="0" r:id="rId1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30" name="EMN1B1D"/>
      </mc:Fallback>
    </mc:AlternateContent>
    <mc:AlternateContent xmlns:mc="http://schemas.openxmlformats.org/markup-compatibility/2006">
      <mc:Choice Requires="x14">
        <control shapeId="5129" r:id="rId132" name="EWU1D">
          <controlPr defaultSize="0" autoLine="0" autoPict="0" r:id="rId13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32" name="EWU1D"/>
      </mc:Fallback>
    </mc:AlternateContent>
    <mc:AlternateContent xmlns:mc="http://schemas.openxmlformats.org/markup-compatibility/2006">
      <mc:Choice Requires="x14">
        <control shapeId="5128" r:id="rId134" name="EUN1D">
          <controlPr defaultSize="0" autoLine="0" autoPict="0" r:id="rId13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4" name="EUN1D"/>
      </mc:Fallback>
    </mc:AlternateContent>
    <mc:AlternateContent xmlns:mc="http://schemas.openxmlformats.org/markup-compatibility/2006">
      <mc:Choice Requires="x14">
        <control shapeId="5127" r:id="rId136" name="EWN2D">
          <controlPr defaultSize="0" autoLine="0" autoPict="0" r:id="rId13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6" name="EWN2D"/>
      </mc:Fallback>
    </mc:AlternateContent>
    <mc:AlternateContent xmlns:mc="http://schemas.openxmlformats.org/markup-compatibility/2006">
      <mc:Choice Requires="x14">
        <control shapeId="5126" r:id="rId138" name="EWN1D">
          <controlPr defaultSize="0" autoLine="0" autoPict="0" r:id="rId13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8" name="EWN1D"/>
      </mc:Fallback>
    </mc:AlternateContent>
    <mc:AlternateContent xmlns:mc="http://schemas.openxmlformats.org/markup-compatibility/2006">
      <mc:Choice Requires="x14">
        <control shapeId="5125" r:id="rId140" name="EMN1K_150">
          <controlPr defaultSize="0" autoLine="0" autoPict="0" r:id="rId30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40" name="EMN1K_150"/>
      </mc:Fallback>
    </mc:AlternateContent>
    <mc:AlternateContent xmlns:mc="http://schemas.openxmlformats.org/markup-compatibility/2006">
      <mc:Choice Requires="x14">
        <control shapeId="5124" r:id="rId141" name="EMN2D">
          <controlPr defaultSize="0" autoLine="0" autoPict="0" r:id="rId1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41" name="EMN2D"/>
      </mc:Fallback>
    </mc:AlternateContent>
    <mc:AlternateContent xmlns:mc="http://schemas.openxmlformats.org/markup-compatibility/2006">
      <mc:Choice Requires="x14">
        <control shapeId="5123" r:id="rId143" name="EMN1D">
          <controlPr defaultSize="0" autoLine="0" autoPict="0" r:id="rId14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3" name="EMN1D"/>
      </mc:Fallback>
    </mc:AlternateContent>
    <mc:AlternateContent xmlns:mc="http://schemas.openxmlformats.org/markup-compatibility/2006">
      <mc:Choice Requires="x14">
        <control shapeId="5122" r:id="rId145" name="ENO">
          <controlPr defaultSize="0" autoLine="0" autoPict="0" r:id="rId146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5" name="ENO"/>
      </mc:Fallback>
    </mc:AlternateContent>
    <mc:AlternateContent xmlns:mc="http://schemas.openxmlformats.org/markup-compatibility/2006">
      <mc:Choice Requires="x14">
        <control shapeId="5190" r:id="rId147" name="EUN1D_150">
          <controlPr defaultSize="0" autoLine="0" r:id="rId13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7" name="EUN1D_150"/>
      </mc:Fallback>
    </mc:AlternateContent>
    <mc:AlternateContent xmlns:mc="http://schemas.openxmlformats.org/markup-compatibility/2006">
      <mc:Choice Requires="x14">
        <control shapeId="5191" r:id="rId148" name="EWU1D_150">
          <controlPr defaultSize="0" autoLine="0" r:id="rId13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8" name="EWU1D_150"/>
      </mc:Fallback>
    </mc:AlternateContent>
    <mc:AlternateContent xmlns:mc="http://schemas.openxmlformats.org/markup-compatibility/2006">
      <mc:Choice Requires="x14">
        <control shapeId="5192" r:id="rId149" name="EUG1D_150">
          <controlPr defaultSize="0" autoLine="0" r:id="rId100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9" name="EUG1D_150"/>
      </mc:Fallback>
    </mc:AlternateContent>
    <mc:AlternateContent xmlns:mc="http://schemas.openxmlformats.org/markup-compatibility/2006">
      <mc:Choice Requires="x14">
        <control shapeId="5196" r:id="rId150" name="EWV1D_600">
          <controlPr defaultSize="0" autoLine="0" r:id="rId76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50" name="EWV1D_600"/>
      </mc:Fallback>
    </mc:AlternateContent>
    <mc:AlternateContent xmlns:mc="http://schemas.openxmlformats.org/markup-compatibility/2006">
      <mc:Choice Requires="x14">
        <control shapeId="5197" r:id="rId151" name="EWV2D_800">
          <controlPr defaultSize="0" autoLine="0" r:id="rId74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51" name="EWV2D_800"/>
      </mc:Fallback>
    </mc:AlternateContent>
    <mc:AlternateContent xmlns:mc="http://schemas.openxmlformats.org/markup-compatibility/2006">
      <mc:Choice Requires="x14">
        <control shapeId="5198" r:id="rId152" name="EWV2D_900">
          <controlPr defaultSize="0" autoLine="0" r:id="rId74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52" name="EWV2D_900"/>
      </mc:Fallback>
    </mc:AlternateContent>
    <mc:AlternateContent xmlns:mc="http://schemas.openxmlformats.org/markup-compatibility/2006">
      <mc:Choice Requires="x14">
        <control shapeId="5200" r:id="rId153" name="EWV1V_600">
          <controlPr defaultSize="0" autoLine="0" r:id="rId1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3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94" t="s">
        <v>499</v>
      </c>
      <c r="C5" s="394"/>
      <c r="D5" s="394"/>
      <c r="E5" s="394"/>
      <c r="F5" s="394"/>
      <c r="G5" s="394"/>
      <c r="H5" s="394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94" t="s">
        <v>565</v>
      </c>
      <c r="C45" s="394"/>
      <c r="D45" s="394"/>
      <c r="E45" s="394"/>
      <c r="F45" s="394"/>
      <c r="G45" s="394"/>
      <c r="H45" s="394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94" t="s">
        <v>592</v>
      </c>
      <c r="C67" s="394"/>
      <c r="D67" s="394"/>
      <c r="E67" s="394"/>
      <c r="F67" s="394"/>
      <c r="G67" s="394"/>
      <c r="H67" s="394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95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95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96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396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95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95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95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95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95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95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95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95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95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95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95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95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95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95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95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95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95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95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95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95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95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95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95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95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95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95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95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95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95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95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95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95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95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95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95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95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95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95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97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97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397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97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97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97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97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97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97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398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398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398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398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398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398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398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399" t="s">
        <v>443</v>
      </c>
      <c r="C58" s="399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397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97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397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397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397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397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397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397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397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97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397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97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397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397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97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97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397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397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397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97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397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397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397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397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397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397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397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97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397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397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97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397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397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397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97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97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97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97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397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397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97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397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397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397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97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397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400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400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400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397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97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397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97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397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97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397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397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397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397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397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397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97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397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397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397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397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97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397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397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397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397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397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397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397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97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397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397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397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397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397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397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397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97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397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97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78" zoomScale="130" zoomScaleNormal="130" workbookViewId="0">
      <selection activeCell="B193" sqref="B193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401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401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401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401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401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401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401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401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401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401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401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401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401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401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401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401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401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401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401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401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401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401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401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401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401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401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401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401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401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401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401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401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402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402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402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402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402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402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01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401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401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401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01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401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401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401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401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401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401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401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401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401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401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401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401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401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401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401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401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401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401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401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401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401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401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401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401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401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401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401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401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401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401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401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401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401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401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401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401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401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401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401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401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401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401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401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401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401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401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401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401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401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401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401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401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401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401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401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401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01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01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01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401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401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401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401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401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401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401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401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401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401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401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401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401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401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401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401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401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401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401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401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401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401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401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401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401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401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401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401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401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401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401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401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417" t="s">
        <v>632</v>
      </c>
      <c r="C7" s="417" t="s">
        <v>633</v>
      </c>
      <c r="D7" s="417" t="s">
        <v>634</v>
      </c>
      <c r="E7" s="417"/>
      <c r="F7" s="417"/>
      <c r="G7" s="418" t="s">
        <v>635</v>
      </c>
      <c r="H7" s="418" t="s">
        <v>636</v>
      </c>
      <c r="I7" s="196" t="s">
        <v>637</v>
      </c>
      <c r="J7" s="420" t="s">
        <v>638</v>
      </c>
      <c r="K7" s="196" t="s">
        <v>639</v>
      </c>
      <c r="L7" s="196" t="s">
        <v>640</v>
      </c>
      <c r="M7" s="196" t="s">
        <v>641</v>
      </c>
      <c r="N7" s="417" t="s">
        <v>642</v>
      </c>
      <c r="O7" s="196"/>
      <c r="P7" s="196" t="s">
        <v>643</v>
      </c>
      <c r="Q7" s="418" t="s">
        <v>644</v>
      </c>
      <c r="R7" s="418" t="s">
        <v>645</v>
      </c>
      <c r="S7" s="418" t="s">
        <v>646</v>
      </c>
    </row>
    <row r="8" spans="2:19" ht="12" customHeight="1" x14ac:dyDescent="0.2">
      <c r="B8" s="417"/>
      <c r="C8" s="417"/>
      <c r="D8" s="196"/>
      <c r="E8" s="196"/>
      <c r="F8" s="196"/>
      <c r="G8" s="419"/>
      <c r="H8" s="419"/>
      <c r="I8" s="197">
        <v>0.26</v>
      </c>
      <c r="J8" s="420"/>
      <c r="K8" s="198">
        <v>0.26</v>
      </c>
      <c r="L8" s="199">
        <v>0</v>
      </c>
      <c r="M8" s="200">
        <v>0</v>
      </c>
      <c r="N8" s="417"/>
      <c r="O8" s="196"/>
      <c r="P8" s="198">
        <v>0.25</v>
      </c>
      <c r="Q8" s="419"/>
      <c r="R8" s="419"/>
      <c r="S8" s="419"/>
    </row>
    <row r="9" spans="2:19" ht="12" customHeight="1" x14ac:dyDescent="0.2">
      <c r="B9" s="403" t="s">
        <v>647</v>
      </c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03" t="s">
        <v>653</v>
      </c>
      <c r="C28" s="404"/>
      <c r="D28" s="404"/>
      <c r="E28" s="404"/>
      <c r="F28" s="404"/>
      <c r="G28" s="404"/>
      <c r="H28" s="404"/>
      <c r="I28" s="404"/>
      <c r="J28" s="404"/>
      <c r="K28" s="404"/>
      <c r="L28" s="404"/>
      <c r="M28" s="404"/>
      <c r="N28" s="404"/>
      <c r="O28" s="404"/>
      <c r="P28" s="404"/>
      <c r="Q28" s="404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03" t="s">
        <v>658</v>
      </c>
      <c r="C40" s="404"/>
      <c r="D40" s="404"/>
      <c r="E40" s="404"/>
      <c r="F40" s="404"/>
      <c r="G40" s="404"/>
      <c r="H40" s="404"/>
      <c r="I40" s="404"/>
      <c r="J40" s="404"/>
      <c r="K40" s="404"/>
      <c r="L40" s="404"/>
      <c r="M40" s="404"/>
      <c r="N40" s="404"/>
      <c r="O40" s="404"/>
      <c r="P40" s="404"/>
      <c r="Q40" s="404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05"/>
      <c r="S54" s="406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07"/>
      <c r="S55" s="408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07"/>
      <c r="S56" s="408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09"/>
      <c r="S57" s="410"/>
    </row>
    <row r="58" spans="1:19" ht="12.75" thickBot="1" x14ac:dyDescent="0.25">
      <c r="B58" s="411" t="s">
        <v>669</v>
      </c>
      <c r="C58" s="412"/>
      <c r="D58" s="412"/>
      <c r="E58" s="412"/>
      <c r="F58" s="412"/>
      <c r="G58" s="412"/>
      <c r="H58" s="412">
        <f>235.29*60/60/60</f>
        <v>3.9215</v>
      </c>
      <c r="I58" s="412">
        <f>H58*$I$8</f>
        <v>1.01959</v>
      </c>
      <c r="J58" s="412">
        <f>SUM(G58:I58)</f>
        <v>4.94109</v>
      </c>
      <c r="K58" s="412">
        <f>$K$8*G58</f>
        <v>0</v>
      </c>
      <c r="L58" s="412"/>
      <c r="M58" s="412"/>
      <c r="N58" s="412">
        <f>SUM(J58:M58)</f>
        <v>4.94109</v>
      </c>
      <c r="O58" s="412"/>
      <c r="P58" s="413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414" t="s">
        <v>682</v>
      </c>
      <c r="C77" s="415"/>
      <c r="D77" s="415"/>
      <c r="E77" s="415"/>
      <c r="F77" s="415"/>
      <c r="G77" s="415"/>
      <c r="H77" s="415">
        <f>235.29*60/60/60</f>
        <v>3.9215</v>
      </c>
      <c r="I77" s="415">
        <f t="shared" si="20"/>
        <v>1.01959</v>
      </c>
      <c r="J77" s="415">
        <f t="shared" si="24"/>
        <v>4.94109</v>
      </c>
      <c r="K77" s="415">
        <f t="shared" si="25"/>
        <v>0</v>
      </c>
      <c r="L77" s="415"/>
      <c r="M77" s="415"/>
      <c r="N77" s="415">
        <f t="shared" si="23"/>
        <v>4.94109</v>
      </c>
      <c r="O77" s="415"/>
      <c r="P77" s="416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186</vt:lpstr>
      <vt:lpstr>Заказ</vt:lpstr>
      <vt:lpstr>Проверка пеналов</vt:lpstr>
      <vt:lpstr>Расчет</vt:lpstr>
      <vt:lpstr>TDSheet</vt:lpstr>
      <vt:lpstr>Результат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2025-02-07T07:18:45Z</dcterms:modified>
</cp:coreProperties>
</file>