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071E7D80-9D9C-431F-A008-0F3DAD322319}" xr6:coauthVersionLast="47" xr6:coauthVersionMax="47" xr10:uidLastSave="{00000000-0000-0000-0000-000000000000}"/>
  <bookViews>
    <workbookView xWindow="23880" yWindow="-120" windowWidth="29040" windowHeight="15840" tabRatio="589" firstSheet="1" activeTab="1" xr2:uid="{F87E9273-758C-4CB3-8CA7-04461C90845A}"/>
  </bookViews>
  <sheets>
    <sheet name="923" sheetId="27" state="veryHidden" r:id="rId1"/>
    <sheet name="Расчет" sheetId="4" r:id="rId2"/>
    <sheet name="Заказ" sheetId="7" state="veryHidden" r:id="rId3"/>
    <sheet name="Базовые цены" sheetId="10" state="veryHidden" r:id="rId4"/>
    <sheet name="ЗАКАЗ_БОЛЬШОЙ_ТЕСТ" sheetId="26" state="veryHidden" r:id="rId5"/>
    <sheet name="ПЕНАЛЫ" sheetId="25" state="veryHidden" r:id="rId6"/>
    <sheet name="ТАБЛИЦА ДЛЯ ПРОВЕРКИ ЦЕН" sheetId="22" state="veryHidden" r:id="rId7"/>
    <sheet name="849 МОДУЛИ" sheetId="21" state="veryHidden" r:id="rId8"/>
    <sheet name="Тест" sheetId="16" state="veryHidden" r:id="rId9"/>
    <sheet name="Таблица с признаками" sheetId="1" state="veryHidden" r:id="rId10"/>
    <sheet name="комплекты фурнитуры" sheetId="15" state="veryHidden" r:id="rId11"/>
    <sheet name="Изображения" sheetId="5" state="veryHidden" r:id="rId12"/>
    <sheet name="2 все модули и цены" sheetId="14" state="veryHidden" r:id="rId13"/>
    <sheet name="3 расчёт пеналов" sheetId="13" state="veryHidden" r:id="rId14"/>
    <sheet name="3 расчёт верхних" sheetId="12" state="veryHidden" r:id="rId15"/>
    <sheet name="3 расчёт нижних" sheetId="11" state="veryHidden" r:id="rId16"/>
    <sheet name="Настройки" sheetId="6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7" i="7" l="1"/>
  <c r="AG7" i="7" s="1"/>
  <c r="AH7" i="7" s="1"/>
  <c r="AF6" i="7"/>
  <c r="AF5" i="7"/>
  <c r="AF4" i="7"/>
  <c r="AF3" i="7"/>
  <c r="AF2" i="7"/>
  <c r="AD104" i="26"/>
  <c r="AD103" i="26"/>
  <c r="AD102" i="26"/>
  <c r="AD101" i="26"/>
  <c r="AD100" i="26"/>
  <c r="AD99" i="26"/>
  <c r="AD98" i="26"/>
  <c r="AD97" i="26"/>
  <c r="AD96" i="26"/>
  <c r="AD92" i="26"/>
  <c r="AD91" i="26"/>
  <c r="AD90" i="26"/>
  <c r="AD89" i="26"/>
  <c r="AD88" i="26"/>
  <c r="AD78" i="26"/>
  <c r="AD77" i="26"/>
  <c r="AD76" i="26"/>
  <c r="AE76" i="26" s="1"/>
  <c r="AF76" i="26" s="1"/>
  <c r="AD75" i="26"/>
  <c r="AD74" i="26"/>
  <c r="AD73" i="26"/>
  <c r="AD72" i="26"/>
  <c r="AD71" i="26"/>
  <c r="AD70" i="26"/>
  <c r="AD69" i="26"/>
  <c r="AD68" i="26"/>
  <c r="AE68" i="26" s="1"/>
  <c r="AF68" i="26" s="1"/>
  <c r="AD67" i="26"/>
  <c r="AD66" i="26"/>
  <c r="AD65" i="26"/>
  <c r="AD64" i="26"/>
  <c r="AE64" i="26" s="1"/>
  <c r="AF64" i="26" s="1"/>
  <c r="AD63" i="26"/>
  <c r="AD62" i="26"/>
  <c r="AD61" i="26"/>
  <c r="AD60" i="26"/>
  <c r="AE60" i="26" s="1"/>
  <c r="AF60" i="26" s="1"/>
  <c r="AD59" i="26"/>
  <c r="AD58" i="26"/>
  <c r="AD57" i="26"/>
  <c r="AD56" i="26"/>
  <c r="AD55" i="26"/>
  <c r="AD54" i="26"/>
  <c r="AD53" i="26"/>
  <c r="AD52" i="26"/>
  <c r="AD51" i="26"/>
  <c r="AD50" i="26"/>
  <c r="AD49" i="26"/>
  <c r="AD48" i="26"/>
  <c r="AD47" i="26"/>
  <c r="AD46" i="26"/>
  <c r="AD45" i="26"/>
  <c r="AD44" i="26"/>
  <c r="AD43" i="26"/>
  <c r="AD42" i="26"/>
  <c r="AD41" i="26"/>
  <c r="AD40" i="26"/>
  <c r="AD39" i="26"/>
  <c r="AD38" i="26"/>
  <c r="AD37" i="26"/>
  <c r="AD36" i="26"/>
  <c r="AD35" i="26"/>
  <c r="AD34" i="26"/>
  <c r="AD33" i="26"/>
  <c r="AD32" i="26"/>
  <c r="AD31" i="26"/>
  <c r="AD30" i="26"/>
  <c r="AD29" i="26"/>
  <c r="AD28" i="26"/>
  <c r="AD27" i="26"/>
  <c r="AD26" i="26"/>
  <c r="AD25" i="26"/>
  <c r="AD24" i="26"/>
  <c r="AD23" i="26"/>
  <c r="AD22" i="26"/>
  <c r="AD21" i="26"/>
  <c r="AD20" i="26"/>
  <c r="AD19" i="26"/>
  <c r="AD18" i="26"/>
  <c r="AD17" i="26"/>
  <c r="AD9" i="26"/>
  <c r="AE9" i="26" s="1"/>
  <c r="AF9" i="26" s="1"/>
  <c r="AD8" i="26"/>
  <c r="AD7" i="26"/>
  <c r="AE7" i="26" s="1"/>
  <c r="AF7" i="26" s="1"/>
  <c r="AD6" i="26"/>
  <c r="AD5" i="26"/>
  <c r="AE5" i="26" s="1"/>
  <c r="AF5" i="26" s="1"/>
  <c r="AD4" i="26"/>
  <c r="AD3" i="26"/>
  <c r="AE3" i="26" s="1"/>
  <c r="AF3" i="26" s="1"/>
  <c r="AD2" i="26"/>
  <c r="BB71" i="1"/>
  <c r="BC72" i="1"/>
  <c r="BC71" i="1"/>
  <c r="H3" i="22"/>
  <c r="AE95" i="26" s="1"/>
  <c r="AF95" i="26" s="1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E93" i="26" s="1"/>
  <c r="AF93" i="26" s="1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AE2" i="26" l="1"/>
  <c r="AF2" i="26" s="1"/>
  <c r="AE6" i="26"/>
  <c r="AF6" i="26" s="1"/>
  <c r="AE10" i="26"/>
  <c r="AF10" i="26" s="1"/>
  <c r="AE16" i="26"/>
  <c r="AF16" i="26" s="1"/>
  <c r="AE20" i="26"/>
  <c r="AF20" i="26" s="1"/>
  <c r="AE28" i="26"/>
  <c r="AF28" i="26" s="1"/>
  <c r="AE40" i="26"/>
  <c r="AF40" i="26" s="1"/>
  <c r="AE48" i="26"/>
  <c r="AF48" i="26" s="1"/>
  <c r="AE56" i="26"/>
  <c r="AF56" i="26" s="1"/>
  <c r="AE63" i="26"/>
  <c r="AF63" i="26" s="1"/>
  <c r="AE69" i="26"/>
  <c r="AF69" i="26" s="1"/>
  <c r="AE72" i="26"/>
  <c r="AF72" i="26" s="1"/>
  <c r="AE79" i="26"/>
  <c r="AF79" i="26" s="1"/>
  <c r="AE90" i="26"/>
  <c r="AF90" i="26" s="1"/>
  <c r="AE94" i="26"/>
  <c r="AF94" i="26" s="1"/>
  <c r="AG3" i="7"/>
  <c r="AH3" i="7" s="1"/>
  <c r="AE17" i="26"/>
  <c r="AF17" i="26" s="1"/>
  <c r="AE25" i="26"/>
  <c r="AF25" i="26" s="1"/>
  <c r="AE29" i="26"/>
  <c r="AF29" i="26" s="1"/>
  <c r="AE33" i="26"/>
  <c r="AF33" i="26" s="1"/>
  <c r="AE53" i="26"/>
  <c r="AF53" i="26" s="1"/>
  <c r="AE67" i="26"/>
  <c r="AF67" i="26" s="1"/>
  <c r="AE73" i="26"/>
  <c r="AF73" i="26" s="1"/>
  <c r="AE87" i="26"/>
  <c r="AF87" i="26" s="1"/>
  <c r="AE99" i="26"/>
  <c r="AF99" i="26" s="1"/>
  <c r="AG4" i="7"/>
  <c r="AH4" i="7" s="1"/>
  <c r="AE12" i="26"/>
  <c r="AF12" i="26" s="1"/>
  <c r="AE15" i="26"/>
  <c r="AF15" i="26" s="1"/>
  <c r="AE18" i="26"/>
  <c r="AF18" i="26" s="1"/>
  <c r="AE22" i="26"/>
  <c r="AF22" i="26" s="1"/>
  <c r="AE26" i="26"/>
  <c r="AF26" i="26" s="1"/>
  <c r="AE30" i="26"/>
  <c r="AF30" i="26" s="1"/>
  <c r="AE34" i="26"/>
  <c r="AF34" i="26" s="1"/>
  <c r="AE38" i="26"/>
  <c r="AF38" i="26" s="1"/>
  <c r="AE42" i="26"/>
  <c r="AF42" i="26" s="1"/>
  <c r="AE46" i="26"/>
  <c r="AF46" i="26" s="1"/>
  <c r="AE50" i="26"/>
  <c r="AF50" i="26" s="1"/>
  <c r="AE54" i="26"/>
  <c r="AF54" i="26" s="1"/>
  <c r="AE58" i="26"/>
  <c r="AF58" i="26" s="1"/>
  <c r="AE61" i="26"/>
  <c r="AF61" i="26" s="1"/>
  <c r="AE71" i="26"/>
  <c r="AF71" i="26" s="1"/>
  <c r="AE74" i="26"/>
  <c r="AF74" i="26" s="1"/>
  <c r="AE77" i="26"/>
  <c r="AF77" i="26" s="1"/>
  <c r="AE81" i="26"/>
  <c r="AF81" i="26" s="1"/>
  <c r="AE84" i="26"/>
  <c r="AF84" i="26" s="1"/>
  <c r="AE88" i="26"/>
  <c r="AF88" i="26" s="1"/>
  <c r="AE92" i="26"/>
  <c r="AF92" i="26" s="1"/>
  <c r="AE96" i="26"/>
  <c r="AF96" i="26" s="1"/>
  <c r="AE100" i="26"/>
  <c r="AF100" i="26" s="1"/>
  <c r="AE104" i="26"/>
  <c r="AF104" i="26" s="1"/>
  <c r="AG5" i="7"/>
  <c r="AH5" i="7" s="1"/>
  <c r="AE4" i="26"/>
  <c r="AF4" i="26" s="1"/>
  <c r="AE8" i="26"/>
  <c r="AF8" i="26" s="1"/>
  <c r="AE13" i="26"/>
  <c r="AF13" i="26" s="1"/>
  <c r="AE24" i="26"/>
  <c r="AF24" i="26" s="1"/>
  <c r="AE32" i="26"/>
  <c r="AF32" i="26" s="1"/>
  <c r="AE36" i="26"/>
  <c r="AF36" i="26" s="1"/>
  <c r="AE44" i="26"/>
  <c r="AF44" i="26" s="1"/>
  <c r="AE52" i="26"/>
  <c r="AF52" i="26" s="1"/>
  <c r="AE66" i="26"/>
  <c r="AF66" i="26" s="1"/>
  <c r="AE83" i="26"/>
  <c r="AF83" i="26" s="1"/>
  <c r="AE86" i="26"/>
  <c r="AF86" i="26" s="1"/>
  <c r="AE98" i="26"/>
  <c r="AF98" i="26" s="1"/>
  <c r="AE102" i="26"/>
  <c r="AF102" i="26" s="1"/>
  <c r="AE11" i="26"/>
  <c r="AF11" i="26" s="1"/>
  <c r="AE14" i="26"/>
  <c r="AF14" i="26" s="1"/>
  <c r="AE21" i="26"/>
  <c r="AF21" i="26" s="1"/>
  <c r="AE37" i="26"/>
  <c r="AF37" i="26" s="1"/>
  <c r="AE41" i="26"/>
  <c r="AF41" i="26" s="1"/>
  <c r="AE45" i="26"/>
  <c r="AF45" i="26" s="1"/>
  <c r="AE49" i="26"/>
  <c r="AF49" i="26" s="1"/>
  <c r="AE57" i="26"/>
  <c r="AF57" i="26" s="1"/>
  <c r="AE70" i="26"/>
  <c r="AF70" i="26" s="1"/>
  <c r="AE80" i="26"/>
  <c r="AF80" i="26" s="1"/>
  <c r="AE91" i="26"/>
  <c r="AF91" i="26" s="1"/>
  <c r="AE103" i="26"/>
  <c r="AF103" i="26" s="1"/>
  <c r="AE19" i="26"/>
  <c r="AF19" i="26" s="1"/>
  <c r="AE23" i="26"/>
  <c r="AF23" i="26" s="1"/>
  <c r="AE27" i="26"/>
  <c r="AF27" i="26" s="1"/>
  <c r="AE31" i="26"/>
  <c r="AF31" i="26" s="1"/>
  <c r="AE35" i="26"/>
  <c r="AF35" i="26" s="1"/>
  <c r="AE39" i="26"/>
  <c r="AF39" i="26" s="1"/>
  <c r="AE43" i="26"/>
  <c r="AF43" i="26" s="1"/>
  <c r="AE47" i="26"/>
  <c r="AF47" i="26" s="1"/>
  <c r="AE51" i="26"/>
  <c r="AF51" i="26" s="1"/>
  <c r="AE55" i="26"/>
  <c r="AF55" i="26" s="1"/>
  <c r="AE59" i="26"/>
  <c r="AF59" i="26" s="1"/>
  <c r="AE62" i="26"/>
  <c r="AF62" i="26" s="1"/>
  <c r="AE65" i="26"/>
  <c r="AF65" i="26" s="1"/>
  <c r="AE75" i="26"/>
  <c r="AF75" i="26" s="1"/>
  <c r="AE78" i="26"/>
  <c r="AF78" i="26" s="1"/>
  <c r="AE82" i="26"/>
  <c r="AF82" i="26" s="1"/>
  <c r="AE85" i="26"/>
  <c r="AF85" i="26" s="1"/>
  <c r="AE89" i="26"/>
  <c r="AF89" i="26" s="1"/>
  <c r="AE97" i="26"/>
  <c r="AF97" i="26" s="1"/>
  <c r="AE101" i="26"/>
  <c r="AF101" i="26" s="1"/>
  <c r="AG2" i="7"/>
  <c r="AH2" i="7" s="1"/>
  <c r="AG6" i="7"/>
  <c r="AH6" i="7" s="1"/>
  <c r="BL6" i="1"/>
  <c r="AE5" i="1"/>
  <c r="AE2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H41" i="1" s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H26" i="1"/>
  <c r="AE19" i="1"/>
  <c r="AE21" i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BP28" i="1" l="1"/>
  <c r="AH21" i="1"/>
  <c r="AH79" i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<sst xmlns="http://schemas.openxmlformats.org/spreadsheetml/2006/main" count="9953" uniqueCount="1853">
  <si>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</si>
  <si>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</si>
  <si>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</si>
  <si>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</si>
  <si>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</si>
  <si>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</si>
  <si>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</si>
  <si>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</si>
  <si>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</si>
  <si>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</si>
  <si>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</si>
  <si>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</si>
  <si>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</si>
  <si>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</si>
  <si>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</si>
  <si>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</si>
  <si>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</si>
  <si>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</si>
  <si>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</si>
  <si>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</si>
  <si>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</si>
  <si>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</si>
  <si>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</si>
  <si>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</si>
  <si>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</si>
  <si>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</si>
  <si>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</si>
  <si>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</si>
  <si>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</si>
  <si>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</si>
  <si>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</si>
  <si>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</si>
  <si>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</si>
  <si>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</si>
  <si>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</si>
  <si>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</si>
  <si>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</si>
  <si>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</si>
  <si>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</si>
  <si>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</si>
  <si>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</si>
  <si>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</si>
  <si>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</si>
  <si>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</si>
  <si>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</si>
  <si>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</si>
  <si>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</si>
  <si>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</si>
  <si>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</si>
  <si>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</si>
  <si>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</si>
  <si>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</si>
  <si>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</si>
  <si>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</si>
  <si>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</si>
  <si>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</si>
  <si>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</si>
  <si>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</si>
  <si>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</si>
  <si>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</si>
  <si>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</si>
  <si>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</si>
  <si>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</si>
  <si>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</si>
  <si>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</si>
  <si>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</si>
  <si>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</si>
  <si>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</si>
  <si>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</si>
  <si>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</si>
  <si>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</si>
  <si>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</si>
  <si>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</si>
  <si>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</si>
  <si>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</si>
  <si>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</si>
  <si>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</si>
  <si>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</si>
  <si>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</si>
  <si>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</si>
  <si>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</si>
  <si>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</si>
  <si>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</si>
  <si>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</si>
  <si>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</si>
  <si>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</si>
  <si>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</si>
  <si>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</si>
  <si>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</si>
  <si>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</si>
  <si>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</si>
  <si>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</si>
  <si>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</si>
  <si>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</si>
  <si>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</si>
  <si>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</si>
  <si>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</si>
  <si>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</si>
  <si>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</si>
  <si>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</si>
  <si>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</si>
  <si>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</si>
  <si>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</si>
  <si>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</si>
  <si>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</si>
  <si>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</si>
  <si>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</si>
  <si>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</si>
  <si>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</si>
  <si>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</si>
  <si>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</si>
  <si>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</si>
  <si>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</si>
  <si>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</si>
  <si>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</si>
  <si>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</si>
  <si>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</si>
  <si>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</si>
  <si>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</si>
  <si>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</si>
  <si>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</si>
  <si>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</si>
  <si>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</si>
  <si>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</si>
  <si>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</si>
  <si>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</si>
  <si>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</si>
  <si>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</si>
  <si>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</si>
  <si>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</si>
  <si>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</si>
  <si>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</si>
  <si>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</si>
  <si>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</si>
  <si>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</si>
  <si>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</si>
  <si>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</si>
  <si>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</si>
  <si>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</si>
  <si>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</si>
  <si>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</si>
  <si>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</si>
  <si>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</si>
  <si>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</si>
  <si>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</si>
  <si>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</si>
  <si>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</si>
  <si>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</si>
  <si>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</si>
  <si>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</si>
  <si>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</si>
  <si>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</si>
  <si>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</si>
  <si>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</si>
  <si>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</si>
  <si>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</si>
  <si>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</si>
  <si>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</si>
  <si>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</si>
  <si>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</si>
  <si>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</si>
  <si>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</si>
  <si>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</si>
  <si>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</si>
  <si>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</si>
  <si>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</si>
  <si>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</si>
  <si>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</si>
  <si>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</si>
  <si>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</si>
  <si>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</si>
  <si>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</si>
  <si>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</si>
  <si>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</si>
  <si>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</si>
  <si>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</si>
  <si>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</si>
  <si>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</si>
  <si>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</si>
  <si>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</si>
  <si>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</si>
  <si>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</si>
  <si>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</si>
  <si>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</si>
  <si>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</si>
  <si>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</si>
  <si>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</si>
  <si>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</si>
  <si>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</si>
  <si>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</si>
  <si>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</si>
  <si>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</si>
  <si>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</si>
  <si>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</si>
  <si>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</si>
  <si>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</si>
  <si>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</si>
  <si>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</si>
  <si>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</si>
  <si>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</si>
  <si>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</si>
  <si>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</si>
  <si>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</si>
  <si>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</si>
  <si>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</si>
  <si>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</si>
  <si>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</si>
  <si>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</si>
  <si>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</si>
  <si>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</si>
  <si>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</si>
  <si>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</si>
  <si>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</si>
  <si>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</si>
  <si>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</si>
  <si>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</si>
  <si>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</si>
  <si>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</si>
  <si>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</si>
  <si>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</si>
  <si>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</si>
  <si>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</si>
  <si>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</si>
  <si>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</si>
  <si>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</si>
  <si>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</si>
  <si>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</si>
  <si>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</si>
  <si>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</si>
  <si>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</si>
  <si>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</si>
  <si>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</si>
  <si>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</si>
  <si>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</si>
  <si>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</si>
  <si>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</si>
  <si>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</si>
  <si>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</si>
  <si>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</si>
  <si>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</si>
  <si>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</si>
  <si>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</si>
  <si>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</si>
  <si>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</si>
  <si>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</si>
  <si>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</si>
  <si>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</si>
  <si>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</si>
  <si>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</si>
  <si>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</si>
  <si>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</si>
  <si>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</si>
  <si>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</si>
  <si>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</si>
  <si>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</si>
  <si>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</si>
  <si>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</si>
  <si>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</si>
  <si>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</si>
  <si>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</si>
  <si>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</si>
  <si>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</si>
  <si>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</si>
  <si>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</si>
  <si>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</si>
  <si>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</si>
  <si>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</si>
  <si>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</si>
  <si>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</si>
  <si>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</si>
  <si>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</si>
  <si>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</si>
  <si>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</si>
  <si>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</si>
  <si>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</si>
  <si>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</si>
  <si>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</si>
  <si>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</si>
  <si>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</si>
  <si>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</si>
  <si>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</si>
  <si>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</si>
  <si>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</si>
  <si>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</si>
  <si>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</si>
  <si>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</si>
  <si>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</si>
  <si>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</si>
  <si>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</si>
  <si>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</si>
  <si>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</si>
  <si>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</si>
  <si>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</si>
  <si>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</si>
  <si>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</si>
  <si>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</si>
  <si>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</si>
  <si>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</si>
  <si>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</si>
  <si>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</si>
  <si>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</si>
  <si>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</si>
  <si>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</si>
  <si>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</si>
  <si>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</si>
  <si>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</si>
  <si>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</si>
  <si>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</si>
  <si>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</si>
  <si>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</si>
  <si>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</si>
  <si>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</si>
  <si>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</si>
  <si>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</si>
  <si>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</si>
  <si>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</si>
  <si>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</si>
  <si>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</si>
  <si>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</si>
  <si>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</si>
  <si>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</si>
  <si>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</si>
  <si>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</si>
  <si>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</si>
  <si>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</si>
  <si>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</si>
  <si>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</si>
  <si>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</si>
  <si>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</si>
  <si>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</si>
  <si>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</si>
  <si>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</si>
  <si>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</si>
  <si>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</si>
  <si>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</si>
  <si>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</si>
  <si>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</si>
  <si>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</si>
  <si>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</si>
  <si>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</si>
  <si>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</si>
  <si>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</si>
  <si>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</si>
  <si>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</si>
  <si>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</si>
  <si>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</si>
  <si>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</si>
  <si>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</si>
  <si>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</si>
  <si>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</si>
  <si>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</si>
  <si>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</si>
  <si>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</si>
  <si>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</si>
  <si>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</si>
  <si>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</si>
  <si>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</si>
  <si>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</si>
  <si>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</si>
  <si>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</si>
  <si>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</si>
  <si>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</si>
  <si>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</si>
  <si>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</si>
  <si>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</si>
  <si>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</si>
  <si>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</si>
  <si>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</si>
  <si>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</si>
  <si>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</si>
  <si>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</si>
  <si>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</si>
  <si>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</si>
  <si>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</si>
  <si>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</si>
  <si>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</si>
  <si>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</si>
  <si>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</si>
  <si>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</si>
  <si>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</si>
  <si>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</si>
  <si>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</si>
  <si>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</si>
  <si>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</si>
  <si>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</si>
  <si>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</si>
  <si>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</si>
  <si>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</si>
  <si>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</si>
  <si>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</si>
  <si>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</si>
  <si>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</si>
  <si>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</si>
  <si>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</si>
  <si>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</si>
  <si>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</si>
  <si>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</si>
  <si>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</si>
  <si>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</si>
  <si>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</si>
  <si>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</si>
  <si>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</si>
  <si>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</si>
  <si>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</si>
  <si>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</si>
  <si>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</si>
  <si>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</si>
  <si>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</si>
  <si>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</si>
  <si>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</si>
  <si>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</si>
  <si>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</si>
  <si>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</si>
  <si>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</si>
  <si>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</si>
  <si>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</si>
  <si>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</si>
  <si>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</si>
  <si>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</si>
  <si>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</si>
  <si>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</si>
  <si>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</si>
  <si>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</si>
  <si>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</si>
  <si>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</si>
  <si>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</si>
  <si>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</si>
  <si>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</si>
  <si>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</si>
  <si>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</si>
  <si>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</si>
  <si>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</si>
  <si>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</si>
  <si>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</si>
  <si>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</si>
  <si>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</si>
  <si>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</si>
  <si>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</si>
  <si>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</si>
  <si>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</si>
  <si>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</si>
  <si>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</si>
  <si>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</si>
  <si>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</si>
  <si>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</si>
  <si>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</si>
  <si>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</si>
  <si>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</si>
  <si>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</si>
  <si>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</si>
  <si>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</si>
  <si>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</si>
  <si>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</si>
  <si>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</si>
  <si>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</si>
  <si>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</si>
  <si>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</si>
  <si>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</si>
  <si>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</si>
  <si>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</si>
  <si>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</si>
  <si>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</si>
  <si>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</si>
  <si>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</si>
  <si>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</si>
  <si>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</si>
  <si>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</si>
  <si>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</si>
  <si>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</si>
  <si>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</si>
  <si>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</si>
  <si>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</si>
  <si>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</si>
  <si>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</si>
  <si>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</si>
  <si>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</si>
  <si>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</si>
  <si>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</si>
  <si>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</si>
  <si>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</si>
  <si>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</si>
  <si>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</si>
  <si>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</si>
  <si>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</si>
  <si>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</si>
  <si>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</si>
  <si>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</si>
  <si>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</si>
  <si>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</si>
  <si>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</si>
  <si>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</si>
  <si>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</si>
  <si>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</si>
  <si>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</si>
  <si>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</si>
  <si>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</si>
  <si>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</si>
  <si>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</si>
  <si>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</si>
  <si>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</si>
  <si>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</si>
  <si>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</si>
  <si>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</si>
  <si>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</si>
  <si>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</si>
  <si>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</si>
  <si>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</si>
  <si>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</si>
  <si>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</si>
  <si>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</si>
  <si>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</si>
  <si>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</si>
  <si>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</si>
  <si>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</si>
  <si>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</si>
  <si>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</si>
  <si>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</si>
  <si>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</si>
  <si>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</si>
  <si>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</si>
  <si>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</si>
  <si>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</si>
  <si>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</si>
  <si>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</si>
  <si>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</si>
  <si>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</si>
  <si>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</si>
  <si>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</si>
  <si>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</si>
  <si>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</si>
  <si>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</si>
  <si>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</si>
  <si>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</si>
  <si>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</si>
  <si>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</si>
  <si>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</si>
  <si>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</si>
  <si>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</si>
  <si>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</si>
  <si>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</si>
  <si>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</si>
  <si>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</si>
  <si>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</si>
  <si>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</si>
  <si>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</si>
  <si>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</si>
  <si>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</si>
  <si>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</si>
  <si>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</si>
  <si>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</si>
  <si>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</si>
  <si>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</si>
  <si>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</si>
  <si>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</si>
  <si>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</si>
  <si>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</si>
  <si>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</si>
  <si>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</si>
  <si>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</si>
  <si>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</si>
  <si>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</si>
  <si>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</si>
  <si>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</si>
  <si>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</si>
  <si>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</si>
  <si>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</si>
  <si>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</si>
  <si>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</si>
  <si>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</si>
  <si>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</si>
  <si>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</si>
  <si>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</si>
  <si>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</si>
  <si>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</si>
  <si>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</si>
  <si>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</si>
  <si>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</si>
  <si>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</si>
  <si>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</si>
  <si>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</si>
  <si>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</si>
  <si>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</si>
  <si>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</si>
  <si>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</si>
  <si>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</si>
  <si>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</si>
  <si>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</si>
  <si>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</si>
  <si>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</si>
  <si>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</si>
  <si>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</si>
  <si>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</si>
  <si>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</si>
  <si>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</si>
  <si>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</si>
  <si>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</si>
  <si>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</si>
  <si>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</si>
  <si>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</si>
  <si>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</si>
  <si>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</si>
  <si>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</si>
  <si>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</si>
  <si>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</si>
  <si>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</si>
  <si>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</si>
  <si>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</si>
  <si>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</si>
  <si>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</si>
  <si>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</si>
  <si>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</si>
  <si>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</si>
  <si>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</si>
  <si>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</si>
  <si>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</si>
  <si>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</si>
  <si>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</si>
  <si>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</si>
  <si>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</si>
  <si>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</si>
  <si>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</si>
  <si>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</si>
  <si>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</si>
  <si>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</si>
  <si>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</si>
  <si>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</si>
  <si>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</si>
  <si>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</si>
  <si>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</si>
  <si>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</si>
  <si>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</si>
  <si>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</si>
  <si>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</si>
  <si>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</si>
  <si>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</si>
  <si>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</si>
  <si>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</si>
  <si>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</si>
  <si>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</si>
  <si>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</si>
  <si>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</si>
  <si>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</si>
  <si>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</si>
  <si>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</si>
  <si>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</si>
  <si>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</si>
  <si>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</si>
  <si>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</si>
  <si>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</si>
  <si>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</si>
  <si>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</si>
  <si>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</si>
  <si>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</si>
  <si>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</si>
  <si>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</si>
  <si>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</si>
  <si>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</si>
  <si>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</si>
  <si>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</si>
  <si>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</si>
  <si>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</si>
  <si>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</si>
  <si>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</si>
  <si>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</si>
  <si>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</si>
  <si>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</si>
  <si>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</si>
  <si>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</si>
  <si>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</si>
  <si>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</si>
  <si>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</si>
  <si>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</si>
  <si>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</si>
  <si>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</si>
  <si>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</si>
  <si>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</si>
  <si>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</si>
  <si>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</si>
  <si>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</si>
  <si>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</si>
  <si>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</si>
  <si>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</si>
  <si>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</si>
  <si>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</si>
  <si>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</si>
  <si>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</si>
  <si>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</si>
  <si>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</si>
  <si>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</si>
  <si>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</si>
  <si>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</si>
  <si>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</si>
  <si>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</si>
  <si>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</si>
  <si>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</si>
  <si>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</si>
  <si>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</si>
  <si>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</si>
  <si>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</si>
  <si>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</si>
  <si>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</si>
  <si>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</si>
  <si>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</si>
  <si>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</si>
  <si>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</si>
  <si>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</si>
  <si>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</si>
  <si>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</si>
  <si>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</si>
  <si>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</si>
  <si>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</si>
  <si>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</si>
  <si>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</si>
  <si>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</si>
  <si>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</si>
  <si>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</si>
  <si>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</si>
  <si>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</si>
  <si>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</si>
  <si>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</si>
  <si>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</si>
  <si>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</si>
  <si>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</si>
  <si>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</si>
  <si>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</si>
  <si>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</si>
  <si>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</si>
  <si>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</si>
  <si>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</si>
  <si>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</si>
  <si>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</si>
  <si>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</si>
  <si>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</si>
  <si>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</si>
  <si>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</si>
  <si>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</si>
  <si>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</si>
  <si>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</si>
  <si>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</si>
  <si>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</si>
  <si>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</si>
  <si>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</si>
  <si>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</si>
  <si>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</si>
  <si>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</si>
  <si>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</si>
  <si>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</si>
  <si>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</si>
  <si>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</si>
  <si>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</si>
  <si>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</si>
  <si>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</si>
  <si>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</si>
  <si>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</si>
  <si>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</si>
  <si>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</si>
  <si>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</si>
  <si>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</si>
  <si>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</si>
  <si>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</si>
  <si>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</si>
  <si>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</si>
  <si>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</si>
  <si>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</si>
  <si>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</si>
  <si>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</si>
  <si>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</si>
  <si>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</si>
  <si>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</si>
  <si>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</si>
  <si>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</si>
  <si>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</si>
  <si>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</si>
  <si>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</si>
  <si>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</si>
  <si>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</si>
  <si>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</si>
  <si>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</si>
  <si>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</si>
  <si>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</si>
  <si>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</si>
  <si>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</si>
  <si>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</si>
  <si>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</si>
  <si>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</si>
  <si>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</si>
  <si>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</si>
  <si>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</si>
  <si>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</si>
  <si>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</si>
  <si>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</si>
  <si>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</si>
  <si>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</si>
  <si>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</si>
  <si>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</si>
  <si>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</si>
  <si>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</si>
  <si>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</si>
  <si>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</si>
  <si>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</si>
  <si>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</si>
  <si>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</si>
  <si>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</si>
  <si>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</si>
  <si>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</si>
  <si>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</si>
  <si>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</si>
  <si>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</si>
  <si>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</si>
  <si>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</si>
  <si>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</si>
  <si>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</si>
  <si>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</si>
  <si>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</si>
  <si>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</si>
  <si>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</si>
  <si>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</si>
  <si>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</si>
  <si>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</si>
  <si>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</si>
  <si>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</si>
  <si>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</si>
  <si>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</si>
  <si>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</si>
  <si>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</si>
  <si>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</si>
  <si>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</si>
  <si>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</si>
  <si>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</si>
  <si>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</si>
  <si>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</si>
  <si>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</si>
  <si>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</si>
  <si>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</si>
  <si>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</si>
  <si>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</si>
  <si>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</si>
  <si>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</si>
  <si>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</si>
  <si>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</si>
  <si>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</si>
  <si>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</si>
  <si>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</si>
  <si>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</si>
  <si>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</si>
  <si>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</si>
  <si>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</si>
  <si>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</si>
  <si>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</si>
  <si>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</si>
  <si>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</si>
  <si>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</si>
  <si>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</si>
  <si>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</si>
  <si>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</si>
  <si>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</si>
  <si>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</si>
  <si>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</si>
  <si>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</si>
  <si>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</si>
  <si>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</si>
  <si>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</si>
  <si>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</si>
  <si>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</si>
  <si>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</si>
  <si>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</si>
  <si>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</si>
  <si>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</si>
  <si>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</si>
  <si>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</si>
  <si>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</si>
  <si>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</si>
  <si>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</si>
  <si>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</si>
  <si>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</si>
  <si>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</si>
  <si>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</si>
  <si>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</si>
  <si>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</si>
  <si>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</si>
  <si>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</si>
  <si>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</si>
  <si>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</si>
  <si>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</si>
  <si>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</si>
  <si>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</si>
  <si>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</si>
  <si>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</si>
  <si>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</si>
  <si>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</si>
  <si>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</si>
  <si>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</si>
  <si>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</si>
  <si>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</si>
  <si>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</si>
  <si>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</si>
  <si>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</si>
  <si>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</si>
  <si>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</si>
  <si>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</si>
  <si>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</si>
  <si>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</si>
  <si>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</si>
  <si>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</si>
  <si>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</si>
  <si>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</si>
  <si>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</si>
  <si>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</si>
  <si>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</si>
  <si>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</si>
  <si>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</si>
  <si>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</si>
  <si>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</si>
  <si>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</si>
  <si>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</si>
  <si>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</si>
  <si>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</si>
  <si>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</si>
  <si>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</si>
  <si>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</si>
  <si>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</si>
  <si>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</si>
  <si>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</si>
  <si>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</si>
  <si>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</si>
  <si>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</si>
  <si>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</si>
  <si>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</si>
  <si>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</si>
  <si>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</si>
  <si>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</si>
  <si>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</si>
  <si>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</si>
  <si>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</si>
  <si>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</si>
  <si>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</si>
  <si>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</si>
  <si>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</si>
  <si>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</si>
  <si>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</si>
  <si>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</si>
  <si>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</si>
  <si>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</si>
  <si>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</si>
  <si>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</si>
  <si>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</si>
  <si>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</si>
  <si>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</si>
  <si>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</si>
  <si>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</si>
  <si>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</si>
  <si>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</si>
  <si>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</si>
  <si>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</si>
  <si>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</si>
  <si>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</si>
  <si>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</si>
  <si>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</si>
  <si>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</si>
  <si>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</si>
  <si>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</si>
  <si>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</si>
  <si>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</si>
  <si>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</si>
  <si>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</si>
  <si>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</si>
  <si>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</si>
  <si>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</si>
  <si>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</si>
  <si>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</si>
  <si>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</si>
  <si>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</si>
  <si>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</si>
  <si>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</si>
  <si>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</si>
  <si>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</si>
  <si>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</si>
  <si>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</si>
  <si>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</si>
  <si>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</si>
  <si>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</si>
  <si>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</si>
  <si>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</si>
  <si>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</si>
  <si>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</si>
  <si>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</si>
  <si>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</si>
  <si>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</si>
  <si>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</si>
  <si>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</si>
  <si>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</si>
  <si>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</si>
  <si>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</si>
  <si>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</si>
  <si>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</si>
  <si>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</si>
  <si>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</si>
  <si>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</si>
  <si>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</si>
  <si>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</si>
  <si>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</si>
  <si>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</si>
  <si>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</si>
  <si>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</si>
  <si>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</si>
  <si>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</si>
  <si>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</si>
  <si>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</si>
  <si>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</si>
  <si>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</si>
  <si>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</si>
  <si>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</si>
  <si>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</si>
  <si>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</si>
  <si>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</si>
  <si>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</si>
  <si>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</si>
  <si>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</si>
  <si>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</si>
  <si>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</si>
  <si>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</si>
  <si>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</si>
  <si>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</si>
  <si>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</si>
  <si>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</si>
  <si>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</si>
  <si>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</si>
  <si>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</si>
  <si>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</si>
  <si>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</si>
  <si>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</si>
  <si>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</si>
  <si>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</si>
  <si>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</si>
  <si>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</si>
  <si>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</si>
  <si>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</si>
  <si>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</si>
  <si>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</si>
  <si>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</si>
  <si>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</si>
  <si>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</si>
  <si>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</si>
  <si>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</si>
  <si>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</si>
  <si>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</si>
  <si>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</si>
  <si>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</si>
  <si>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</si>
  <si>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</si>
  <si>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</si>
  <si>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</si>
  <si>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</si>
  <si>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</si>
  <si>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</si>
  <si>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</si>
  <si>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</si>
  <si>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</si>
  <si>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</si>
  <si>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</si>
  <si>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</si>
  <si>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</si>
  <si>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</si>
  <si>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</si>
  <si>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</si>
  <si>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</si>
  <si>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</si>
  <si>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</si>
  <si>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</si>
  <si>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</si>
  <si>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</si>
  <si>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</si>
  <si>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</si>
  <si>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</si>
  <si>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</si>
  <si>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</si>
  <si>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</si>
  <si>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</si>
  <si>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</si>
  <si>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</si>
  <si>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</si>
  <si>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</si>
  <si>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</si>
  <si>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</si>
  <si>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</si>
  <si>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</si>
  <si>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</si>
  <si>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</si>
  <si>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</si>
  <si>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</si>
  <si>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</si>
  <si>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</si>
  <si>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</si>
  <si>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</si>
  <si>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</si>
  <si>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</si>
  <si>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</si>
  <si>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</si>
  <si>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</si>
  <si>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</si>
  <si>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</si>
  <si>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</si>
  <si>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</si>
  <si>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</si>
  <si>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</si>
  <si>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</si>
  <si>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</si>
  <si>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</si>
  <si>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</si>
  <si>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</si>
  <si>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</si>
  <si>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</si>
  <si>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</si>
  <si>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</si>
  <si>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</si>
  <si>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</si>
  <si>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</si>
  <si>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</si>
  <si>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</si>
  <si>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</si>
  <si>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</si>
  <si>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</si>
  <si>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</si>
  <si>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</si>
  <si>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</si>
  <si>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</si>
  <si>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</si>
  <si>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</si>
  <si>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</si>
  <si>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</si>
  <si>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</si>
  <si>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</si>
  <si>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</si>
  <si>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</si>
  <si>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</si>
  <si>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</si>
  <si>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</si>
  <si>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</si>
  <si>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</si>
  <si>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</si>
  <si>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</si>
  <si>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</si>
  <si>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</si>
  <si>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</si>
  <si>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</si>
  <si>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</si>
  <si>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</si>
  <si>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</si>
  <si>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</si>
  <si>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</si>
  <si>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</si>
  <si>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</si>
  <si>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</si>
  <si>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</si>
  <si>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</si>
  <si>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</si>
  <si>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</si>
  <si>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</si>
  <si>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</si>
  <si>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</si>
  <si>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</si>
  <si>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</si>
  <si>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</si>
  <si>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</si>
  <si>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</si>
  <si>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</si>
  <si>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</si>
  <si>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</si>
  <si>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</si>
  <si>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</si>
  <si>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</si>
  <si>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</si>
  <si>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</si>
  <si>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</si>
  <si>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</si>
  <si>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</si>
  <si>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</si>
  <si>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</si>
  <si>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</si>
  <si>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</si>
  <si>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</si>
  <si>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</si>
  <si>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</si>
  <si>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</si>
  <si>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</si>
  <si>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</si>
  <si>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</si>
  <si>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</si>
  <si>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</si>
  <si>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</si>
  <si>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</si>
  <si>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</si>
  <si>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</si>
  <si>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</si>
  <si>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</si>
  <si>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</si>
  <si>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</si>
  <si>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</si>
  <si>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</si>
  <si>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</si>
  <si>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</si>
  <si>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</si>
  <si>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</si>
  <si>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</si>
  <si>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</si>
  <si>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</si>
  <si>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</si>
  <si>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</si>
  <si>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</si>
  <si>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</si>
  <si>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</si>
  <si>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</si>
  <si>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</si>
  <si>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</si>
  <si>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</si>
  <si>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</si>
  <si>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</si>
  <si>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</si>
  <si>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</si>
  <si>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</si>
  <si>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</si>
  <si>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</si>
  <si>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</si>
  <si>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</si>
  <si>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</si>
  <si>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</si>
  <si>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</si>
  <si>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</si>
  <si>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</si>
  <si>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</si>
  <si>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</si>
  <si>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</si>
  <si>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</si>
  <si>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</si>
  <si>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</si>
  <si>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</si>
  <si>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</si>
  <si>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</si>
  <si>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</si>
  <si>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</si>
  <si>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</si>
  <si>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</si>
  <si>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</si>
  <si>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</si>
  <si>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</si>
  <si>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</si>
  <si>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</si>
  <si>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</si>
  <si>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</si>
  <si>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</si>
  <si>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</si>
  <si>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</si>
  <si>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</si>
  <si>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</si>
  <si>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</si>
  <si>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</si>
  <si>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</si>
  <si>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</si>
  <si>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</si>
  <si>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</si>
  <si>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</si>
  <si>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</si>
  <si>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</si>
  <si>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</si>
  <si>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</si>
  <si>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</si>
  <si>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</si>
  <si>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</si>
  <si>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</si>
  <si>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</si>
  <si>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</si>
  <si>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</si>
  <si>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</si>
  <si>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</si>
  <si>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</si>
  <si>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</si>
  <si>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</si>
  <si>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</si>
  <si>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</si>
  <si>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</si>
  <si>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</si>
  <si>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</si>
  <si>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</si>
  <si>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</si>
  <si>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</si>
  <si>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</si>
  <si>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</si>
  <si>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</si>
  <si>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</si>
  <si>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</si>
  <si>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</si>
  <si>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</si>
  <si>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</si>
  <si>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</si>
  <si>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</si>
  <si>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</si>
  <si>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</si>
  <si>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</si>
  <si>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</si>
  <si>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</si>
  <si>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</si>
  <si>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</si>
  <si>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</si>
  <si>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</si>
  <si>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</si>
  <si>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</si>
  <si>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</si>
  <si>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</si>
  <si>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</si>
  <si>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</si>
  <si>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</si>
  <si>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</si>
  <si>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</si>
  <si>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</si>
  <si>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</si>
  <si>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</si>
  <si>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</si>
  <si>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</si>
  <si>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</si>
  <si>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</si>
  <si>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</si>
  <si>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</si>
  <si>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</si>
  <si>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</si>
  <si>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</si>
  <si>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</si>
  <si>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</si>
  <si>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</si>
  <si>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</si>
  <si>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</si>
  <si>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</si>
  <si>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</si>
  <si>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</si>
  <si>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</si>
  <si>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</si>
  <si>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</si>
  <si>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</si>
  <si>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</si>
  <si>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</si>
  <si>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</si>
  <si>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</si>
  <si>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</si>
  <si>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</si>
  <si>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</si>
  <si>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</si>
  <si>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</si>
  <si>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</si>
  <si>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</si>
  <si>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</si>
  <si>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</si>
  <si>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</si>
  <si>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</si>
  <si>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</si>
  <si>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</si>
  <si>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</si>
  <si>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</si>
  <si>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</si>
  <si>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</si>
  <si>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</si>
  <si>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</si>
  <si>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</si>
  <si>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</si>
  <si>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</si>
  <si>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</si>
  <si>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</si>
  <si>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</si>
  <si>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</si>
  <si>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</si>
  <si>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</si>
  <si>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</si>
  <si>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</si>
  <si>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</si>
  <si>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</si>
  <si>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</si>
  <si>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</si>
  <si>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</si>
  <si>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</si>
  <si>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</si>
  <si>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</si>
  <si>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</si>
  <si>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</si>
  <si>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</si>
  <si>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</si>
  <si>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</si>
  <si>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</si>
  <si>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</si>
  <si>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</si>
  <si>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</si>
  <si>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</si>
  <si>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</si>
  <si>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</si>
  <si>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</si>
  <si>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</si>
  <si>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</si>
  <si>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</si>
  <si>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</si>
  <si>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</si>
  <si>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</si>
  <si>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</si>
  <si>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</si>
  <si>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</si>
  <si>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</si>
  <si>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</si>
  <si>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</si>
  <si>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</si>
  <si>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</si>
  <si>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</si>
  <si>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</si>
  <si>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</si>
  <si>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</si>
  <si>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</si>
  <si>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</si>
  <si>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</si>
  <si>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</si>
  <si>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</si>
  <si>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</si>
  <si>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</si>
  <si>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</si>
  <si>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</si>
  <si>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</si>
  <si>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</si>
  <si>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</si>
  <si>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</si>
  <si>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</si>
  <si>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</si>
  <si>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</si>
  <si>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</si>
  <si>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</si>
  <si>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</si>
  <si>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</si>
  <si>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</si>
  <si>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</si>
  <si>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</si>
  <si>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</si>
  <si>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</si>
  <si>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</si>
  <si>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</si>
  <si>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</si>
  <si>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</si>
  <si>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</si>
  <si>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</si>
  <si>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</si>
  <si>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</si>
  <si>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</si>
  <si>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</si>
  <si>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</si>
  <si>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</si>
  <si>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</si>
  <si>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</si>
  <si>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</si>
  <si>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</si>
  <si>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</si>
  <si>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</si>
  <si>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</si>
  <si>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</si>
  <si>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</si>
  <si>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</si>
  <si>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</si>
  <si>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</si>
  <si>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</si>
  <si>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</si>
  <si>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</si>
  <si>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</si>
  <si>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</si>
  <si>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</si>
  <si>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</si>
  <si>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</si>
  <si>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</si>
  <si>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</si>
  <si>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</si>
  <si>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</si>
  <si>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</si>
  <si>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</si>
  <si>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</si>
  <si>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</si>
  <si>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</si>
  <si>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</si>
  <si>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</si>
  <si>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</si>
  <si>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</si>
  <si>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</si>
  <si>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</si>
  <si>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</si>
  <si>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</si>
  <si>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</si>
  <si>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</si>
  <si>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</si>
  <si>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</si>
  <si>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</si>
  <si>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</si>
  <si>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</si>
  <si>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</si>
  <si>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</si>
  <si>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</si>
  <si>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</si>
  <si>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</si>
  <si>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</si>
  <si>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</si>
  <si>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</si>
  <si>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</si>
  <si>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</si>
  <si>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</si>
  <si>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</si>
  <si>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</si>
  <si>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</si>
  <si>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</si>
  <si>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</si>
  <si>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</si>
  <si>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</si>
  <si>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</si>
  <si>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</si>
  <si>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</si>
  <si>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</si>
  <si>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</si>
  <si>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</si>
  <si>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</si>
  <si>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</si>
  <si>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</si>
  <si>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</si>
  <si>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</si>
  <si>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</si>
  <si>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</si>
  <si>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</si>
  <si>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</si>
  <si>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</si>
  <si>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</si>
  <si>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</si>
  <si>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</si>
  <si>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</si>
  <si>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</si>
  <si>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</si>
  <si>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</si>
  <si>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</si>
  <si>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</si>
  <si>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</si>
  <si>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</si>
  <si>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</si>
  <si>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</si>
  <si>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</si>
  <si>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</si>
  <si>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</si>
  <si>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</si>
  <si>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</si>
  <si>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</si>
  <si>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</si>
  <si>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</si>
  <si>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</si>
  <si>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</si>
  <si>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</si>
  <si>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</si>
  <si>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</si>
  <si>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</si>
  <si>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</si>
  <si>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</si>
  <si>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</si>
  <si>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</si>
  <si>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</si>
  <si>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</si>
  <si>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</si>
  <si>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</si>
  <si>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</si>
  <si>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</si>
  <si>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</si>
  <si>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</si>
  <si>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</si>
  <si>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</si>
  <si>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</si>
  <si>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</si>
  <si>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</si>
  <si>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</si>
  <si>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</si>
  <si>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</si>
  <si>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</si>
  <si>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</si>
  <si>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</si>
  <si>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</si>
  <si>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</si>
  <si>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</si>
  <si>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</si>
  <si>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</si>
  <si>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</si>
  <si>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</si>
  <si>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</si>
  <si>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</si>
  <si>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</si>
  <si>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</si>
  <si>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</si>
  <si>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</si>
  <si>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</si>
  <si>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</si>
  <si>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</si>
  <si>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</si>
  <si>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</si>
  <si>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</si>
  <si>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</si>
  <si>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</si>
  <si>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</si>
  <si>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</si>
  <si>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</si>
  <si>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</si>
  <si>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</si>
  <si>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</si>
  <si>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</si>
  <si>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</si>
  <si>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</si>
  <si>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</si>
  <si>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</si>
  <si>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</si>
  <si>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</si>
  <si>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</si>
  <si>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</si>
  <si>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</si>
  <si>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</si>
  <si>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</si>
  <si>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</si>
  <si>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</si>
  <si>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</si>
  <si>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</si>
  <si>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</si>
  <si>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</si>
  <si>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</si>
  <si>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</si>
  <si>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</si>
  <si>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</si>
  <si>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</si>
  <si>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</si>
  <si>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</si>
  <si>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</si>
  <si>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</si>
  <si>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</si>
  <si>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</si>
  <si>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</si>
  <si>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</si>
  <si>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</si>
  <si>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</si>
  <si>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</si>
  <si>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</si>
  <si>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</si>
  <si>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</si>
  <si>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</si>
  <si>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</si>
  <si>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</si>
  <si>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</si>
  <si>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</si>
  <si>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</si>
  <si>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</si>
  <si>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</si>
  <si>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</si>
  <si>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</si>
  <si>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</si>
  <si>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</si>
  <si>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</si>
  <si>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</si>
  <si>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</si>
  <si>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</si>
  <si>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</si>
  <si>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</si>
  <si>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</si>
  <si>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</si>
  <si>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</si>
  <si>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</si>
  <si>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</si>
  <si>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</si>
  <si>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</si>
  <si>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</si>
  <si>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</si>
  <si>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</si>
  <si>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</si>
  <si>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</si>
  <si>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</si>
  <si>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</si>
  <si>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</si>
  <si>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</si>
  <si>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</si>
  <si>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</si>
  <si>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</si>
  <si>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</si>
  <si>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</si>
  <si>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</si>
  <si>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</si>
  <si>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</si>
  <si>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</si>
  <si>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</si>
  <si>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</si>
  <si>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</si>
  <si>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</si>
  <si>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</si>
  <si>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</si>
  <si>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</si>
  <si>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</si>
  <si>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</si>
  <si>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</si>
  <si>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</si>
  <si>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</si>
  <si>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</si>
  <si>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</si>
  <si>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</si>
  <si>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</si>
  <si>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</si>
  <si>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</si>
  <si>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</si>
  <si>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</si>
  <si>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</si>
  <si>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</si>
  <si>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</si>
  <si>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</si>
  <si>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</si>
  <si>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</si>
  <si>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</si>
  <si>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</si>
  <si>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</si>
  <si>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</si>
  <si>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</si>
  <si>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</si>
  <si>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</si>
  <si>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</si>
  <si>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</si>
  <si>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</si>
  <si>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</si>
  <si>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</si>
  <si>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</si>
  <si>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</si>
  <si>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EP1D 1220 600 560 2 №2 - Hettich ЛДСП Белый</t>
  </si>
  <si>
    <t>EP1D 1500 600 560 2 №2 - Hettich ЛДСП Белый</t>
  </si>
  <si>
    <t>EP2B1D 2040 600 560 2 №2 - Hettich ЛДСП Белый</t>
  </si>
  <si>
    <t>EP2B1D 2280 600 560 2 №2 - Hettich ЛДСП Белый</t>
  </si>
  <si>
    <t>EP2D 2040 600 560 4 №2 - Hettich ЛДСП Белый</t>
  </si>
  <si>
    <t>EP3B1D 2040 600 560 2 №2 - Hettich ЛДСП Белый</t>
  </si>
  <si>
    <t>EPG1D 1320 600 560 2 №2 - Hettich ЛДСП Белый</t>
  </si>
  <si>
    <t>EPG1D 1500 600 560 2 №2 - Hettich ЛДСП Белый</t>
  </si>
  <si>
    <t>EPG2D 2040 600 560 4 №2 - Hettich ЛДСП Белый</t>
  </si>
  <si>
    <t>EPG2D 2280 600 560 4 №2 - Hettich ЛДСП Белый</t>
  </si>
  <si>
    <t>EPS2D 2040 600 560 0 №2 - Hettich ЛДСП Белый</t>
  </si>
  <si>
    <t>EPS2D 2280 600 560 0 №2 - Hettich ЛДСП Белый</t>
  </si>
  <si>
    <t>EPSG2D 2040 600 560 0 №2 - Hettich ЛДСП Белый</t>
  </si>
  <si>
    <t>EPSP2D 2280 600 560 0 №2 - Hettich ЛДСП Белый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</si>
  <si>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</si>
  <si>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</si>
  <si>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</si>
  <si>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</si>
  <si>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</si>
  <si>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</si>
  <si>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</si>
  <si>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</si>
  <si>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</si>
  <si>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</si>
  <si>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</si>
  <si>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</si>
  <si>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</si>
  <si>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EWV1D 720 450 315 0 №2 - Hettich ЛДСП Белый</t>
  </si>
  <si>
    <t>EWV1D 960 450 315 1 №2 - Hettich ЛДСП Белый</t>
  </si>
  <si>
    <t>EWV1D 720 596 315 2 №2 - Hettich ЛДСП Белый</t>
  </si>
  <si>
    <t>EWV2D 720 596 315 0 №2 - Hettich ЛДСП Белый</t>
  </si>
  <si>
    <t>EWV1D 720 596 315 0 №2 - Hettich ЛДСП Белый</t>
  </si>
  <si>
    <t>EWV2V 720 450 315 0 №2 - Hettich ЛДСП Белый</t>
  </si>
  <si>
    <t>EWV1V 600 450 315 0 №2 - Hettich ЛДСП Белый</t>
  </si>
  <si>
    <t>EWV1V 480 450 315 0 №2 - Hettich ЛДСП Белый</t>
  </si>
  <si>
    <t>EWV1V 480 896 315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</si>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</sst>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6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49" fillId="16" borderId="44" xfId="11" applyNumberFormat="1" applyFont="1" applyFill="1" applyBorder="1" applyAlignment="1">
      <alignment horizontal="right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7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39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7.emf"/><Relationship Id="rId47" Type="http://schemas.openxmlformats.org/officeDocument/2006/relationships/image" Target="../media/image33.emf"/><Relationship Id="rId50" Type="http://schemas.openxmlformats.org/officeDocument/2006/relationships/image" Target="../media/image15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1.emf"/><Relationship Id="rId40" Type="http://schemas.openxmlformats.org/officeDocument/2006/relationships/image" Target="../media/image38.emf"/><Relationship Id="rId45" Type="http://schemas.openxmlformats.org/officeDocument/2006/relationships/image" Target="../media/image34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5" Type="http://schemas.openxmlformats.org/officeDocument/2006/relationships/image" Target="../media/image72.emf"/><Relationship Id="rId61" Type="http://schemas.openxmlformats.org/officeDocument/2006/relationships/image" Target="../media/image24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0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43.emf"/><Relationship Id="rId43" Type="http://schemas.openxmlformats.org/officeDocument/2006/relationships/image" Target="../media/image36.emf"/><Relationship Id="rId48" Type="http://schemas.openxmlformats.org/officeDocument/2006/relationships/image" Target="../media/image32.emf"/><Relationship Id="rId56" Type="http://schemas.openxmlformats.org/officeDocument/2006/relationships/image" Target="../media/image26.emf"/><Relationship Id="rId64" Type="http://schemas.openxmlformats.org/officeDocument/2006/relationships/image" Target="../media/image13.emf"/><Relationship Id="rId8" Type="http://schemas.openxmlformats.org/officeDocument/2006/relationships/image" Target="../media/image69.emf"/><Relationship Id="rId51" Type="http://schemas.openxmlformats.org/officeDocument/2006/relationships/image" Target="../media/image31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0.emf"/><Relationship Id="rId46" Type="http://schemas.openxmlformats.org/officeDocument/2006/relationships/image" Target="../media/image12.emf"/><Relationship Id="rId59" Type="http://schemas.openxmlformats.org/officeDocument/2006/relationships/image" Target="../media/image17.emf"/><Relationship Id="rId20" Type="http://schemas.openxmlformats.org/officeDocument/2006/relationships/image" Target="../media/image57.emf"/><Relationship Id="rId41" Type="http://schemas.openxmlformats.org/officeDocument/2006/relationships/image" Target="../media/image14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42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5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4" Type="http://schemas.openxmlformats.org/officeDocument/2006/relationships/image" Target="../media/image21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6" dataDxfId="385">
  <autoFilter ref="AK1:AR2" xr:uid="{50882B67-AB0E-4D1D-8D9B-BE8647CCB6FD}"/>
  <tableColumns count="8">
    <tableColumn id="1" xr3:uid="{962CC0D1-8897-4E23-80D6-6C43B85D509B}" name="Производитель" dataDxfId="384"/>
    <tableColumn id="2" xr3:uid="{7CC25ABE-DE07-4A47-B0E8-215761F7BB52}" name="Цвет столешницы" dataDxfId="383"/>
    <tableColumn id="3" xr3:uid="{02706A5A-3241-4915-A470-9CE1224669E1}" name="Толщина столешницы" dataDxfId="382"/>
    <tableColumn id="4" xr3:uid="{DF4CEEA3-2F4D-44A6-91CC-4413EDA49840}" name="Высота" dataDxfId="381"/>
    <tableColumn id="5" xr3:uid="{0FB631AF-3678-45E2-93DA-927A54E37630}" name="Ширина" dataDxfId="380"/>
    <tableColumn id="6" xr3:uid="{25B0E2DC-597E-4CAC-9F65-BCA1270680F0}" name="Кол-во" dataDxfId="379"/>
    <tableColumn id="7" xr3:uid="{8D455528-A68B-42AF-9FE4-BACA36AF6E57}" name="Стоимость" dataDxfId="378"/>
    <tableColumn id="8" xr3:uid="{F088565C-54FC-4E92-9474-475D515A691D}" name="Тип изделия" dataDxfId="3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7" totalsRowShown="0" headerRowDxfId="376" dataDxfId="375">
  <autoFilter ref="A1:AH7" xr:uid="{D4F3A028-0284-448B-B761-F4C0DA488444}"/>
  <tableColumns count="34">
    <tableColumn id="1" xr3:uid="{39D9C31B-7DA2-46D6-9F0B-68FC0131ABF6}" name="Номенклатура" dataDxfId="374"/>
    <tableColumn id="2" xr3:uid="{C7C69AFF-FA90-41CC-A9E2-058EBD7D77CD}" name="Высота" dataDxfId="373"/>
    <tableColumn id="3" xr3:uid="{B7EE3C42-A968-4FEC-88D8-BC496D839D62}" name="Ширина" dataDxfId="372"/>
    <tableColumn id="4" xr3:uid="{98E13676-95F6-4CF2-86C8-F66F2DD26EB4}" name="Глубина" dataDxfId="371"/>
    <tableColumn id="5" xr3:uid="{AB63E985-C950-4885-A9F9-FC55B6FCFC53}" name="Кол-во" dataDxfId="370"/>
    <tableColumn id="6" xr3:uid="{AFE1B10A-AF7D-4798-92CE-5CB9CC64B0C5}" name="Цена корпуса" dataDxfId="369"/>
    <tableColumn id="7" xr3:uid="{928E6D7D-507E-4E4E-8E2D-6B96B2D34BFB}" name="Фасады,м2" dataDxfId="368"/>
    <tableColumn id="8" xr3:uid="{61CD4F81-3C7F-4615-A4AE-C5C068FE6DC8}" name="Полки,шт." dataDxfId="367"/>
    <tableColumn id="9" xr3:uid="{771CB635-6A0A-4512-A84D-09B5616255EB}" name="Полки,м2" dataDxfId="366"/>
    <tableColumn id="10" xr3:uid="{E97FFA62-D0DC-467E-A915-006730AD0246}" name="Цена фасадов" dataDxfId="365"/>
    <tableColumn id="11" xr3:uid="{B7B56644-7D45-42D3-8A92-E3E88AFBCD9A}" name="Цена полок" dataDxfId="364"/>
    <tableColumn id="12" xr3:uid="{E2586CEE-2BA9-436E-9A9D-189C01091482}" name="Цена Gola" dataDxfId="363"/>
    <tableColumn id="13" xr3:uid="{8EDEEE16-2F5D-40C5-8E51-F027E433FCC8}" name="Базовая цена корпуса" dataDxfId="362"/>
    <tableColumn id="14" xr3:uid="{733A331D-D3D6-4C5C-B4C6-81F6E38B42EB}" name="Базовая ширина" dataDxfId="361"/>
    <tableColumn id="15" xr3:uid="{C37697EF-1C5C-4B12-9A58-18EF102E18BA}" name="Тип фасада" dataDxfId="360"/>
    <tableColumn id="16" xr3:uid="{BFAEE921-17D1-482D-8AFE-BCA4592043E3}" name="Комплектация" dataDxfId="359"/>
    <tableColumn id="17" xr3:uid="{901710DC-FA92-41CD-B020-B9B0376A2708}" name="Тип модуля" dataDxfId="358"/>
    <tableColumn id="18" xr3:uid="{71747269-4698-4393-83B1-D40344E3371D}" name="Коллекция" dataDxfId="357"/>
    <tableColumn id="19" xr3:uid="{0FE39BAE-6813-4443-98AC-D1B44EDC361B}" name="Цвет" dataDxfId="356"/>
    <tableColumn id="20" xr3:uid="{CA43E0ED-5159-4517-AE60-3D90A6BD3FD5}" name="Фрезеровка" dataDxfId="355"/>
    <tableColumn id="21" xr3:uid="{4A1B7060-A702-426C-9672-3B4FD0B688DE}" name="Толщина" dataDxfId="354"/>
    <tableColumn id="22" xr3:uid="{AA477E39-2A7C-4888-A82A-496365A4ED5C}" name="Уровень модуля" dataDxfId="353"/>
    <tableColumn id="24" xr3:uid="{CA26B4F5-5FB6-48B5-A418-813B9214416B}" name="Базовый комплект" dataDxfId="352"/>
    <tableColumn id="25" xr3:uid="{83C11B05-70B6-4F6E-B25F-7B11FED70746}" name="Добавочная цена от комплектации" dataDxfId="351"/>
    <tableColumn id="26" xr3:uid="{4658F6F2-B364-4E9A-9BE2-441A2EB91753}" name="Цвет стекла для витрины" dataDxfId="350"/>
    <tableColumn id="27" xr3:uid="{FA51153F-6894-4041-B908-9F5A18CF9C53}" name="Цена стекла для витрины" dataDxfId="349"/>
    <tableColumn id="28" xr3:uid="{1BCE5EAA-2E71-4052-9224-582430B773C6}" name="Материал полок" dataDxfId="348"/>
    <tableColumn id="23" xr3:uid="{EFA5485C-D295-45EF-B2A8-69C25D9A3AE1}" name="Цена корпус + полки" dataDxfId="347"/>
    <tableColumn id="29" xr3:uid="{7E65EACD-05DE-4DE0-8B73-4C452A046CA7}" name="Материал корпуса" dataDxfId="346"/>
    <tableColumn id="33" xr3:uid="{B6DF640D-A787-44A7-A451-B090F3F5016D}" name="Тип фрезеровки" dataDxfId="345"/>
    <tableColumn id="34" xr3:uid="{A2E45BD5-A22F-43A2-97D7-C77278E28845}" name="Скидка для фрезеровки" dataDxfId="344"/>
    <tableColumn id="30" xr3:uid="{1561DF15-64C1-40BE-BC0E-B97BD0E16133}" name="Соединенное название" dataDxfId="34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342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341">
      <calculatedColumnFormula>Корзина[[#This Row],[Цена корпус + полки]]-Корзина[[#This Row],[Цена БЗ]]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2" insertRow="1" totalsRowShown="0" headerRowDxfId="340" dataDxfId="338" headerRowBorderDxfId="339" tableBorderDxfId="337">
  <autoFilter ref="AU1:BE2" xr:uid="{57F00D2F-AA0C-4156-915B-B306A91597A5}"/>
  <tableColumns count="11">
    <tableColumn id="1" xr3:uid="{48948D67-825B-4852-A86B-D819F254F35E}" name="Коллекция" dataDxfId="336"/>
    <tableColumn id="2" xr3:uid="{48B564FD-3615-4B58-A148-CAD48DAD8DB7}" name="Цвет" dataDxfId="335"/>
    <tableColumn id="3" xr3:uid="{C755535E-3F47-42EC-8475-0947E7D6E5AA}" name="Фрезеровка" dataDxfId="334"/>
    <tableColumn id="4" xr3:uid="{310DE785-7C85-4A76-A776-A271F72A8DB3}" name="Толщина" dataDxfId="333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2"/>
    <tableColumn id="6" xr3:uid="{7D4A6826-94EB-416F-A133-8E4B18BF5352}" name="Цена стекла для витрины" dataDxfId="331"/>
    <tableColumn id="7" xr3:uid="{4D447D47-E156-4D46-B0B6-E6DCB769B70F}" name="Кол-во" dataDxfId="330"/>
    <tableColumn id="8" xr3:uid="{CC4C2AC0-4070-46AB-92C3-14ED9D649A84}" name="Стоимость" dataDxfId="3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totalsRowShown="0" headerRowDxfId="328" tableBorderDxfId="327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26" dataDxfId="32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24"/>
    <tableColumn id="2" xr3:uid="{CBCBEDBF-B07D-49DC-A647-FE89CED753BC}" name="Тип Фрезеровки" dataDxfId="323"/>
    <tableColumn id="3" xr3:uid="{04779E58-2E79-41D0-993D-E64BBDB80A08}" name="Толщина 1" dataDxfId="322"/>
    <tableColumn id="4" xr3:uid="{AFC3B80D-B2E7-403E-B0DA-CE217404C6BD}" name="Толщина 2" dataDxfId="321"/>
    <tableColumn id="10" xr3:uid="{6B17B2C9-6D21-4078-BE99-77C241E7DC55}" name="Min Высота" dataDxfId="320" dataCellStyle="Обычный 2"/>
    <tableColumn id="9" xr3:uid="{91E43A86-B770-4455-94D9-491992DB11F2}" name="Max  Высота" dataDxfId="319" dataCellStyle="Обычный 2"/>
    <tableColumn id="8" xr3:uid="{1E8C328D-3CF7-4E03-BB4F-B7980BB99223}" name="Min Ширина" dataDxfId="318" dataCellStyle="Обычный 2"/>
    <tableColumn id="6" xr3:uid="{CF8039AA-23E6-418E-A0A5-312D9E2944AB}" name="Max Ширина2" dataDxfId="317" dataCellStyle="Обычный 2"/>
    <tableColumn id="7" xr3:uid="{800E6F5F-1CE0-4D8F-A3B4-140DEB6CCFDC}" name="Наличие витрин" dataDxfId="316"/>
    <tableColumn id="5" xr3:uid="{F4A035AC-4E9A-49DC-B7BF-8FE6F8C235B4}" name="Наличие решеток" dataDxfId="315"/>
    <tableColumn id="11" xr3:uid="{FD207359-7DA0-4E26-AEE1-458FD1D4493A}" name="Скидка на фрезеровку" dataDxfId="314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13" dataDxfId="31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11"/>
    <tableColumn id="2" xr3:uid="{73BD45F6-34D0-43B6-98BE-5052519D3482}" name="Коллекция пленок" dataDxfId="310"/>
    <tableColumn id="3" xr3:uid="{70E4A86D-1E11-4D3B-B850-03CC3DC4EA8B}" name="Категория пленки" dataDxfId="309"/>
    <tableColumn id="4" xr3:uid="{0B4C060F-475F-46B8-8CE5-F3C7BC874AFA}" name="Цена 16 мм" dataDxfId="30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0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0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0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0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03" dataDxfId="302">
  <autoFilter ref="K3:P10" xr:uid="{F3C19AC2-AE15-4B07-BE4B-6E76B9B89693}"/>
  <tableColumns count="6">
    <tableColumn id="1" xr3:uid="{8E2A4EC6-52B7-4CF2-92DD-1EF56E80EFBD}" name="Коллекция" dataDxfId="301"/>
    <tableColumn id="2" xr3:uid="{060F59E6-9C05-42D3-BC91-8938AB99CC63}" name="Ценовая категория пленки" dataDxfId="300"/>
    <tableColumn id="3" xr3:uid="{E314DE90-CBD4-4FE9-A2D0-CD6F677BF3DE}" name="МДФ 16 мм" dataDxfId="299"/>
    <tableColumn id="4" xr3:uid="{8AF271A8-AFDB-4F65-BDF2-3DB16886F0C5}" name="МДФ 18/19 мм" dataDxfId="298"/>
    <tableColumn id="5" xr3:uid="{5C5591AE-C1DF-473C-B2DE-E2649E3D3375}" name="МДФ 22+ мм" dataDxfId="297"/>
    <tableColumn id="6" xr3:uid="{11B36507-9711-4DD9-9202-10F6B61EB8A3}" name="Скидка" dataDxfId="29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95" dataDxfId="294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93" dataCellStyle="Обычный 2"/>
    <tableColumn id="2" xr3:uid="{0E0EE42C-FE7B-4F0D-A337-37F464CFF87E}" name="Цена,м2" dataDxfId="292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91" dataDxfId="290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89"/>
    <tableColumn id="2" xr3:uid="{8EA293B5-92F1-4759-ADEF-C848180BDA6F}" name="Производитель" dataDxfId="288" dataCellStyle="Обычный 2"/>
    <tableColumn id="3" xr3:uid="{739B6914-4D3B-484E-AA74-696EAB757DDE}" name="Толщина" dataDxfId="287" dataCellStyle="Обычный 2"/>
    <tableColumn id="4" xr3:uid="{F76DA758-DCCA-4505-8475-85C54FB91E82}" name="Макс.длина" dataDxfId="286" dataCellStyle="Обычный 2"/>
    <tableColumn id="5" xr3:uid="{CC701F50-3C0E-479E-9F3F-DC9E52223198}" name="Макс Ширина" dataDxfId="285" dataCellStyle="Обычный 2"/>
    <tableColumn id="6" xr3:uid="{4920F4E6-ADAB-4B95-8E58-15D8D9E72C77}" name="600 х 1200" dataDxfId="284" dataCellStyle="Обычный 2"/>
    <tableColumn id="7" xr3:uid="{04B77FC8-EB4D-4C3E-A8E4-E1895151CB1E}" name="600 х 2100" dataDxfId="283" dataCellStyle="Обычный 2"/>
    <tableColumn id="8" xr3:uid="{F7AE2FF9-1B2F-4EDC-99A9-EB7CB8551D99}" name="600 х 3000" dataDxfId="282" dataCellStyle="Обычный 2"/>
    <tableColumn id="9" xr3:uid="{8CBECB23-2811-4DB4-B52F-11824BE49841}" name="600 х 4200" dataDxfId="281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80" dataDxfId="279" tableBorderDxfId="278" headerRowCellStyle="Обычный 2">
  <autoFilter ref="A41:B54" xr:uid="{2EDDD9FE-F82A-4CE3-9033-0059070A82A9}"/>
  <tableColumns count="2">
    <tableColumn id="1" xr3:uid="{FD66DD94-70F7-4270-9602-EC1F380D35D4}" name="Цвет стекла" dataDxfId="277" dataCellStyle="Денежный 2 4"/>
    <tableColumn id="2" xr3:uid="{9BE30F06-5833-4665-9CB0-2D4DD0173678}" name="Цена за м2" dataDxfId="276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275" dataDxfId="274" headerRowCellStyle="Обычный 2">
  <autoFilter ref="BK2:BL10" xr:uid="{EF6E01D4-F17B-46D6-9C74-1A91633991E6}"/>
  <tableColumns count="2">
    <tableColumn id="1" xr3:uid="{6566BA5A-6251-4507-B4C5-91CA5FB36F9B}" name="Изделие" dataDxfId="273"/>
    <tableColumn id="2" xr3:uid="{7AFC3AD3-8460-444E-B461-2DC3FD886EBF}" name="Цена" dataDxfId="27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271" headerRowBorderDxfId="270" tableBorderDxfId="269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268"/>
    <tableColumn id="2" xr3:uid="{3E974E66-E055-415D-BC78-AEBB3835C359}" name="Ценовая группа" dataDxfId="267"/>
    <tableColumn id="5" xr3:uid="{5D17A2A5-506D-4CEC-9605-81E9B46464BB}" name="Цена Глухих" dataDxfId="26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6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64"/>
    <tableColumn id="7" xr3:uid="{4CB3D8A8-D90F-40E8-A61F-27018681CD97}" name="Наличие витрин" dataDxfId="263"/>
    <tableColumn id="8" xr3:uid="{EAAAAB93-BF90-43F4-BEDC-0BC0EBD8D051}" name="Наличие решеток" dataDxfId="262"/>
    <tableColumn id="3" xr3:uid="{40FACEFC-8654-4602-A05A-9C0032AB18D1}" name="Сортировка" dataDxfId="261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60" dataDxfId="259">
  <autoFilter ref="AW2:AZ6" xr:uid="{CDF8988B-80D7-4023-A44A-60A6C121CA19}"/>
  <tableColumns count="4">
    <tableColumn id="1" xr3:uid="{8B7A635E-A92E-4959-9B30-034CA4E495CA}" name="Ценовая группа" dataDxfId="258"/>
    <tableColumn id="3" xr3:uid="{199557CE-0391-4EB5-9FA0-31A44870D2B2}" name="Фасад глухой, фасад под врезную ручку Grosseto    кв.м" dataDxfId="257"/>
    <tableColumn id="4" xr3:uid="{A1682A37-C212-466F-8C8D-2A0D2039CF51}" name="Фасад витрина,   кв.м" dataDxfId="256"/>
    <tableColumn id="2" xr3:uid="{12783B52-1834-4A3C-B278-087F0043C2B7}" name="Наличие витрин" dataDxfId="25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54" dataDxfId="253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52" dataCellStyle="Финансовый"/>
    <tableColumn id="2" xr3:uid="{04C85D3B-608A-4808-89A3-B6E61150D6DB}" name="Цена" dataDxfId="251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50" tableBorderDxfId="249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48" dataCellStyle="Финансовый"/>
    <tableColumn id="2" xr3:uid="{FECC5A88-7198-469B-A665-329684C29E9D}" name="Тип" dataDxfId="247" dataCellStyle="Финансовый"/>
    <tableColumn id="3" xr3:uid="{CC23F91A-F17A-471B-B852-64253E79A7AA}" name="Категория" dataDxfId="246" dataCellStyle="Финансовый"/>
    <tableColumn id="5" xr3:uid="{ED08E27D-8EAE-40C6-B4DA-59D9CD74F7C1}" name="Коллекция" dataDxfId="245" dataCellStyle="Финансовый"/>
    <tableColumn id="4" xr3:uid="{3A1E0F89-FF3A-47A2-9E87-DEEBD263D18A}" name="Цена" dataDxfId="24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43" dataDxfId="242" headerRowCellStyle="Обычный 2">
  <autoFilter ref="CL2:CP12" xr:uid="{2EA2AF85-4825-4413-ABF4-CE5FC30FD4A8}"/>
  <tableColumns count="5">
    <tableColumn id="1" xr3:uid="{7E28429D-9BAD-4FE0-83A6-D475F88B8C7D}" name="Название товара" dataDxfId="241" dataCellStyle="Обычный 2 2"/>
    <tableColumn id="5" xr3:uid="{071BE9FD-B93E-4BF1-963E-E301C95C2453}" name="Коллекция" dataDxfId="240" dataCellStyle="Обычный 2 2"/>
    <tableColumn id="2" xr3:uid="{A999F0F8-00BA-486A-B80B-EB2CD4D3ED68}" name="Тип" dataDxfId="239" dataCellStyle="Обычный 2 2"/>
    <tableColumn id="3" xr3:uid="{6D170368-F687-40B9-ABF6-5FE9A03A10F9}" name="Инфо" dataDxfId="238" dataCellStyle="Обычный 2"/>
    <tableColumn id="4" xr3:uid="{6EB55A0C-4ED2-49FF-9E3D-2308BCFBD948}" name="Цена" dataDxfId="237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36" headerRowCellStyle="Акцент2">
  <autoFilter ref="BB3:BD7" xr:uid="{76766779-25D2-4D9A-92B0-62DD261F7ADE}"/>
  <tableColumns count="3">
    <tableColumn id="1" xr3:uid="{0C363F62-1411-423B-833C-EE4938A39ED8}" name="Ценовая группа" dataDxfId="235" dataCellStyle="Акцент2"/>
    <tableColumn id="3" xr3:uid="{0FACAF70-9E78-4CB5-9BEB-94CD4E3EA607}" name="Наличие витрин" dataDxfId="234" dataCellStyle="Акцент2"/>
    <tableColumn id="2" xr3:uid="{915418D3-2926-4D67-BD82-1F8127353EBE}" name="Цена за  кв.м" dataDxfId="23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32" dataDxfId="231" tableBorderDxfId="230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29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28" headerRowBorderDxfId="227" tableBorderDxfId="226" headerRowCellStyle="Обычный 2">
  <autoFilter ref="BO2:BP8" xr:uid="{EDAEED31-3CAB-4857-ADC7-481FD3B657B8}"/>
  <tableColumns count="2">
    <tableColumn id="1" xr3:uid="{298F9606-FFF2-4456-AC78-8E0C89E5AEE7}" name="Изделие" dataDxfId="225"/>
    <tableColumn id="2" xr3:uid="{5323DD3B-F076-4C62-B2EB-57BA20ABF983}" name="Цена" dataDxfId="22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23" headerRowBorderDxfId="222" tableBorderDxfId="221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I1:AP2" insertRow="1" totalsRowShown="0" headerRowDxfId="220" dataDxfId="219">
  <autoFilter ref="AI1:AP2" xr:uid="{50882B67-AB0E-4D1D-8D9B-BE8647CCB6FD}"/>
  <tableColumns count="8">
    <tableColumn id="1" xr3:uid="{B10FC818-27C3-4E02-8088-8E67F0779584}" name="Производитель" dataDxfId="218"/>
    <tableColumn id="2" xr3:uid="{889D9B8D-4904-4A82-ABD2-3750045B5508}" name="Цвет столешницы" dataDxfId="217"/>
    <tableColumn id="3" xr3:uid="{75A27DA4-1299-4826-AD4F-29F62822D9B1}" name="Толщина столешницы" dataDxfId="216"/>
    <tableColumn id="4" xr3:uid="{3350BC57-D3BD-402F-9840-32CCB5B11FFB}" name="Высота" dataDxfId="215"/>
    <tableColumn id="5" xr3:uid="{A8E38300-A152-4EC8-9E31-6D8D916B53D6}" name="Ширина" dataDxfId="214"/>
    <tableColumn id="6" xr3:uid="{7E962F10-8AFC-4DD0-BBDA-0E14AF83DDC7}" name="Кол-во" dataDxfId="213"/>
    <tableColumn id="7" xr3:uid="{8A2D8730-FC8F-46F4-94D9-425E0E1A2B24}" name="Стоимость" dataDxfId="212"/>
    <tableColumn id="8" xr3:uid="{ADFAB94C-2AF4-4D34-94CF-A8D0990161ED}" name="Тип изделия" dataDxfId="211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F104" totalsRowShown="0" headerRowDxfId="210" dataDxfId="209">
  <autoFilter ref="A1:AF104" xr:uid="{D4F3A028-0284-448B-B761-F4C0DA488444}"/>
  <tableColumns count="32">
    <tableColumn id="1" xr3:uid="{F10408F5-E6A4-4DFB-A2D2-447E9DDF7357}" name="Номенклатура" dataDxfId="208"/>
    <tableColumn id="2" xr3:uid="{5461D6AD-0233-4C89-90A0-948A4B5C9AB4}" name="Высота" dataDxfId="207"/>
    <tableColumn id="3" xr3:uid="{7C3C8EBB-E147-4D1E-AF42-39A41E0165C8}" name="Ширина" dataDxfId="206"/>
    <tableColumn id="4" xr3:uid="{69A5112B-F038-4157-825B-F38088F9429D}" name="Глубина" dataDxfId="205"/>
    <tableColumn id="5" xr3:uid="{1ACBF691-BF60-4C78-8DC3-BF42E7AE19C7}" name="Кол-во" dataDxfId="204"/>
    <tableColumn id="6" xr3:uid="{63C8E521-8631-4D15-9E64-B8AE6DC302E3}" name="Цена корпуса" dataDxfId="203"/>
    <tableColumn id="7" xr3:uid="{6A4C95B8-3D73-4CA7-BBB7-B5DFDE0950EF}" name="Фасады,м2" dataDxfId="202"/>
    <tableColumn id="8" xr3:uid="{32281528-9786-488A-9DFE-0AE15B028E09}" name="Полки,шт." dataDxfId="201"/>
    <tableColumn id="9" xr3:uid="{C8F4685F-3A1D-4A79-A6A7-4B2AE3558CC2}" name="Полки,м2" dataDxfId="200"/>
    <tableColumn id="10" xr3:uid="{BA67EE42-0F32-4B5A-951F-1D13A47DA488}" name="Цена фасадов" dataDxfId="199"/>
    <tableColumn id="11" xr3:uid="{0E06EBD4-990B-4045-9FB3-E15631DFA3FC}" name="Цена полок" dataDxfId="198"/>
    <tableColumn id="12" xr3:uid="{A4888028-B815-4D18-9920-67EA33C88C35}" name="Цена Gola" dataDxfId="197"/>
    <tableColumn id="13" xr3:uid="{2014DEED-AFEE-4DCF-A612-3273C2FBA8CE}" name="Базовая цена корпуса" dataDxfId="196"/>
    <tableColumn id="14" xr3:uid="{1942BFBD-9E60-4D2D-B2D4-9C8EFFB3D1F7}" name="Базовая ширина" dataDxfId="195"/>
    <tableColumn id="15" xr3:uid="{3D94ED3B-4DBE-4DD6-896E-9747A4D4F9BD}" name="Тип фасада" dataDxfId="194"/>
    <tableColumn id="16" xr3:uid="{ADEA0731-33B5-4A29-808D-44327B166708}" name="Комплектация" dataDxfId="193"/>
    <tableColumn id="17" xr3:uid="{BAB84D5A-A71F-4440-AAFC-C06BE0B0F57A}" name="Тип модуля" dataDxfId="192"/>
    <tableColumn id="18" xr3:uid="{48A9F6A2-94AD-4A46-BFA0-F4B3CA037F61}" name="Коллекция" dataDxfId="191"/>
    <tableColumn id="19" xr3:uid="{C028052D-130D-4851-A0A6-4A518E36FDB9}" name="Цвет" dataDxfId="190"/>
    <tableColumn id="20" xr3:uid="{C310CCDE-283C-4690-BA5F-6D3FD599AEAB}" name="Фрезеровка" dataDxfId="189"/>
    <tableColumn id="21" xr3:uid="{5D8A4C1D-908E-4486-9C2D-2F47788935B5}" name="Толщина" dataDxfId="188"/>
    <tableColumn id="22" xr3:uid="{B6902821-54EE-4371-9259-573985AEE29B}" name="Уровень модуля" dataDxfId="187"/>
    <tableColumn id="24" xr3:uid="{D718E691-CA5D-429E-8339-0596F83B57D8}" name="Базовый комплект" dataDxfId="186"/>
    <tableColumn id="25" xr3:uid="{9E7C70A9-F47A-411D-A378-B6B7A2BA0A53}" name="Добавочная цена от комплектации" dataDxfId="185"/>
    <tableColumn id="26" xr3:uid="{23349EF3-F245-4545-8B15-0020A72A721F}" name="Цвет стекла для витрины" dataDxfId="184"/>
    <tableColumn id="27" xr3:uid="{21748156-97B4-4408-A79D-FCF811E208C8}" name="Цена стекла для витрины" dataDxfId="183"/>
    <tableColumn id="28" xr3:uid="{2ADECD2B-5E19-45EE-BBBD-370514BCBBCB}" name="Материал полок" dataDxfId="182"/>
    <tableColumn id="23" xr3:uid="{23C5D44D-7EEE-4C93-A0B6-43DD68C1AD90}" name="Цена корпус + полки" dataDxfId="181"/>
    <tableColumn id="29" xr3:uid="{059AA86B-5968-4999-863E-8B12C105E732}" name="Материал корпуса" dataDxfId="180"/>
    <tableColumn id="30" xr3:uid="{7CBE0A93-D1BA-4330-9BAC-45099BF24DFD}" name="Соединенное название" dataDxfId="179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178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177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S1:BC2" insertRow="1" totalsRowShown="0" headerRowDxfId="176" dataDxfId="174" headerRowBorderDxfId="175" tableBorderDxfId="173">
  <autoFilter ref="AS1:BC2" xr:uid="{57F00D2F-AA0C-4156-915B-B306A91597A5}"/>
  <tableColumns count="11">
    <tableColumn id="1" xr3:uid="{6676210C-014A-4CE4-9519-35BEE1577AE5}" name="Коллекция" dataDxfId="172"/>
    <tableColumn id="2" xr3:uid="{27F6E7F1-EA97-4B08-BBF9-69A860FD1964}" name="Цвет" dataDxfId="171"/>
    <tableColumn id="3" xr3:uid="{E7574FEC-3AD0-4AD2-84B2-BF2F093BDCEA}" name="Фрезеровка" dataDxfId="170"/>
    <tableColumn id="4" xr3:uid="{F3254384-3167-4636-9FEE-8612370E29E9}" name="Толщина" dataDxfId="169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168"/>
    <tableColumn id="6" xr3:uid="{3AF80469-8501-4438-8FB3-65C38AD3B94C}" name="Цена стекла для витрины" dataDxfId="167"/>
    <tableColumn id="7" xr3:uid="{6867FBB3-7486-4D66-A450-BC141A20CA7A}" name="Кол-во" dataDxfId="166"/>
    <tableColumn id="8" xr3:uid="{1CE28B3D-9634-4ABD-BC97-D8728EAAD5F9}" name="Стоимость" dataDxfId="16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E1:BJ2" insertRow="1" totalsRowShown="0" headerRowDxfId="164" tableBorderDxfId="163">
  <autoFilter ref="BE1:BJ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L1:BO2" totalsRowShown="0">
  <autoFilter ref="BL1:BO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R156" totalsRowShown="0" headerRowDxfId="162">
  <autoFilter ref="H1:R156" xr:uid="{40A30E8C-E300-4462-B7AA-741AFD0349F5}"/>
  <tableColumns count="11">
    <tableColumn id="11" xr3:uid="{73D48353-A726-404D-9E34-6CD721E61985}" name="Номенклатура" dataDxfId="161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160"/>
    <tableColumn id="6" xr3:uid="{EC4959B9-27D2-4F84-B847-2CC6D037323C}" name="Ширина" dataDxfId="159"/>
    <tableColumn id="7" xr3:uid="{C31E4D1F-E063-40B8-903A-E5C762AFC970}" name="Глубина" dataDxfId="158"/>
    <tableColumn id="8" xr3:uid="{8FE7BF1A-512D-425D-B1FA-7306274BB561}" name="Кол-во полок" dataDxfId="157"/>
    <tableColumn id="9" xr3:uid="{C44C396E-F6BF-46A7-B7AD-92B482465DCF}" name="Тип полки"/>
    <tableColumn id="10" xr3:uid="{C09B69BB-1E0F-4952-A48E-9C118FA2C50F}" name="Цена БЗ" dataDxfId="156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155" dataDxfId="154">
  <autoFilter ref="A1:I86" xr:uid="{C5F50D1D-28FA-44C4-B1D4-E4F53EB44E9A}"/>
  <tableColumns count="9">
    <tableColumn id="1" xr3:uid="{789BF066-1199-4222-AC2F-B316242716BE}" name="Модуль" totalsRowLabel="Итог" dataDxfId="153" totalsRowDxfId="152" dataCellStyle="Обычный 3 3"/>
    <tableColumn id="2" xr3:uid="{EF146BD4-CF08-4961-ABD5-2DFA66F3F88E}" name="Тест" totalsRowFunction="sum" dataDxfId="151" totalsRowDxfId="150"/>
    <tableColumn id="3" xr3:uid="{1FED6511-3B3F-4694-A672-4610CFCC9DE9}" name="Цена БЗ компл 2" dataDxfId="149" totalsRowDxfId="148"/>
    <tableColumn id="4" xr3:uid="{464502FC-B950-4DA7-887E-64E4E0AABE09}" name="Моя цена Компл 2" dataDxfId="147" totalsRowDxfId="146"/>
    <tableColumn id="7" xr3:uid="{1EE0E3C0-0185-43A0-B00D-14904E0086BF}" name="Цена БЗ компл 3" dataDxfId="145" totalsRowDxfId="144"/>
    <tableColumn id="6" xr3:uid="{D7192721-B832-4B62-8E41-1F776C3DF3F1}" name="Моя цена Компл 3" dataDxfId="143" totalsRowDxfId="142"/>
    <tableColumn id="9" xr3:uid="{D9EFBE2D-F5B3-4D87-B0B5-CC71F29CA4EF}" name="Цена БЗ Компл 3T" dataDxfId="141" totalsRowDxfId="140"/>
    <tableColumn id="8" xr3:uid="{F5F6E3D2-A89F-4666-AB6D-383918F2BB50}" name="Моя цена Компл 3T" dataDxfId="139" totalsRowDxfId="138"/>
    <tableColumn id="5" xr3:uid="{A7FBE203-7265-44C8-911A-C66F819A2F81}" name="Разница" dataDxfId="137" totalsRowDxfId="136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135" dataDxfId="134">
  <autoFilter ref="A1:CE83" xr:uid="{B6A411DD-54E4-4F8A-8614-345EC598C3AB}"/>
  <tableColumns count="83">
    <tableColumn id="1" xr3:uid="{244EF146-2FB2-42B0-89AD-BC68C073628F}" name="Артикул" dataDxfId="133"/>
    <tableColumn id="2" xr3:uid="{E9E197D6-D015-400F-BBF0-C74C736B39E0}" name="Тип" dataDxfId="132"/>
    <tableColumn id="4" xr3:uid="{C373308D-47ED-427E-88F8-A9B3AEC5889F}" name="Варианты наполнения" dataDxfId="131"/>
    <tableColumn id="16" xr3:uid="{3526EDBE-4544-46B2-904E-78713571F802}" name="Вид модуля" dataDxfId="130"/>
    <tableColumn id="15" xr3:uid="{259A8B8F-A346-4065-8898-BE7B616DA4DC}" name="Профиль Gola" dataDxfId="129"/>
    <tableColumn id="3" xr3:uid="{9487BA3B-B8B3-423B-BBA1-A7C3B0201659}" name="Признаки для фильтров" dataDxfId="128"/>
    <tableColumn id="6" xr3:uid="{6657D323-708D-490F-934C-D93CA8D44D3D}" name="Высота min" dataDxfId="127"/>
    <tableColumn id="7" xr3:uid="{2EFED285-F303-4C73-A938-4E18FE85EFAD}" name="Высота max" dataDxfId="126"/>
    <tableColumn id="8" xr3:uid="{B0E436A3-EEA3-4496-822A-D979DCE166F6}" name="Ширина min" dataDxfId="125"/>
    <tableColumn id="9" xr3:uid="{B9B1EF59-46D8-418E-9C90-4AF710E40F22}" name="Ширина max" dataDxfId="124"/>
    <tableColumn id="10" xr3:uid="{DFC2098D-52BC-4A64-8019-99B30228E5C0}" name="Глубина min" dataDxfId="123"/>
    <tableColumn id="11" xr3:uid="{0F631E4C-75A0-4051-8353-40DDE4FB0D0C}" name="Глубина max" dataDxfId="122"/>
    <tableColumn id="14" xr3:uid="{7CEDF3A3-1C3F-4BE6-B422-A3497D28B60F}" name="Количество полок" dataDxfId="121"/>
    <tableColumn id="12" xr3:uid="{CDFC7975-1F4A-4D16-8354-E26DDCD4397C}" name="Комментарий" dataDxfId="120"/>
    <tableColumn id="5" xr3:uid="{491DC64E-1A6E-4844-B503-C2C858B48F8F}" name="Базовая цена" dataDxfId="119"/>
    <tableColumn id="28" xr3:uid="{EBB80AFB-D155-4FEC-AFA8-5CA38369E072}" name="КФ НСТ11" dataDxfId="118"/>
    <tableColumn id="27" xr3:uid="{CBFCC08D-435F-4D14-9237-DBC966484E7C}" name="КФ НСТ1" dataDxfId="117"/>
    <tableColumn id="13" xr3:uid="{ED748688-578F-4B70-BED3-DF69514981F0}" name="КФ крепежа корпуса 1" dataDxfId="116">
      <calculatedColumnFormula>'комплекты фурнитуры'!C9</calculatedColumnFormula>
    </tableColumn>
    <tableColumn id="18" xr3:uid="{C97A5013-CBEE-487D-951B-6C81E4A7AC55}" name="КФ крепежа корпуса 2" dataDxfId="115"/>
    <tableColumn id="19" xr3:uid="{E76E0229-FD99-460D-A6DC-512E0BF4E97A}" name="КФ крепежа корпуса 4" dataDxfId="114"/>
    <tableColumn id="20" xr3:uid="{F25E07D8-C520-4467-8FE7-E89C5DB70B0F}" name="КФ крепежа корпуса 6" dataDxfId="113"/>
    <tableColumn id="21" xr3:uid="{2DAD658B-F7CB-4A20-B265-0005D6437D71}" name="КФ крепежа корпуса 7" dataDxfId="112"/>
    <tableColumn id="23" xr3:uid="{1B2375D3-DCC7-47E9-80B6-2C8B369001C5}" name="КФ крепежа корпуса 9" dataDxfId="111"/>
    <tableColumn id="32" xr3:uid="{5FC4BD95-7026-4728-9321-54AD821DB1D0}" name="КФ крепежа корпуса 10" dataDxfId="110"/>
    <tableColumn id="22" xr3:uid="{D1EED17F-DA10-4FC1-992B-84A2473F1A07}" name="КФ крепежа корпуса 11" dataDxfId="109"/>
    <tableColumn id="33" xr3:uid="{A691C489-3513-434E-B8C3-4D39E2A158AB}" name="КФ крепежа корпуса 12" dataDxfId="108"/>
    <tableColumn id="29" xr3:uid="{76F3AFCC-4E23-405B-89AE-8D6FDFA3FF11}" name="КФ крепежа корпуса 13" dataDxfId="107"/>
    <tableColumn id="31" xr3:uid="{F07D89AA-E635-4965-8AA3-57D02FB91704}" name="КФ НСТ 14" dataDxfId="106"/>
    <tableColumn id="30" xr3:uid="{80FADF67-BF3A-4DAB-913C-EA9BA1C84CD9}" name="КФ крепежа корпуса 15" dataDxfId="105"/>
    <tableColumn id="24" xr3:uid="{87B6078A-6FAD-4498-A328-FD81FC7FD510}" name="КФ крепежа корпуса 16" dataDxfId="104"/>
    <tableColumn id="17" xr3:uid="{5B2E565F-938F-4C78-BB65-1F2802A24FC5}" name="КФ опора пластиковая 120" dataDxfId="103"/>
    <tableColumn id="25" xr3:uid="{6F8FCB9B-78F7-4E72-A350-4BB3A20C8EB3}" name="KFPr-SB-POD" dataDxfId="102"/>
    <tableColumn id="26" xr3:uid="{D5E1C33E-3342-477B-8544-E7A79E3BBC5E}" name="KFPr-SB-ZPG" dataDxfId="101"/>
    <tableColumn id="34" xr3:uid="{290E297F-71F1-4EF2-8A6F-94B834943A03}" name="КФ корпуса" dataDxfId="100">
      <calculatedColumnFormula>SUM(Прайс[[#This Row],[КФ НСТ11]:[KFPr-SB-ZPG]])</calculatedColumnFormula>
    </tableColumn>
    <tableColumn id="65" xr3:uid="{CCE4C4AA-FDC1-4A4C-A6D6-59B6ABF07D40}" name=" KFPr-SB-StK " dataDxfId="99"/>
    <tableColumn id="67" xr3:uid="{F04C1A69-1B5A-450B-8ACD-CF6240A49F46}" name="KFPr-SB-SPL" dataDxfId="98"/>
    <tableColumn id="66" xr3:uid="{8855FBE2-EA1B-412E-967A-04B7EEF0D462}" name="KFPr-SB-SMRZ_16мм" dataDxfId="97"/>
    <tableColumn id="68" xr3:uid="{CD98CCBA-39DF-4E4D-B751-90857AE86D0D}" name="КФ KEKU" dataDxfId="96"/>
    <tableColumn id="38" xr3:uid="{0B3A342F-ACDA-4E8C-A3BB-272F0EAD3983}" name="КФ петли SENS накл.110 гр. с крестообр. Планкой" dataDxfId="95"/>
    <tableColumn id="39" xr3:uid="{D8E42B09-DA91-43E3-88E2-3744E9609331}" name="KFP-SB-N110" dataDxfId="94"/>
    <tableColumn id="43" xr3:uid="{0C08449F-84E9-4D52-9A34-A9E6F062A42B}" name="КФ петли вклад. 95 гр. с крестообр. планкой" dataDxfId="93"/>
    <tableColumn id="44" xr3:uid="{20740129-5689-4ADA-BC82-18601D41BE66}" name="KFP-SB-PY94" dataDxfId="92"/>
    <tableColumn id="45" xr3:uid="{C58A7BD9-7F27-4E2A-8A7D-8993CF9D1B44}" name="КKFP-SB-GT45" dataDxfId="91"/>
    <tableColumn id="46" xr3:uid="{EA47B16B-24E3-4669-BCC6-4D10352115BD}" name="KFP-SB-N45" dataDxfId="90"/>
    <tableColumn id="61" xr3:uid="{77162D3C-DEBF-41ED-8D9C-6B324B0B34D6}" name="KFS-SB-45 (посудосушители)" dataDxfId="89"/>
    <tableColumn id="62" xr3:uid="{60DFC635-EC03-4DA5-9F1F-A274C5F766BE}" name="КФ Сушка AFF 600" dataDxfId="88"/>
    <tableColumn id="64" xr3:uid="{3218371B-081C-4144-9490-2129F71749B7}" name="КФ Сушка AFF 800" dataDxfId="87"/>
    <tableColumn id="63" xr3:uid="{3EA2A3F9-E872-4B9A-A20E-57B5568F095B}" name="КФ Сушка AFF 900" dataDxfId="86"/>
    <tableColumn id="56" xr3:uid="{4E28104D-EF7B-4E2E-8C57-FEB3C8A5F956}" name="KFP-SP-PPGK" dataDxfId="85"/>
    <tableColumn id="57" xr3:uid="{211F9D6D-49D0-464F-88C1-85C7CBE083C0}" name="KFP-SP-PPGK_71_x000a_" dataDxfId="84"/>
    <tableColumn id="58" xr3:uid="{3DCAA265-92DB-4B37-8C89-B111F9805E4C}" name="KFP-SP-PPA" dataDxfId="83"/>
    <tableColumn id="59" xr3:uid="{FE70647D-4BEA-43C9-B3B1-73D6E0E4A61C}" name="KFP-SB-PPHF_W" dataDxfId="82"/>
    <tableColumn id="55" xr3:uid="{81594DF4-0602-442D-AE34-AF4382DF367E}" name="KFN-SB-M54" dataDxfId="81"/>
    <tableColumn id="47" xr3:uid="{5E0D24F4-DA20-452E-825D-868422F8FB68}" name="Комплект для ящика Hettich ATIRA Серый, NL-470, H-70" dataDxfId="80"/>
    <tableColumn id="53" xr3:uid="{A0024684-C217-429E-AEBF-4AA1AAB1B938}" name="Комплект для ящика Hettich ATIRA Серый с реллингом, NL-470, H-176" dataDxfId="79"/>
    <tableColumn id="48" xr3:uid="{236E32BD-08D6-45FD-BF28-6DE93E881417}" name="KFN-SB-M86" dataDxfId="78"/>
    <tableColumn id="54" xr3:uid="{6D92F505-EC53-45E7-9F83-9FC8CF81B4EA}" name="KFN-SB-M15" dataDxfId="77"/>
    <tableColumn id="49" xr3:uid="{0BA15EFC-0C23-4EEF-89A3-788F5A1DA22A}" name="KFN-SB-MD" dataDxfId="76"/>
    <tableColumn id="50" xr3:uid="{B10F5262-24B7-495A-97A3-3715D959BA79}" name="КФ ящика Matrix (H=89 мм)_450_GR" dataDxfId="75"/>
    <tableColumn id="69" xr3:uid="{91FEF492-7357-4261-8FE8-93815647308F}" name="КФ ящика Matrix (H=175 мм)_450_GR" dataDxfId="74"/>
    <tableColumn id="51" xr3:uid="{E039F1AB-9656-4B47-869C-9EFC55626F41}" name="Комплект ящика INNOTECH ATIRA полного выдв. с  PUSH TO OPEN , Н70,NL470,цвет серебристый" dataDxfId="73"/>
    <tableColumn id="52" xr3:uid="{5EDCABD0-79AC-4437-8001-4AFC273FD9E7}" name="Комплект короба INNOTECH ATIRA полного выдв. с Push to open, Н176,NL470,рейлинги, цвет серебристый" dataDxfId="72"/>
    <tableColumn id="40" xr3:uid="{F1A933F2-08F8-4B70-91DB-3D28AB3BE3AF}" name="KFS-SB-BYT" dataDxfId="71"/>
    <tableColumn id="41" xr3:uid="{51C1E380-2E1D-451E-83A2-CBA0D818E63F}" name="Корзина с держателем для бутылок 414*500*520 мм" dataDxfId="70"/>
    <tableColumn id="42" xr3:uid="{D01A7E27-37CF-4158-BCF6-8D8ACC6AB5FA}" name="КФ евровинт" dataDxfId="69"/>
    <tableColumn id="60" xr3:uid="{F2C1507E-22CE-4A77-936E-2CE24901A3C5}" name="КФ  крепления профиля Gola" dataDxfId="68"/>
    <tableColumn id="70" xr3:uid="{1272954A-E182-4AE9-BB28-E27FBBD2F571}" name="Профиль Gola для подвесных шкафов алюм.16 мм" dataDxfId="67"/>
    <tableColumn id="35" xr3:uid="{A5B4233C-7C06-4820-B9A4-FA20195C8570}" name="Комплектация №2" dataDxfId="66"/>
    <tableColumn id="36" xr3:uid="{79D7852F-F7B6-4FE6-8058-4623A193C92E}" name="Комплектация №3" dataDxfId="65"/>
    <tableColumn id="37" xr3:uid="{178FF18E-2D49-4276-86AC-A7734F248861}" name="Комплектация №3Т" dataDxfId="64"/>
    <tableColumn id="72" xr3:uid="{0A128738-86E4-4853-B8A7-DB48EABDA6F3}" name="Базовая ширина" dataDxfId="63"/>
    <tableColumn id="73" xr3:uid="{65C4BD3E-E790-4D49-997C-1E56669D4E98}" name="Базовая высота" dataDxfId="62"/>
    <tableColumn id="71" xr3:uid="{7EC0296C-2955-4E3D-9A5F-10337ACB371C}" name="Базовая глубина" dataDxfId="61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0"/>
    <tableColumn id="78" xr3:uid="{D4F38851-262A-4693-8AD8-0C7FDA55E619}" name="Коэфф.ширина" dataDxfId="59"/>
    <tableColumn id="77" xr3:uid="{26F7B0FF-A98D-4C8D-96D6-9D12D73C3164}" name="Коэфф.глубина" dataDxfId="58"/>
    <tableColumn id="74" xr3:uid="{9C9D74FE-06DD-465B-9EC4-526E0AD42851}" name="Полки min,шт." dataDxfId="57"/>
    <tableColumn id="75" xr3:uid="{F6ACCF36-12D1-4AD7-8C04-71E8A7C3B7A8}" name="Полки max,шт." dataDxfId="56"/>
    <tableColumn id="80" xr3:uid="{43422F97-A6DC-4549-ACB1-3D312C38A5D2}" name="Tip-on" dataDxfId="55"/>
    <tableColumn id="79" xr3:uid="{A330CEAF-C3AA-40D5-86FB-2FEBF5EF4E97}" name="Инфо о комплектации" dataDxfId="54"/>
    <tableColumn id="81" xr3:uid="{B843A559-15F9-440A-8849-081FC64687B8}" name="Полки по умолчанию" dataDxfId="53"/>
    <tableColumn id="82" xr3:uid="{0B1FB40A-CD49-4F2E-817D-0D8EDA07ADEC}" name="Доступ к стеклянным полкам" dataDxfId="52"/>
    <tableColumn id="83" xr3:uid="{F771F382-683B-4AFB-8BD6-4CF199BF211B}" name="Базовая цена цветной корпус" dataDxfId="51"/>
  </tableColumns>
  <tableStyleInfo name="TableStyleLight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6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7.xml"/><Relationship Id="rId138" Type="http://schemas.openxmlformats.org/officeDocument/2006/relationships/control" Target="../activeX/activeX85.xml"/><Relationship Id="rId107" Type="http://schemas.openxmlformats.org/officeDocument/2006/relationships/control" Target="../activeX/activeX69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image" Target="../media/image33.emf"/><Relationship Id="rId74" Type="http://schemas.openxmlformats.org/officeDocument/2006/relationships/control" Target="../activeX/activeX52.xml"/><Relationship Id="rId128" Type="http://schemas.openxmlformats.org/officeDocument/2006/relationships/image" Target="../media/image69.emf"/><Relationship Id="rId5" Type="http://schemas.openxmlformats.org/officeDocument/2006/relationships/control" Target="../activeX/activeX13.xml"/><Relationship Id="rId90" Type="http://schemas.openxmlformats.org/officeDocument/2006/relationships/control" Target="../activeX/activeX60.xml"/><Relationship Id="rId95" Type="http://schemas.openxmlformats.org/officeDocument/2006/relationships/image" Target="../media/image53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control" Target="../activeX/activeX47.xml"/><Relationship Id="rId69" Type="http://schemas.openxmlformats.org/officeDocument/2006/relationships/image" Target="../media/image40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image" Target="../media/image74.emf"/><Relationship Id="rId80" Type="http://schemas.openxmlformats.org/officeDocument/2006/relationships/control" Target="../activeX/activeX55.xml"/><Relationship Id="rId85" Type="http://schemas.openxmlformats.org/officeDocument/2006/relationships/image" Target="../media/image48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7.xml"/><Relationship Id="rId108" Type="http://schemas.openxmlformats.org/officeDocument/2006/relationships/image" Target="../media/image59.emf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1.emf"/><Relationship Id="rId96" Type="http://schemas.openxmlformats.org/officeDocument/2006/relationships/control" Target="../activeX/activeX63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control" Target="../activeX/activeX38.xml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image" Target="../media/image38.emf"/><Relationship Id="rId81" Type="http://schemas.openxmlformats.org/officeDocument/2006/relationships/image" Target="../media/image46.emf"/><Relationship Id="rId86" Type="http://schemas.openxmlformats.org/officeDocument/2006/relationships/control" Target="../activeX/activeX58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control" Target="../activeX/activeX70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control" Target="../activeX/activeX53.xml"/><Relationship Id="rId97" Type="http://schemas.openxmlformats.org/officeDocument/2006/relationships/image" Target="../media/image54.emf"/><Relationship Id="rId104" Type="http://schemas.openxmlformats.org/officeDocument/2006/relationships/image" Target="../media/image57.emf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image" Target="../media/image75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1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control" Target="../activeX/activeX48.xml"/><Relationship Id="rId87" Type="http://schemas.openxmlformats.org/officeDocument/2006/relationships/image" Target="../media/image49.emf"/><Relationship Id="rId110" Type="http://schemas.openxmlformats.org/officeDocument/2006/relationships/image" Target="../media/image60.emf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control" Target="../activeX/activeX84.xml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6.xml"/><Relationship Id="rId19" Type="http://schemas.openxmlformats.org/officeDocument/2006/relationships/control" Target="../activeX/activeX21.xml"/><Relationship Id="rId14" Type="http://schemas.openxmlformats.org/officeDocument/2006/relationships/control" Target="../activeX/activeX18.xml"/><Relationship Id="rId30" Type="http://schemas.openxmlformats.org/officeDocument/2006/relationships/image" Target="../media/image24.emf"/><Relationship Id="rId35" Type="http://schemas.openxmlformats.org/officeDocument/2006/relationships/control" Target="../activeX/activeX30.xml"/><Relationship Id="rId56" Type="http://schemas.openxmlformats.org/officeDocument/2006/relationships/image" Target="../media/image34.emf"/><Relationship Id="rId77" Type="http://schemas.openxmlformats.org/officeDocument/2006/relationships/image" Target="../media/image44.emf"/><Relationship Id="rId100" Type="http://schemas.openxmlformats.org/officeDocument/2006/relationships/control" Target="../activeX/activeX65.xml"/><Relationship Id="rId105" Type="http://schemas.openxmlformats.org/officeDocument/2006/relationships/control" Target="../activeX/activeX68.xml"/><Relationship Id="rId126" Type="http://schemas.openxmlformats.org/officeDocument/2006/relationships/image" Target="../media/image68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control" Target="../activeX/activeX51.xml"/><Relationship Id="rId93" Type="http://schemas.openxmlformats.org/officeDocument/2006/relationships/image" Target="../media/image52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image" Target="../media/image39.emf"/><Relationship Id="rId116" Type="http://schemas.openxmlformats.org/officeDocument/2006/relationships/image" Target="../media/image63.emf"/><Relationship Id="rId137" Type="http://schemas.openxmlformats.org/officeDocument/2006/relationships/image" Target="../media/image73.emf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7.emf"/><Relationship Id="rId88" Type="http://schemas.openxmlformats.org/officeDocument/2006/relationships/control" Target="../activeX/activeX59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1.xml"/><Relationship Id="rId57" Type="http://schemas.openxmlformats.org/officeDocument/2006/relationships/control" Target="../activeX/activeX43.xml"/><Relationship Id="rId106" Type="http://schemas.openxmlformats.org/officeDocument/2006/relationships/image" Target="../media/image58.emf"/><Relationship Id="rId127" Type="http://schemas.openxmlformats.org/officeDocument/2006/relationships/control" Target="../activeX/activeX79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40.xml"/><Relationship Id="rId73" Type="http://schemas.openxmlformats.org/officeDocument/2006/relationships/image" Target="../media/image42.emf"/><Relationship Id="rId78" Type="http://schemas.openxmlformats.org/officeDocument/2006/relationships/control" Target="../activeX/activeX54.xml"/><Relationship Id="rId94" Type="http://schemas.openxmlformats.org/officeDocument/2006/relationships/control" Target="../activeX/activeX62.xml"/><Relationship Id="rId99" Type="http://schemas.openxmlformats.org/officeDocument/2006/relationships/image" Target="../media/image55.emf"/><Relationship Id="rId101" Type="http://schemas.openxmlformats.org/officeDocument/2006/relationships/control" Target="../activeX/activeX66.xml"/><Relationship Id="rId122" Type="http://schemas.openxmlformats.org/officeDocument/2006/relationships/image" Target="../media/image66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50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6.emf"/><Relationship Id="rId58" Type="http://schemas.openxmlformats.org/officeDocument/2006/relationships/image" Target="../media/image35.emf"/><Relationship Id="rId79" Type="http://schemas.openxmlformats.org/officeDocument/2006/relationships/image" Target="../media/image45.emf"/><Relationship Id="rId102" Type="http://schemas.openxmlformats.org/officeDocument/2006/relationships/image" Target="../media/image56.emf"/><Relationship Id="rId123" Type="http://schemas.openxmlformats.org/officeDocument/2006/relationships/control" Target="../activeX/activeX77.xml"/><Relationship Id="rId144" Type="http://schemas.openxmlformats.org/officeDocument/2006/relationships/control" Target="../activeX/activeX8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11" customWidth="1"/>
    <col min="2" max="2" width="33.42578125" style="411" customWidth="1"/>
    <col min="3" max="3" width="33.28515625" style="411" customWidth="1"/>
    <col min="4" max="4" width="10.7109375" style="411" customWidth="1"/>
    <col min="5" max="5" width="8.7109375" style="411" customWidth="1"/>
    <col min="6" max="6" width="9.5703125" style="411" customWidth="1"/>
    <col min="7" max="7" width="45.28515625" style="411" customWidth="1"/>
    <col min="8" max="256" width="8" style="411" customWidth="1"/>
    <col min="257" max="257" width="6.42578125" style="411" customWidth="1"/>
    <col min="258" max="258" width="33.42578125" style="411" customWidth="1"/>
    <col min="259" max="259" width="33.28515625" style="411" customWidth="1"/>
    <col min="260" max="260" width="10.7109375" style="411" customWidth="1"/>
    <col min="261" max="261" width="8.7109375" style="411" customWidth="1"/>
    <col min="262" max="262" width="9.5703125" style="411" customWidth="1"/>
    <col min="263" max="263" width="45.28515625" style="411" customWidth="1"/>
    <col min="264" max="512" width="8" style="411" customWidth="1"/>
    <col min="513" max="513" width="6.42578125" style="411" customWidth="1"/>
    <col min="514" max="514" width="33.42578125" style="411" customWidth="1"/>
    <col min="515" max="515" width="33.28515625" style="411" customWidth="1"/>
    <col min="516" max="516" width="10.7109375" style="411" customWidth="1"/>
    <col min="517" max="517" width="8.7109375" style="411" customWidth="1"/>
    <col min="518" max="518" width="9.5703125" style="411" customWidth="1"/>
    <col min="519" max="519" width="45.28515625" style="411" customWidth="1"/>
    <col min="520" max="768" width="8" style="411" customWidth="1"/>
    <col min="769" max="769" width="6.42578125" style="411" customWidth="1"/>
    <col min="770" max="770" width="33.42578125" style="411" customWidth="1"/>
    <col min="771" max="771" width="33.28515625" style="411" customWidth="1"/>
    <col min="772" max="772" width="10.7109375" style="411" customWidth="1"/>
    <col min="773" max="773" width="8.7109375" style="411" customWidth="1"/>
    <col min="774" max="774" width="9.5703125" style="411" customWidth="1"/>
    <col min="775" max="775" width="45.28515625" style="411" customWidth="1"/>
    <col min="776" max="1024" width="8" style="411" customWidth="1"/>
    <col min="1025" max="1025" width="6.42578125" style="411" customWidth="1"/>
    <col min="1026" max="1026" width="33.42578125" style="411" customWidth="1"/>
    <col min="1027" max="1027" width="33.28515625" style="411" customWidth="1"/>
    <col min="1028" max="1028" width="10.7109375" style="411" customWidth="1"/>
    <col min="1029" max="1029" width="8.7109375" style="411" customWidth="1"/>
    <col min="1030" max="1030" width="9.5703125" style="411" customWidth="1"/>
    <col min="1031" max="1031" width="45.28515625" style="411" customWidth="1"/>
    <col min="1032" max="1280" width="8" style="411" customWidth="1"/>
    <col min="1281" max="1281" width="6.42578125" style="411" customWidth="1"/>
    <col min="1282" max="1282" width="33.42578125" style="411" customWidth="1"/>
    <col min="1283" max="1283" width="33.28515625" style="411" customWidth="1"/>
    <col min="1284" max="1284" width="10.7109375" style="411" customWidth="1"/>
    <col min="1285" max="1285" width="8.7109375" style="411" customWidth="1"/>
    <col min="1286" max="1286" width="9.5703125" style="411" customWidth="1"/>
    <col min="1287" max="1287" width="45.28515625" style="411" customWidth="1"/>
    <col min="1288" max="1536" width="8" style="411" customWidth="1"/>
    <col min="1537" max="1537" width="6.42578125" style="411" customWidth="1"/>
    <col min="1538" max="1538" width="33.42578125" style="411" customWidth="1"/>
    <col min="1539" max="1539" width="33.28515625" style="411" customWidth="1"/>
    <col min="1540" max="1540" width="10.7109375" style="411" customWidth="1"/>
    <col min="1541" max="1541" width="8.7109375" style="411" customWidth="1"/>
    <col min="1542" max="1542" width="9.5703125" style="411" customWidth="1"/>
    <col min="1543" max="1543" width="45.28515625" style="411" customWidth="1"/>
    <col min="1544" max="1792" width="8" style="411" customWidth="1"/>
    <col min="1793" max="1793" width="6.42578125" style="411" customWidth="1"/>
    <col min="1794" max="1794" width="33.42578125" style="411" customWidth="1"/>
    <col min="1795" max="1795" width="33.28515625" style="411" customWidth="1"/>
    <col min="1796" max="1796" width="10.7109375" style="411" customWidth="1"/>
    <col min="1797" max="1797" width="8.7109375" style="411" customWidth="1"/>
    <col min="1798" max="1798" width="9.5703125" style="411" customWidth="1"/>
    <col min="1799" max="1799" width="45.28515625" style="411" customWidth="1"/>
    <col min="1800" max="2048" width="8" style="411" customWidth="1"/>
    <col min="2049" max="2049" width="6.42578125" style="411" customWidth="1"/>
    <col min="2050" max="2050" width="33.42578125" style="411" customWidth="1"/>
    <col min="2051" max="2051" width="33.28515625" style="411" customWidth="1"/>
    <col min="2052" max="2052" width="10.7109375" style="411" customWidth="1"/>
    <col min="2053" max="2053" width="8.7109375" style="411" customWidth="1"/>
    <col min="2054" max="2054" width="9.5703125" style="411" customWidth="1"/>
    <col min="2055" max="2055" width="45.28515625" style="411" customWidth="1"/>
    <col min="2056" max="2304" width="8" style="411" customWidth="1"/>
    <col min="2305" max="2305" width="6.42578125" style="411" customWidth="1"/>
    <col min="2306" max="2306" width="33.42578125" style="411" customWidth="1"/>
    <col min="2307" max="2307" width="33.28515625" style="411" customWidth="1"/>
    <col min="2308" max="2308" width="10.7109375" style="411" customWidth="1"/>
    <col min="2309" max="2309" width="8.7109375" style="411" customWidth="1"/>
    <col min="2310" max="2310" width="9.5703125" style="411" customWidth="1"/>
    <col min="2311" max="2311" width="45.28515625" style="411" customWidth="1"/>
    <col min="2312" max="2560" width="8" style="411" customWidth="1"/>
    <col min="2561" max="2561" width="6.42578125" style="411" customWidth="1"/>
    <col min="2562" max="2562" width="33.42578125" style="411" customWidth="1"/>
    <col min="2563" max="2563" width="33.28515625" style="411" customWidth="1"/>
    <col min="2564" max="2564" width="10.7109375" style="411" customWidth="1"/>
    <col min="2565" max="2565" width="8.7109375" style="411" customWidth="1"/>
    <col min="2566" max="2566" width="9.5703125" style="411" customWidth="1"/>
    <col min="2567" max="2567" width="45.28515625" style="411" customWidth="1"/>
    <col min="2568" max="2816" width="8" style="411" customWidth="1"/>
    <col min="2817" max="2817" width="6.42578125" style="411" customWidth="1"/>
    <col min="2818" max="2818" width="33.42578125" style="411" customWidth="1"/>
    <col min="2819" max="2819" width="33.28515625" style="411" customWidth="1"/>
    <col min="2820" max="2820" width="10.7109375" style="411" customWidth="1"/>
    <col min="2821" max="2821" width="8.7109375" style="411" customWidth="1"/>
    <col min="2822" max="2822" width="9.5703125" style="411" customWidth="1"/>
    <col min="2823" max="2823" width="45.28515625" style="411" customWidth="1"/>
    <col min="2824" max="3072" width="8" style="411" customWidth="1"/>
    <col min="3073" max="3073" width="6.42578125" style="411" customWidth="1"/>
    <col min="3074" max="3074" width="33.42578125" style="411" customWidth="1"/>
    <col min="3075" max="3075" width="33.28515625" style="411" customWidth="1"/>
    <col min="3076" max="3076" width="10.7109375" style="411" customWidth="1"/>
    <col min="3077" max="3077" width="8.7109375" style="411" customWidth="1"/>
    <col min="3078" max="3078" width="9.5703125" style="411" customWidth="1"/>
    <col min="3079" max="3079" width="45.28515625" style="411" customWidth="1"/>
    <col min="3080" max="3328" width="8" style="411" customWidth="1"/>
    <col min="3329" max="3329" width="6.42578125" style="411" customWidth="1"/>
    <col min="3330" max="3330" width="33.42578125" style="411" customWidth="1"/>
    <col min="3331" max="3331" width="33.28515625" style="411" customWidth="1"/>
    <col min="3332" max="3332" width="10.7109375" style="411" customWidth="1"/>
    <col min="3333" max="3333" width="8.7109375" style="411" customWidth="1"/>
    <col min="3334" max="3334" width="9.5703125" style="411" customWidth="1"/>
    <col min="3335" max="3335" width="45.28515625" style="411" customWidth="1"/>
    <col min="3336" max="3584" width="8" style="411" customWidth="1"/>
    <col min="3585" max="3585" width="6.42578125" style="411" customWidth="1"/>
    <col min="3586" max="3586" width="33.42578125" style="411" customWidth="1"/>
    <col min="3587" max="3587" width="33.28515625" style="411" customWidth="1"/>
    <col min="3588" max="3588" width="10.7109375" style="411" customWidth="1"/>
    <col min="3589" max="3589" width="8.7109375" style="411" customWidth="1"/>
    <col min="3590" max="3590" width="9.5703125" style="411" customWidth="1"/>
    <col min="3591" max="3591" width="45.28515625" style="411" customWidth="1"/>
    <col min="3592" max="3840" width="8" style="411" customWidth="1"/>
    <col min="3841" max="3841" width="6.42578125" style="411" customWidth="1"/>
    <col min="3842" max="3842" width="33.42578125" style="411" customWidth="1"/>
    <col min="3843" max="3843" width="33.28515625" style="411" customWidth="1"/>
    <col min="3844" max="3844" width="10.7109375" style="411" customWidth="1"/>
    <col min="3845" max="3845" width="8.7109375" style="411" customWidth="1"/>
    <col min="3846" max="3846" width="9.5703125" style="411" customWidth="1"/>
    <col min="3847" max="3847" width="45.28515625" style="411" customWidth="1"/>
    <col min="3848" max="4096" width="8" style="411" customWidth="1"/>
    <col min="4097" max="4097" width="6.42578125" style="411" customWidth="1"/>
    <col min="4098" max="4098" width="33.42578125" style="411" customWidth="1"/>
    <col min="4099" max="4099" width="33.28515625" style="411" customWidth="1"/>
    <col min="4100" max="4100" width="10.7109375" style="411" customWidth="1"/>
    <col min="4101" max="4101" width="8.7109375" style="411" customWidth="1"/>
    <col min="4102" max="4102" width="9.5703125" style="411" customWidth="1"/>
    <col min="4103" max="4103" width="45.28515625" style="411" customWidth="1"/>
    <col min="4104" max="4352" width="8" style="411" customWidth="1"/>
    <col min="4353" max="4353" width="6.42578125" style="411" customWidth="1"/>
    <col min="4354" max="4354" width="33.42578125" style="411" customWidth="1"/>
    <col min="4355" max="4355" width="33.28515625" style="411" customWidth="1"/>
    <col min="4356" max="4356" width="10.7109375" style="411" customWidth="1"/>
    <col min="4357" max="4357" width="8.7109375" style="411" customWidth="1"/>
    <col min="4358" max="4358" width="9.5703125" style="411" customWidth="1"/>
    <col min="4359" max="4359" width="45.28515625" style="411" customWidth="1"/>
    <col min="4360" max="4608" width="8" style="411" customWidth="1"/>
    <col min="4609" max="4609" width="6.42578125" style="411" customWidth="1"/>
    <col min="4610" max="4610" width="33.42578125" style="411" customWidth="1"/>
    <col min="4611" max="4611" width="33.28515625" style="411" customWidth="1"/>
    <col min="4612" max="4612" width="10.7109375" style="411" customWidth="1"/>
    <col min="4613" max="4613" width="8.7109375" style="411" customWidth="1"/>
    <col min="4614" max="4614" width="9.5703125" style="411" customWidth="1"/>
    <col min="4615" max="4615" width="45.28515625" style="411" customWidth="1"/>
    <col min="4616" max="4864" width="8" style="411" customWidth="1"/>
    <col min="4865" max="4865" width="6.42578125" style="411" customWidth="1"/>
    <col min="4866" max="4866" width="33.42578125" style="411" customWidth="1"/>
    <col min="4867" max="4867" width="33.28515625" style="411" customWidth="1"/>
    <col min="4868" max="4868" width="10.7109375" style="411" customWidth="1"/>
    <col min="4869" max="4869" width="8.7109375" style="411" customWidth="1"/>
    <col min="4870" max="4870" width="9.5703125" style="411" customWidth="1"/>
    <col min="4871" max="4871" width="45.28515625" style="411" customWidth="1"/>
    <col min="4872" max="5120" width="8" style="411" customWidth="1"/>
    <col min="5121" max="5121" width="6.42578125" style="411" customWidth="1"/>
    <col min="5122" max="5122" width="33.42578125" style="411" customWidth="1"/>
    <col min="5123" max="5123" width="33.28515625" style="411" customWidth="1"/>
    <col min="5124" max="5124" width="10.7109375" style="411" customWidth="1"/>
    <col min="5125" max="5125" width="8.7109375" style="411" customWidth="1"/>
    <col min="5126" max="5126" width="9.5703125" style="411" customWidth="1"/>
    <col min="5127" max="5127" width="45.28515625" style="411" customWidth="1"/>
    <col min="5128" max="5376" width="8" style="411" customWidth="1"/>
    <col min="5377" max="5377" width="6.42578125" style="411" customWidth="1"/>
    <col min="5378" max="5378" width="33.42578125" style="411" customWidth="1"/>
    <col min="5379" max="5379" width="33.28515625" style="411" customWidth="1"/>
    <col min="5380" max="5380" width="10.7109375" style="411" customWidth="1"/>
    <col min="5381" max="5381" width="8.7109375" style="411" customWidth="1"/>
    <col min="5382" max="5382" width="9.5703125" style="411" customWidth="1"/>
    <col min="5383" max="5383" width="45.28515625" style="411" customWidth="1"/>
    <col min="5384" max="5632" width="8" style="411" customWidth="1"/>
    <col min="5633" max="5633" width="6.42578125" style="411" customWidth="1"/>
    <col min="5634" max="5634" width="33.42578125" style="411" customWidth="1"/>
    <col min="5635" max="5635" width="33.28515625" style="411" customWidth="1"/>
    <col min="5636" max="5636" width="10.7109375" style="411" customWidth="1"/>
    <col min="5637" max="5637" width="8.7109375" style="411" customWidth="1"/>
    <col min="5638" max="5638" width="9.5703125" style="411" customWidth="1"/>
    <col min="5639" max="5639" width="45.28515625" style="411" customWidth="1"/>
    <col min="5640" max="5888" width="8" style="411" customWidth="1"/>
    <col min="5889" max="5889" width="6.42578125" style="411" customWidth="1"/>
    <col min="5890" max="5890" width="33.42578125" style="411" customWidth="1"/>
    <col min="5891" max="5891" width="33.28515625" style="411" customWidth="1"/>
    <col min="5892" max="5892" width="10.7109375" style="411" customWidth="1"/>
    <col min="5893" max="5893" width="8.7109375" style="411" customWidth="1"/>
    <col min="5894" max="5894" width="9.5703125" style="411" customWidth="1"/>
    <col min="5895" max="5895" width="45.28515625" style="411" customWidth="1"/>
    <col min="5896" max="6144" width="8" style="411" customWidth="1"/>
    <col min="6145" max="6145" width="6.42578125" style="411" customWidth="1"/>
    <col min="6146" max="6146" width="33.42578125" style="411" customWidth="1"/>
    <col min="6147" max="6147" width="33.28515625" style="411" customWidth="1"/>
    <col min="6148" max="6148" width="10.7109375" style="411" customWidth="1"/>
    <col min="6149" max="6149" width="8.7109375" style="411" customWidth="1"/>
    <col min="6150" max="6150" width="9.5703125" style="411" customWidth="1"/>
    <col min="6151" max="6151" width="45.28515625" style="411" customWidth="1"/>
    <col min="6152" max="6400" width="8" style="411" customWidth="1"/>
    <col min="6401" max="6401" width="6.42578125" style="411" customWidth="1"/>
    <col min="6402" max="6402" width="33.42578125" style="411" customWidth="1"/>
    <col min="6403" max="6403" width="33.28515625" style="411" customWidth="1"/>
    <col min="6404" max="6404" width="10.7109375" style="411" customWidth="1"/>
    <col min="6405" max="6405" width="8.7109375" style="411" customWidth="1"/>
    <col min="6406" max="6406" width="9.5703125" style="411" customWidth="1"/>
    <col min="6407" max="6407" width="45.28515625" style="411" customWidth="1"/>
    <col min="6408" max="6656" width="8" style="411" customWidth="1"/>
    <col min="6657" max="6657" width="6.42578125" style="411" customWidth="1"/>
    <col min="6658" max="6658" width="33.42578125" style="411" customWidth="1"/>
    <col min="6659" max="6659" width="33.28515625" style="411" customWidth="1"/>
    <col min="6660" max="6660" width="10.7109375" style="411" customWidth="1"/>
    <col min="6661" max="6661" width="8.7109375" style="411" customWidth="1"/>
    <col min="6662" max="6662" width="9.5703125" style="411" customWidth="1"/>
    <col min="6663" max="6663" width="45.28515625" style="411" customWidth="1"/>
    <col min="6664" max="6912" width="8" style="411" customWidth="1"/>
    <col min="6913" max="6913" width="6.42578125" style="411" customWidth="1"/>
    <col min="6914" max="6914" width="33.42578125" style="411" customWidth="1"/>
    <col min="6915" max="6915" width="33.28515625" style="411" customWidth="1"/>
    <col min="6916" max="6916" width="10.7109375" style="411" customWidth="1"/>
    <col min="6917" max="6917" width="8.7109375" style="411" customWidth="1"/>
    <col min="6918" max="6918" width="9.5703125" style="411" customWidth="1"/>
    <col min="6919" max="6919" width="45.28515625" style="411" customWidth="1"/>
    <col min="6920" max="7168" width="8" style="411" customWidth="1"/>
    <col min="7169" max="7169" width="6.42578125" style="411" customWidth="1"/>
    <col min="7170" max="7170" width="33.42578125" style="411" customWidth="1"/>
    <col min="7171" max="7171" width="33.28515625" style="411" customWidth="1"/>
    <col min="7172" max="7172" width="10.7109375" style="411" customWidth="1"/>
    <col min="7173" max="7173" width="8.7109375" style="411" customWidth="1"/>
    <col min="7174" max="7174" width="9.5703125" style="411" customWidth="1"/>
    <col min="7175" max="7175" width="45.28515625" style="411" customWidth="1"/>
    <col min="7176" max="7424" width="8" style="411" customWidth="1"/>
    <col min="7425" max="7425" width="6.42578125" style="411" customWidth="1"/>
    <col min="7426" max="7426" width="33.42578125" style="411" customWidth="1"/>
    <col min="7427" max="7427" width="33.28515625" style="411" customWidth="1"/>
    <col min="7428" max="7428" width="10.7109375" style="411" customWidth="1"/>
    <col min="7429" max="7429" width="8.7109375" style="411" customWidth="1"/>
    <col min="7430" max="7430" width="9.5703125" style="411" customWidth="1"/>
    <col min="7431" max="7431" width="45.28515625" style="411" customWidth="1"/>
    <col min="7432" max="7680" width="8" style="411" customWidth="1"/>
    <col min="7681" max="7681" width="6.42578125" style="411" customWidth="1"/>
    <col min="7682" max="7682" width="33.42578125" style="411" customWidth="1"/>
    <col min="7683" max="7683" width="33.28515625" style="411" customWidth="1"/>
    <col min="7684" max="7684" width="10.7109375" style="411" customWidth="1"/>
    <col min="7685" max="7685" width="8.7109375" style="411" customWidth="1"/>
    <col min="7686" max="7686" width="9.5703125" style="411" customWidth="1"/>
    <col min="7687" max="7687" width="45.28515625" style="411" customWidth="1"/>
    <col min="7688" max="7936" width="8" style="411" customWidth="1"/>
    <col min="7937" max="7937" width="6.42578125" style="411" customWidth="1"/>
    <col min="7938" max="7938" width="33.42578125" style="411" customWidth="1"/>
    <col min="7939" max="7939" width="33.28515625" style="411" customWidth="1"/>
    <col min="7940" max="7940" width="10.7109375" style="411" customWidth="1"/>
    <col min="7941" max="7941" width="8.7109375" style="411" customWidth="1"/>
    <col min="7942" max="7942" width="9.5703125" style="411" customWidth="1"/>
    <col min="7943" max="7943" width="45.28515625" style="411" customWidth="1"/>
    <col min="7944" max="8192" width="8" style="411" customWidth="1"/>
    <col min="8193" max="8193" width="6.42578125" style="411" customWidth="1"/>
    <col min="8194" max="8194" width="33.42578125" style="411" customWidth="1"/>
    <col min="8195" max="8195" width="33.28515625" style="411" customWidth="1"/>
    <col min="8196" max="8196" width="10.7109375" style="411" customWidth="1"/>
    <col min="8197" max="8197" width="8.7109375" style="411" customWidth="1"/>
    <col min="8198" max="8198" width="9.5703125" style="411" customWidth="1"/>
    <col min="8199" max="8199" width="45.28515625" style="411" customWidth="1"/>
    <col min="8200" max="8448" width="8" style="411" customWidth="1"/>
    <col min="8449" max="8449" width="6.42578125" style="411" customWidth="1"/>
    <col min="8450" max="8450" width="33.42578125" style="411" customWidth="1"/>
    <col min="8451" max="8451" width="33.28515625" style="411" customWidth="1"/>
    <col min="8452" max="8452" width="10.7109375" style="411" customWidth="1"/>
    <col min="8453" max="8453" width="8.7109375" style="411" customWidth="1"/>
    <col min="8454" max="8454" width="9.5703125" style="411" customWidth="1"/>
    <col min="8455" max="8455" width="45.28515625" style="411" customWidth="1"/>
    <col min="8456" max="8704" width="8" style="411" customWidth="1"/>
    <col min="8705" max="8705" width="6.42578125" style="411" customWidth="1"/>
    <col min="8706" max="8706" width="33.42578125" style="411" customWidth="1"/>
    <col min="8707" max="8707" width="33.28515625" style="411" customWidth="1"/>
    <col min="8708" max="8708" width="10.7109375" style="411" customWidth="1"/>
    <col min="8709" max="8709" width="8.7109375" style="411" customWidth="1"/>
    <col min="8710" max="8710" width="9.5703125" style="411" customWidth="1"/>
    <col min="8711" max="8711" width="45.28515625" style="411" customWidth="1"/>
    <col min="8712" max="8960" width="8" style="411" customWidth="1"/>
    <col min="8961" max="8961" width="6.42578125" style="411" customWidth="1"/>
    <col min="8962" max="8962" width="33.42578125" style="411" customWidth="1"/>
    <col min="8963" max="8963" width="33.28515625" style="411" customWidth="1"/>
    <col min="8964" max="8964" width="10.7109375" style="411" customWidth="1"/>
    <col min="8965" max="8965" width="8.7109375" style="411" customWidth="1"/>
    <col min="8966" max="8966" width="9.5703125" style="411" customWidth="1"/>
    <col min="8967" max="8967" width="45.28515625" style="411" customWidth="1"/>
    <col min="8968" max="9216" width="8" style="411" customWidth="1"/>
    <col min="9217" max="9217" width="6.42578125" style="411" customWidth="1"/>
    <col min="9218" max="9218" width="33.42578125" style="411" customWidth="1"/>
    <col min="9219" max="9219" width="33.28515625" style="411" customWidth="1"/>
    <col min="9220" max="9220" width="10.7109375" style="411" customWidth="1"/>
    <col min="9221" max="9221" width="8.7109375" style="411" customWidth="1"/>
    <col min="9222" max="9222" width="9.5703125" style="411" customWidth="1"/>
    <col min="9223" max="9223" width="45.28515625" style="411" customWidth="1"/>
    <col min="9224" max="9472" width="8" style="411" customWidth="1"/>
    <col min="9473" max="9473" width="6.42578125" style="411" customWidth="1"/>
    <col min="9474" max="9474" width="33.42578125" style="411" customWidth="1"/>
    <col min="9475" max="9475" width="33.28515625" style="411" customWidth="1"/>
    <col min="9476" max="9476" width="10.7109375" style="411" customWidth="1"/>
    <col min="9477" max="9477" width="8.7109375" style="411" customWidth="1"/>
    <col min="9478" max="9478" width="9.5703125" style="411" customWidth="1"/>
    <col min="9479" max="9479" width="45.28515625" style="411" customWidth="1"/>
    <col min="9480" max="9728" width="8" style="411" customWidth="1"/>
    <col min="9729" max="9729" width="6.42578125" style="411" customWidth="1"/>
    <col min="9730" max="9730" width="33.42578125" style="411" customWidth="1"/>
    <col min="9731" max="9731" width="33.28515625" style="411" customWidth="1"/>
    <col min="9732" max="9732" width="10.7109375" style="411" customWidth="1"/>
    <col min="9733" max="9733" width="8.7109375" style="411" customWidth="1"/>
    <col min="9734" max="9734" width="9.5703125" style="411" customWidth="1"/>
    <col min="9735" max="9735" width="45.28515625" style="411" customWidth="1"/>
    <col min="9736" max="9984" width="8" style="411" customWidth="1"/>
    <col min="9985" max="9985" width="6.42578125" style="411" customWidth="1"/>
    <col min="9986" max="9986" width="33.42578125" style="411" customWidth="1"/>
    <col min="9987" max="9987" width="33.28515625" style="411" customWidth="1"/>
    <col min="9988" max="9988" width="10.7109375" style="411" customWidth="1"/>
    <col min="9989" max="9989" width="8.7109375" style="411" customWidth="1"/>
    <col min="9990" max="9990" width="9.5703125" style="411" customWidth="1"/>
    <col min="9991" max="9991" width="45.28515625" style="411" customWidth="1"/>
    <col min="9992" max="10240" width="8" style="411" customWidth="1"/>
    <col min="10241" max="10241" width="6.42578125" style="411" customWidth="1"/>
    <col min="10242" max="10242" width="33.42578125" style="411" customWidth="1"/>
    <col min="10243" max="10243" width="33.28515625" style="411" customWidth="1"/>
    <col min="10244" max="10244" width="10.7109375" style="411" customWidth="1"/>
    <col min="10245" max="10245" width="8.7109375" style="411" customWidth="1"/>
    <col min="10246" max="10246" width="9.5703125" style="411" customWidth="1"/>
    <col min="10247" max="10247" width="45.28515625" style="411" customWidth="1"/>
    <col min="10248" max="10496" width="8" style="411" customWidth="1"/>
    <col min="10497" max="10497" width="6.42578125" style="411" customWidth="1"/>
    <col min="10498" max="10498" width="33.42578125" style="411" customWidth="1"/>
    <col min="10499" max="10499" width="33.28515625" style="411" customWidth="1"/>
    <col min="10500" max="10500" width="10.7109375" style="411" customWidth="1"/>
    <col min="10501" max="10501" width="8.7109375" style="411" customWidth="1"/>
    <col min="10502" max="10502" width="9.5703125" style="411" customWidth="1"/>
    <col min="10503" max="10503" width="45.28515625" style="411" customWidth="1"/>
    <col min="10504" max="10752" width="8" style="411" customWidth="1"/>
    <col min="10753" max="10753" width="6.42578125" style="411" customWidth="1"/>
    <col min="10754" max="10754" width="33.42578125" style="411" customWidth="1"/>
    <col min="10755" max="10755" width="33.28515625" style="411" customWidth="1"/>
    <col min="10756" max="10756" width="10.7109375" style="411" customWidth="1"/>
    <col min="10757" max="10757" width="8.7109375" style="411" customWidth="1"/>
    <col min="10758" max="10758" width="9.5703125" style="411" customWidth="1"/>
    <col min="10759" max="10759" width="45.28515625" style="411" customWidth="1"/>
    <col min="10760" max="11008" width="8" style="411" customWidth="1"/>
    <col min="11009" max="11009" width="6.42578125" style="411" customWidth="1"/>
    <col min="11010" max="11010" width="33.42578125" style="411" customWidth="1"/>
    <col min="11011" max="11011" width="33.28515625" style="411" customWidth="1"/>
    <col min="11012" max="11012" width="10.7109375" style="411" customWidth="1"/>
    <col min="11013" max="11013" width="8.7109375" style="411" customWidth="1"/>
    <col min="11014" max="11014" width="9.5703125" style="411" customWidth="1"/>
    <col min="11015" max="11015" width="45.28515625" style="411" customWidth="1"/>
    <col min="11016" max="11264" width="8" style="411" customWidth="1"/>
    <col min="11265" max="11265" width="6.42578125" style="411" customWidth="1"/>
    <col min="11266" max="11266" width="33.42578125" style="411" customWidth="1"/>
    <col min="11267" max="11267" width="33.28515625" style="411" customWidth="1"/>
    <col min="11268" max="11268" width="10.7109375" style="411" customWidth="1"/>
    <col min="11269" max="11269" width="8.7109375" style="411" customWidth="1"/>
    <col min="11270" max="11270" width="9.5703125" style="411" customWidth="1"/>
    <col min="11271" max="11271" width="45.28515625" style="411" customWidth="1"/>
    <col min="11272" max="11520" width="8" style="411" customWidth="1"/>
    <col min="11521" max="11521" width="6.42578125" style="411" customWidth="1"/>
    <col min="11522" max="11522" width="33.42578125" style="411" customWidth="1"/>
    <col min="11523" max="11523" width="33.28515625" style="411" customWidth="1"/>
    <col min="11524" max="11524" width="10.7109375" style="411" customWidth="1"/>
    <col min="11525" max="11525" width="8.7109375" style="411" customWidth="1"/>
    <col min="11526" max="11526" width="9.5703125" style="411" customWidth="1"/>
    <col min="11527" max="11527" width="45.28515625" style="411" customWidth="1"/>
    <col min="11528" max="11776" width="8" style="411" customWidth="1"/>
    <col min="11777" max="11777" width="6.42578125" style="411" customWidth="1"/>
    <col min="11778" max="11778" width="33.42578125" style="411" customWidth="1"/>
    <col min="11779" max="11779" width="33.28515625" style="411" customWidth="1"/>
    <col min="11780" max="11780" width="10.7109375" style="411" customWidth="1"/>
    <col min="11781" max="11781" width="8.7109375" style="411" customWidth="1"/>
    <col min="11782" max="11782" width="9.5703125" style="411" customWidth="1"/>
    <col min="11783" max="11783" width="45.28515625" style="411" customWidth="1"/>
    <col min="11784" max="12032" width="8" style="411" customWidth="1"/>
    <col min="12033" max="12033" width="6.42578125" style="411" customWidth="1"/>
    <col min="12034" max="12034" width="33.42578125" style="411" customWidth="1"/>
    <col min="12035" max="12035" width="33.28515625" style="411" customWidth="1"/>
    <col min="12036" max="12036" width="10.7109375" style="411" customWidth="1"/>
    <col min="12037" max="12037" width="8.7109375" style="411" customWidth="1"/>
    <col min="12038" max="12038" width="9.5703125" style="411" customWidth="1"/>
    <col min="12039" max="12039" width="45.28515625" style="411" customWidth="1"/>
    <col min="12040" max="12288" width="8" style="411" customWidth="1"/>
    <col min="12289" max="12289" width="6.42578125" style="411" customWidth="1"/>
    <col min="12290" max="12290" width="33.42578125" style="411" customWidth="1"/>
    <col min="12291" max="12291" width="33.28515625" style="411" customWidth="1"/>
    <col min="12292" max="12292" width="10.7109375" style="411" customWidth="1"/>
    <col min="12293" max="12293" width="8.7109375" style="411" customWidth="1"/>
    <col min="12294" max="12294" width="9.5703125" style="411" customWidth="1"/>
    <col min="12295" max="12295" width="45.28515625" style="411" customWidth="1"/>
    <col min="12296" max="12544" width="8" style="411" customWidth="1"/>
    <col min="12545" max="12545" width="6.42578125" style="411" customWidth="1"/>
    <col min="12546" max="12546" width="33.42578125" style="411" customWidth="1"/>
    <col min="12547" max="12547" width="33.28515625" style="411" customWidth="1"/>
    <col min="12548" max="12548" width="10.7109375" style="411" customWidth="1"/>
    <col min="12549" max="12549" width="8.7109375" style="411" customWidth="1"/>
    <col min="12550" max="12550" width="9.5703125" style="411" customWidth="1"/>
    <col min="12551" max="12551" width="45.28515625" style="411" customWidth="1"/>
    <col min="12552" max="12800" width="8" style="411" customWidth="1"/>
    <col min="12801" max="12801" width="6.42578125" style="411" customWidth="1"/>
    <col min="12802" max="12802" width="33.42578125" style="411" customWidth="1"/>
    <col min="12803" max="12803" width="33.28515625" style="411" customWidth="1"/>
    <col min="12804" max="12804" width="10.7109375" style="411" customWidth="1"/>
    <col min="12805" max="12805" width="8.7109375" style="411" customWidth="1"/>
    <col min="12806" max="12806" width="9.5703125" style="411" customWidth="1"/>
    <col min="12807" max="12807" width="45.28515625" style="411" customWidth="1"/>
    <col min="12808" max="13056" width="8" style="411" customWidth="1"/>
    <col min="13057" max="13057" width="6.42578125" style="411" customWidth="1"/>
    <col min="13058" max="13058" width="33.42578125" style="411" customWidth="1"/>
    <col min="13059" max="13059" width="33.28515625" style="411" customWidth="1"/>
    <col min="13060" max="13060" width="10.7109375" style="411" customWidth="1"/>
    <col min="13061" max="13061" width="8.7109375" style="411" customWidth="1"/>
    <col min="13062" max="13062" width="9.5703125" style="411" customWidth="1"/>
    <col min="13063" max="13063" width="45.28515625" style="411" customWidth="1"/>
    <col min="13064" max="13312" width="8" style="411" customWidth="1"/>
    <col min="13313" max="13313" width="6.42578125" style="411" customWidth="1"/>
    <col min="13314" max="13314" width="33.42578125" style="411" customWidth="1"/>
    <col min="13315" max="13315" width="33.28515625" style="411" customWidth="1"/>
    <col min="13316" max="13316" width="10.7109375" style="411" customWidth="1"/>
    <col min="13317" max="13317" width="8.7109375" style="411" customWidth="1"/>
    <col min="13318" max="13318" width="9.5703125" style="411" customWidth="1"/>
    <col min="13319" max="13319" width="45.28515625" style="411" customWidth="1"/>
    <col min="13320" max="13568" width="8" style="411" customWidth="1"/>
    <col min="13569" max="13569" width="6.42578125" style="411" customWidth="1"/>
    <col min="13570" max="13570" width="33.42578125" style="411" customWidth="1"/>
    <col min="13571" max="13571" width="33.28515625" style="411" customWidth="1"/>
    <col min="13572" max="13572" width="10.7109375" style="411" customWidth="1"/>
    <col min="13573" max="13573" width="8.7109375" style="411" customWidth="1"/>
    <col min="13574" max="13574" width="9.5703125" style="411" customWidth="1"/>
    <col min="13575" max="13575" width="45.28515625" style="411" customWidth="1"/>
    <col min="13576" max="13824" width="8" style="411" customWidth="1"/>
    <col min="13825" max="13825" width="6.42578125" style="411" customWidth="1"/>
    <col min="13826" max="13826" width="33.42578125" style="411" customWidth="1"/>
    <col min="13827" max="13827" width="33.28515625" style="411" customWidth="1"/>
    <col min="13828" max="13828" width="10.7109375" style="411" customWidth="1"/>
    <col min="13829" max="13829" width="8.7109375" style="411" customWidth="1"/>
    <col min="13830" max="13830" width="9.5703125" style="411" customWidth="1"/>
    <col min="13831" max="13831" width="45.28515625" style="411" customWidth="1"/>
    <col min="13832" max="14080" width="8" style="411" customWidth="1"/>
    <col min="14081" max="14081" width="6.42578125" style="411" customWidth="1"/>
    <col min="14082" max="14082" width="33.42578125" style="411" customWidth="1"/>
    <col min="14083" max="14083" width="33.28515625" style="411" customWidth="1"/>
    <col min="14084" max="14084" width="10.7109375" style="411" customWidth="1"/>
    <col min="14085" max="14085" width="8.7109375" style="411" customWidth="1"/>
    <col min="14086" max="14086" width="9.5703125" style="411" customWidth="1"/>
    <col min="14087" max="14087" width="45.28515625" style="411" customWidth="1"/>
    <col min="14088" max="14336" width="8" style="411" customWidth="1"/>
    <col min="14337" max="14337" width="6.42578125" style="411" customWidth="1"/>
    <col min="14338" max="14338" width="33.42578125" style="411" customWidth="1"/>
    <col min="14339" max="14339" width="33.28515625" style="411" customWidth="1"/>
    <col min="14340" max="14340" width="10.7109375" style="411" customWidth="1"/>
    <col min="14341" max="14341" width="8.7109375" style="411" customWidth="1"/>
    <col min="14342" max="14342" width="9.5703125" style="411" customWidth="1"/>
    <col min="14343" max="14343" width="45.28515625" style="411" customWidth="1"/>
    <col min="14344" max="14592" width="8" style="411" customWidth="1"/>
    <col min="14593" max="14593" width="6.42578125" style="411" customWidth="1"/>
    <col min="14594" max="14594" width="33.42578125" style="411" customWidth="1"/>
    <col min="14595" max="14595" width="33.28515625" style="411" customWidth="1"/>
    <col min="14596" max="14596" width="10.7109375" style="411" customWidth="1"/>
    <col min="14597" max="14597" width="8.7109375" style="411" customWidth="1"/>
    <col min="14598" max="14598" width="9.5703125" style="411" customWidth="1"/>
    <col min="14599" max="14599" width="45.28515625" style="411" customWidth="1"/>
    <col min="14600" max="14848" width="8" style="411" customWidth="1"/>
    <col min="14849" max="14849" width="6.42578125" style="411" customWidth="1"/>
    <col min="14850" max="14850" width="33.42578125" style="411" customWidth="1"/>
    <col min="14851" max="14851" width="33.28515625" style="411" customWidth="1"/>
    <col min="14852" max="14852" width="10.7109375" style="411" customWidth="1"/>
    <col min="14853" max="14853" width="8.7109375" style="411" customWidth="1"/>
    <col min="14854" max="14854" width="9.5703125" style="411" customWidth="1"/>
    <col min="14855" max="14855" width="45.28515625" style="411" customWidth="1"/>
    <col min="14856" max="15104" width="8" style="411" customWidth="1"/>
    <col min="15105" max="15105" width="6.42578125" style="411" customWidth="1"/>
    <col min="15106" max="15106" width="33.42578125" style="411" customWidth="1"/>
    <col min="15107" max="15107" width="33.28515625" style="411" customWidth="1"/>
    <col min="15108" max="15108" width="10.7109375" style="411" customWidth="1"/>
    <col min="15109" max="15109" width="8.7109375" style="411" customWidth="1"/>
    <col min="15110" max="15110" width="9.5703125" style="411" customWidth="1"/>
    <col min="15111" max="15111" width="45.28515625" style="411" customWidth="1"/>
    <col min="15112" max="15360" width="8" style="411" customWidth="1"/>
    <col min="15361" max="15361" width="6.42578125" style="411" customWidth="1"/>
    <col min="15362" max="15362" width="33.42578125" style="411" customWidth="1"/>
    <col min="15363" max="15363" width="33.28515625" style="411" customWidth="1"/>
    <col min="15364" max="15364" width="10.7109375" style="411" customWidth="1"/>
    <col min="15365" max="15365" width="8.7109375" style="411" customWidth="1"/>
    <col min="15366" max="15366" width="9.5703125" style="411" customWidth="1"/>
    <col min="15367" max="15367" width="45.28515625" style="411" customWidth="1"/>
    <col min="15368" max="15616" width="8" style="411" customWidth="1"/>
    <col min="15617" max="15617" width="6.42578125" style="411" customWidth="1"/>
    <col min="15618" max="15618" width="33.42578125" style="411" customWidth="1"/>
    <col min="15619" max="15619" width="33.28515625" style="411" customWidth="1"/>
    <col min="15620" max="15620" width="10.7109375" style="411" customWidth="1"/>
    <col min="15621" max="15621" width="8.7109375" style="411" customWidth="1"/>
    <col min="15622" max="15622" width="9.5703125" style="411" customWidth="1"/>
    <col min="15623" max="15623" width="45.28515625" style="411" customWidth="1"/>
    <col min="15624" max="15872" width="8" style="411" customWidth="1"/>
    <col min="15873" max="15873" width="6.42578125" style="411" customWidth="1"/>
    <col min="15874" max="15874" width="33.42578125" style="411" customWidth="1"/>
    <col min="15875" max="15875" width="33.28515625" style="411" customWidth="1"/>
    <col min="15876" max="15876" width="10.7109375" style="411" customWidth="1"/>
    <col min="15877" max="15877" width="8.7109375" style="411" customWidth="1"/>
    <col min="15878" max="15878" width="9.5703125" style="411" customWidth="1"/>
    <col min="15879" max="15879" width="45.28515625" style="411" customWidth="1"/>
    <col min="15880" max="16128" width="8" style="411" customWidth="1"/>
    <col min="16129" max="16129" width="6.42578125" style="411" customWidth="1"/>
    <col min="16130" max="16130" width="33.42578125" style="411" customWidth="1"/>
    <col min="16131" max="16131" width="33.28515625" style="411" customWidth="1"/>
    <col min="16132" max="16132" width="10.7109375" style="411" customWidth="1"/>
    <col min="16133" max="16133" width="8.7109375" style="411" customWidth="1"/>
    <col min="16134" max="16134" width="9.5703125" style="411" customWidth="1"/>
    <col min="16135" max="16135" width="45.28515625" style="411" customWidth="1"/>
    <col min="16136" max="16384" width="8" style="411" customWidth="1"/>
  </cols>
  <sheetData>
    <row r="1" spans="1:7" ht="12.75" customHeight="1" x14ac:dyDescent="0.2">
      <c r="A1" s="410" t="s">
        <v>857</v>
      </c>
      <c r="B1" s="410" t="s">
        <v>175</v>
      </c>
      <c r="C1" s="410" t="s">
        <v>858</v>
      </c>
      <c r="D1" s="410" t="s">
        <v>859</v>
      </c>
      <c r="E1" s="410" t="s">
        <v>803</v>
      </c>
      <c r="F1" s="410" t="s">
        <v>860</v>
      </c>
      <c r="G1" s="410" t="s">
        <v>1179</v>
      </c>
    </row>
    <row r="2" spans="1:7" ht="12" customHeight="1" x14ac:dyDescent="0.2">
      <c r="A2" s="412">
        <v>1</v>
      </c>
      <c r="B2" s="413" t="s">
        <v>1807</v>
      </c>
      <c r="C2" s="414"/>
      <c r="D2" s="412">
        <v>1</v>
      </c>
      <c r="E2" s="415">
        <v>2024.73</v>
      </c>
      <c r="F2" s="415">
        <v>2024.73</v>
      </c>
      <c r="G2" s="416"/>
    </row>
    <row r="3" spans="1:7" ht="12" customHeight="1" x14ac:dyDescent="0.2">
      <c r="A3" s="417"/>
      <c r="B3" s="417"/>
      <c r="C3" s="418" t="s">
        <v>875</v>
      </c>
      <c r="D3" s="419">
        <v>1</v>
      </c>
      <c r="E3" s="420">
        <v>0.01</v>
      </c>
      <c r="F3" s="420">
        <v>0.01</v>
      </c>
      <c r="G3" s="416"/>
    </row>
    <row r="4" spans="1:7" ht="12" customHeight="1" x14ac:dyDescent="0.2">
      <c r="A4" s="417"/>
      <c r="B4" s="417"/>
      <c r="C4" s="418" t="s">
        <v>862</v>
      </c>
      <c r="D4" s="419">
        <v>2</v>
      </c>
      <c r="E4" s="420">
        <v>0.01</v>
      </c>
      <c r="F4" s="420">
        <v>0.02</v>
      </c>
      <c r="G4" s="416"/>
    </row>
    <row r="5" spans="1:7" ht="12" customHeight="1" x14ac:dyDescent="0.2">
      <c r="A5" s="417"/>
      <c r="B5" s="417"/>
      <c r="C5" s="418" t="s">
        <v>429</v>
      </c>
      <c r="D5" s="419">
        <v>2</v>
      </c>
      <c r="E5" s="419">
        <v>527</v>
      </c>
      <c r="F5" s="421">
        <v>1054</v>
      </c>
      <c r="G5" s="416"/>
    </row>
    <row r="6" spans="1:7" ht="12" customHeight="1" x14ac:dyDescent="0.2">
      <c r="A6" s="417"/>
      <c r="B6" s="417"/>
      <c r="C6" s="418" t="s">
        <v>1808</v>
      </c>
      <c r="D6" s="419">
        <v>1</v>
      </c>
      <c r="E6" s="422"/>
      <c r="F6" s="422"/>
      <c r="G6" s="416" t="s">
        <v>1182</v>
      </c>
    </row>
    <row r="7" spans="1:7" ht="12" customHeight="1" x14ac:dyDescent="0.2">
      <c r="A7" s="417"/>
      <c r="B7" s="417"/>
      <c r="C7" s="418" t="s">
        <v>1809</v>
      </c>
      <c r="D7" s="419">
        <v>1</v>
      </c>
      <c r="E7" s="422"/>
      <c r="F7" s="422"/>
      <c r="G7" s="416" t="s">
        <v>1182</v>
      </c>
    </row>
    <row r="8" spans="1:7" ht="12" customHeight="1" x14ac:dyDescent="0.2">
      <c r="A8" s="417"/>
      <c r="B8" s="417"/>
      <c r="C8" s="418" t="s">
        <v>1810</v>
      </c>
      <c r="D8" s="419">
        <v>1</v>
      </c>
      <c r="E8" s="422"/>
      <c r="F8" s="422"/>
      <c r="G8" s="416" t="s">
        <v>1182</v>
      </c>
    </row>
    <row r="9" spans="1:7" ht="12" customHeight="1" x14ac:dyDescent="0.2">
      <c r="A9" s="417"/>
      <c r="B9" s="417"/>
      <c r="C9" s="418" t="s">
        <v>1811</v>
      </c>
      <c r="D9" s="419">
        <v>1</v>
      </c>
      <c r="E9" s="422"/>
      <c r="F9" s="422"/>
      <c r="G9" s="416" t="s">
        <v>1182</v>
      </c>
    </row>
    <row r="10" spans="1:7" ht="12" customHeight="1" x14ac:dyDescent="0.2">
      <c r="A10" s="417"/>
      <c r="B10" s="417"/>
      <c r="C10" s="418" t="s">
        <v>1812</v>
      </c>
      <c r="D10" s="419">
        <v>1</v>
      </c>
      <c r="E10" s="422"/>
      <c r="F10" s="422"/>
      <c r="G10" s="416" t="s">
        <v>1182</v>
      </c>
    </row>
    <row r="11" spans="1:7" ht="12" customHeight="1" x14ac:dyDescent="0.2">
      <c r="A11" s="417"/>
      <c r="B11" s="417"/>
      <c r="C11" s="418" t="s">
        <v>892</v>
      </c>
      <c r="D11" s="419">
        <v>1</v>
      </c>
      <c r="E11" s="422"/>
      <c r="F11" s="422"/>
      <c r="G11" s="416" t="s">
        <v>1182</v>
      </c>
    </row>
    <row r="12" spans="1:7" ht="12" customHeight="1" x14ac:dyDescent="0.2">
      <c r="A12" s="417"/>
      <c r="B12" s="417"/>
      <c r="C12" s="418" t="s">
        <v>1813</v>
      </c>
      <c r="D12" s="419">
        <v>1</v>
      </c>
      <c r="E12" s="422"/>
      <c r="F12" s="422"/>
      <c r="G12" s="416" t="s">
        <v>1182</v>
      </c>
    </row>
    <row r="13" spans="1:7" ht="12" customHeight="1" x14ac:dyDescent="0.2">
      <c r="A13" s="417"/>
      <c r="B13" s="417"/>
      <c r="C13" s="418" t="s">
        <v>660</v>
      </c>
      <c r="D13" s="419">
        <v>2</v>
      </c>
      <c r="E13" s="420">
        <v>0.01</v>
      </c>
      <c r="F13" s="420">
        <v>0.02</v>
      </c>
      <c r="G13" s="416"/>
    </row>
    <row r="14" spans="1:7" ht="12" customHeight="1" x14ac:dyDescent="0.2">
      <c r="A14" s="417"/>
      <c r="B14" s="417"/>
      <c r="C14" s="418" t="s">
        <v>382</v>
      </c>
      <c r="D14" s="419">
        <v>1</v>
      </c>
      <c r="E14" s="419">
        <v>459</v>
      </c>
      <c r="F14" s="419">
        <v>459</v>
      </c>
      <c r="G14" s="416"/>
    </row>
    <row r="15" spans="1:7" ht="12" customHeight="1" x14ac:dyDescent="0.2">
      <c r="A15" s="417"/>
      <c r="B15" s="417"/>
      <c r="C15" s="418" t="s">
        <v>432</v>
      </c>
      <c r="D15" s="419">
        <v>1</v>
      </c>
      <c r="E15" s="423">
        <v>178.5</v>
      </c>
      <c r="F15" s="423">
        <v>178.5</v>
      </c>
      <c r="G15" s="416"/>
    </row>
    <row r="16" spans="1:7" ht="12" customHeight="1" x14ac:dyDescent="0.2">
      <c r="A16" s="417"/>
      <c r="B16" s="417"/>
      <c r="C16" s="418" t="s">
        <v>1814</v>
      </c>
      <c r="D16" s="419">
        <v>2</v>
      </c>
      <c r="E16" s="420">
        <v>306.58999999999997</v>
      </c>
      <c r="F16" s="420">
        <v>613.17999999999995</v>
      </c>
      <c r="G16" s="416"/>
    </row>
    <row r="17" spans="1:7" ht="12" customHeight="1" x14ac:dyDescent="0.2">
      <c r="A17" s="417"/>
      <c r="B17" s="417"/>
      <c r="C17" s="418" t="s">
        <v>1815</v>
      </c>
      <c r="D17" s="419">
        <v>1</v>
      </c>
      <c r="E17" s="423">
        <v>507.6</v>
      </c>
      <c r="F17" s="423">
        <v>507.6</v>
      </c>
      <c r="G17" s="416"/>
    </row>
    <row r="18" spans="1:7" ht="12" customHeight="1" x14ac:dyDescent="0.2">
      <c r="A18" s="417"/>
      <c r="B18" s="417"/>
      <c r="C18" s="418" t="s">
        <v>439</v>
      </c>
      <c r="D18" s="419">
        <v>1</v>
      </c>
      <c r="E18" s="419">
        <v>17</v>
      </c>
      <c r="F18" s="419">
        <v>17</v>
      </c>
      <c r="G18" s="416"/>
    </row>
    <row r="19" spans="1:7" ht="12.75" customHeight="1" x14ac:dyDescent="0.2">
      <c r="E19" s="424">
        <v>4853.88</v>
      </c>
      <c r="F19" s="424">
        <v>4853.88</v>
      </c>
    </row>
    <row r="20" spans="1:7" ht="12" customHeight="1" x14ac:dyDescent="0.2">
      <c r="A20" s="412">
        <v>2</v>
      </c>
      <c r="B20" s="413" t="s">
        <v>1816</v>
      </c>
      <c r="C20" s="414"/>
      <c r="D20" s="412">
        <v>1</v>
      </c>
      <c r="E20" s="415">
        <v>2792.75</v>
      </c>
      <c r="F20" s="415">
        <v>2792.75</v>
      </c>
      <c r="G20" s="416"/>
    </row>
    <row r="21" spans="1:7" ht="12.75" customHeight="1" x14ac:dyDescent="0.2">
      <c r="E21" s="425"/>
      <c r="F21" s="425"/>
    </row>
    <row r="22" spans="1:7" ht="12" customHeight="1" x14ac:dyDescent="0.2">
      <c r="A22" s="412">
        <v>3</v>
      </c>
      <c r="B22" s="413" t="s">
        <v>1817</v>
      </c>
      <c r="C22" s="414"/>
      <c r="D22" s="412">
        <v>1</v>
      </c>
      <c r="E22" s="415">
        <v>1924.61</v>
      </c>
      <c r="F22" s="415">
        <v>1924.61</v>
      </c>
      <c r="G22" s="416"/>
    </row>
    <row r="23" spans="1:7" ht="12" customHeight="1" x14ac:dyDescent="0.2">
      <c r="A23" s="417"/>
      <c r="B23" s="417"/>
      <c r="C23" s="418" t="s">
        <v>875</v>
      </c>
      <c r="D23" s="419">
        <v>1</v>
      </c>
      <c r="E23" s="420">
        <v>0.01</v>
      </c>
      <c r="F23" s="420">
        <v>0.01</v>
      </c>
      <c r="G23" s="416"/>
    </row>
    <row r="24" spans="1:7" ht="12" customHeight="1" x14ac:dyDescent="0.2">
      <c r="A24" s="417"/>
      <c r="B24" s="417"/>
      <c r="C24" s="418" t="s">
        <v>862</v>
      </c>
      <c r="D24" s="419">
        <v>2</v>
      </c>
      <c r="E24" s="420">
        <v>0.01</v>
      </c>
      <c r="F24" s="420">
        <v>0.02</v>
      </c>
      <c r="G24" s="416"/>
    </row>
    <row r="25" spans="1:7" ht="12" customHeight="1" x14ac:dyDescent="0.2">
      <c r="A25" s="417"/>
      <c r="B25" s="417"/>
      <c r="C25" s="418" t="s">
        <v>429</v>
      </c>
      <c r="D25" s="419">
        <v>2</v>
      </c>
      <c r="E25" s="419">
        <v>527</v>
      </c>
      <c r="F25" s="421">
        <v>1054</v>
      </c>
      <c r="G25" s="416"/>
    </row>
    <row r="26" spans="1:7" ht="12" customHeight="1" x14ac:dyDescent="0.2">
      <c r="A26" s="417"/>
      <c r="B26" s="417"/>
      <c r="C26" s="418" t="s">
        <v>1808</v>
      </c>
      <c r="D26" s="419">
        <v>1</v>
      </c>
      <c r="E26" s="422"/>
      <c r="F26" s="422"/>
      <c r="G26" s="416" t="s">
        <v>1182</v>
      </c>
    </row>
    <row r="27" spans="1:7" ht="12" customHeight="1" x14ac:dyDescent="0.2">
      <c r="A27" s="417"/>
      <c r="B27" s="417"/>
      <c r="C27" s="418" t="s">
        <v>1809</v>
      </c>
      <c r="D27" s="419">
        <v>1</v>
      </c>
      <c r="E27" s="422"/>
      <c r="F27" s="422"/>
      <c r="G27" s="416" t="s">
        <v>1182</v>
      </c>
    </row>
    <row r="28" spans="1:7" ht="12" customHeight="1" x14ac:dyDescent="0.2">
      <c r="A28" s="417"/>
      <c r="B28" s="417"/>
      <c r="C28" s="418" t="s">
        <v>1818</v>
      </c>
      <c r="D28" s="419">
        <v>1</v>
      </c>
      <c r="E28" s="422"/>
      <c r="F28" s="422"/>
      <c r="G28" s="416" t="s">
        <v>1182</v>
      </c>
    </row>
    <row r="29" spans="1:7" ht="12" customHeight="1" x14ac:dyDescent="0.2">
      <c r="A29" s="417"/>
      <c r="B29" s="417"/>
      <c r="C29" s="418" t="s">
        <v>1819</v>
      </c>
      <c r="D29" s="419">
        <v>1</v>
      </c>
      <c r="E29" s="422"/>
      <c r="F29" s="422"/>
      <c r="G29" s="416" t="s">
        <v>1182</v>
      </c>
    </row>
    <row r="30" spans="1:7" ht="12" customHeight="1" x14ac:dyDescent="0.2">
      <c r="A30" s="417"/>
      <c r="B30" s="417"/>
      <c r="C30" s="418" t="s">
        <v>1820</v>
      </c>
      <c r="D30" s="419">
        <v>1</v>
      </c>
      <c r="E30" s="422"/>
      <c r="F30" s="422"/>
      <c r="G30" s="416" t="s">
        <v>1182</v>
      </c>
    </row>
    <row r="31" spans="1:7" ht="12" customHeight="1" x14ac:dyDescent="0.2">
      <c r="A31" s="417"/>
      <c r="B31" s="417"/>
      <c r="C31" s="418" t="s">
        <v>892</v>
      </c>
      <c r="D31" s="419">
        <v>1</v>
      </c>
      <c r="E31" s="422"/>
      <c r="F31" s="422"/>
      <c r="G31" s="416" t="s">
        <v>1182</v>
      </c>
    </row>
    <row r="32" spans="1:7" ht="12" customHeight="1" x14ac:dyDescent="0.2">
      <c r="A32" s="417"/>
      <c r="B32" s="417"/>
      <c r="C32" s="418" t="s">
        <v>1821</v>
      </c>
      <c r="D32" s="419">
        <v>1</v>
      </c>
      <c r="E32" s="422"/>
      <c r="F32" s="422"/>
      <c r="G32" s="416" t="s">
        <v>1182</v>
      </c>
    </row>
    <row r="33" spans="1:7" ht="12" customHeight="1" x14ac:dyDescent="0.2">
      <c r="A33" s="417"/>
      <c r="B33" s="417"/>
      <c r="C33" s="418" t="s">
        <v>660</v>
      </c>
      <c r="D33" s="419">
        <v>2</v>
      </c>
      <c r="E33" s="420">
        <v>0.01</v>
      </c>
      <c r="F33" s="420">
        <v>0.02</v>
      </c>
      <c r="G33" s="416"/>
    </row>
    <row r="34" spans="1:7" ht="12" customHeight="1" x14ac:dyDescent="0.2">
      <c r="A34" s="417"/>
      <c r="B34" s="417"/>
      <c r="C34" s="418" t="s">
        <v>382</v>
      </c>
      <c r="D34" s="419">
        <v>1</v>
      </c>
      <c r="E34" s="419">
        <v>459</v>
      </c>
      <c r="F34" s="419">
        <v>459</v>
      </c>
      <c r="G34" s="416"/>
    </row>
    <row r="35" spans="1:7" ht="12" customHeight="1" x14ac:dyDescent="0.2">
      <c r="A35" s="417"/>
      <c r="B35" s="417"/>
      <c r="C35" s="418" t="s">
        <v>432</v>
      </c>
      <c r="D35" s="419">
        <v>1</v>
      </c>
      <c r="E35" s="423">
        <v>178.5</v>
      </c>
      <c r="F35" s="423">
        <v>178.5</v>
      </c>
      <c r="G35" s="416"/>
    </row>
    <row r="36" spans="1:7" ht="12" customHeight="1" x14ac:dyDescent="0.2">
      <c r="A36" s="417"/>
      <c r="B36" s="417"/>
      <c r="C36" s="418" t="s">
        <v>1822</v>
      </c>
      <c r="D36" s="419">
        <v>2</v>
      </c>
      <c r="E36" s="420">
        <v>238.08</v>
      </c>
      <c r="F36" s="420">
        <v>476.16</v>
      </c>
      <c r="G36" s="416"/>
    </row>
    <row r="37" spans="1:7" ht="12" customHeight="1" x14ac:dyDescent="0.2">
      <c r="A37" s="417"/>
      <c r="B37" s="417"/>
      <c r="C37" s="418" t="s">
        <v>1823</v>
      </c>
      <c r="D37" s="419">
        <v>1</v>
      </c>
      <c r="E37" s="420">
        <v>394.38</v>
      </c>
      <c r="F37" s="420">
        <v>394.38</v>
      </c>
      <c r="G37" s="416"/>
    </row>
    <row r="38" spans="1:7" ht="12" customHeight="1" x14ac:dyDescent="0.2">
      <c r="A38" s="417"/>
      <c r="B38" s="417"/>
      <c r="C38" s="418" t="s">
        <v>439</v>
      </c>
      <c r="D38" s="419">
        <v>1</v>
      </c>
      <c r="E38" s="419">
        <v>17</v>
      </c>
      <c r="F38" s="419">
        <v>17</v>
      </c>
      <c r="G38" s="416"/>
    </row>
    <row r="39" spans="1:7" ht="12.75" customHeight="1" x14ac:dyDescent="0.2">
      <c r="E39" s="424">
        <v>4503.54</v>
      </c>
      <c r="F39" s="424">
        <v>4503.54</v>
      </c>
    </row>
    <row r="40" spans="1:7" ht="12" customHeight="1" x14ac:dyDescent="0.2">
      <c r="A40" s="412">
        <v>4</v>
      </c>
      <c r="B40" s="413" t="s">
        <v>1824</v>
      </c>
      <c r="C40" s="414"/>
      <c r="D40" s="412">
        <v>1</v>
      </c>
      <c r="E40" s="415">
        <v>2200.66</v>
      </c>
      <c r="F40" s="415">
        <v>2200.66</v>
      </c>
      <c r="G40" s="416"/>
    </row>
    <row r="41" spans="1:7" ht="12.75" customHeight="1" x14ac:dyDescent="0.2">
      <c r="E41" s="425"/>
      <c r="F41" s="425"/>
    </row>
    <row r="42" spans="1:7" ht="12" customHeight="1" x14ac:dyDescent="0.2">
      <c r="A42" s="412">
        <v>5</v>
      </c>
      <c r="B42" s="413" t="s">
        <v>1825</v>
      </c>
      <c r="C42" s="414"/>
      <c r="D42" s="412">
        <v>1</v>
      </c>
      <c r="E42" s="415">
        <v>2049.75</v>
      </c>
      <c r="F42" s="415">
        <v>2049.75</v>
      </c>
      <c r="G42" s="416"/>
    </row>
    <row r="43" spans="1:7" ht="12" customHeight="1" x14ac:dyDescent="0.2">
      <c r="A43" s="417"/>
      <c r="B43" s="417"/>
      <c r="C43" s="418" t="s">
        <v>875</v>
      </c>
      <c r="D43" s="419">
        <v>1</v>
      </c>
      <c r="E43" s="420">
        <v>0.01</v>
      </c>
      <c r="F43" s="420">
        <v>0.01</v>
      </c>
      <c r="G43" s="416"/>
    </row>
    <row r="44" spans="1:7" ht="12" customHeight="1" x14ac:dyDescent="0.2">
      <c r="A44" s="417"/>
      <c r="B44" s="417"/>
      <c r="C44" s="418" t="s">
        <v>862</v>
      </c>
      <c r="D44" s="419">
        <v>2</v>
      </c>
      <c r="E44" s="420">
        <v>0.01</v>
      </c>
      <c r="F44" s="420">
        <v>0.02</v>
      </c>
      <c r="G44" s="416"/>
    </row>
    <row r="45" spans="1:7" ht="12" customHeight="1" x14ac:dyDescent="0.2">
      <c r="A45" s="417"/>
      <c r="B45" s="417"/>
      <c r="C45" s="418" t="s">
        <v>429</v>
      </c>
      <c r="D45" s="419">
        <v>2</v>
      </c>
      <c r="E45" s="419">
        <v>527</v>
      </c>
      <c r="F45" s="421">
        <v>1054</v>
      </c>
      <c r="G45" s="416"/>
    </row>
    <row r="46" spans="1:7" ht="12" customHeight="1" x14ac:dyDescent="0.2">
      <c r="A46" s="417"/>
      <c r="B46" s="417"/>
      <c r="C46" s="418" t="s">
        <v>1808</v>
      </c>
      <c r="D46" s="419">
        <v>1</v>
      </c>
      <c r="E46" s="422"/>
      <c r="F46" s="422"/>
      <c r="G46" s="416" t="s">
        <v>1182</v>
      </c>
    </row>
    <row r="47" spans="1:7" ht="12" customHeight="1" x14ac:dyDescent="0.2">
      <c r="A47" s="417"/>
      <c r="B47" s="417"/>
      <c r="C47" s="418" t="s">
        <v>1809</v>
      </c>
      <c r="D47" s="419">
        <v>1</v>
      </c>
      <c r="E47" s="422"/>
      <c r="F47" s="422"/>
      <c r="G47" s="416" t="s">
        <v>1182</v>
      </c>
    </row>
    <row r="48" spans="1:7" ht="12" customHeight="1" x14ac:dyDescent="0.2">
      <c r="A48" s="417"/>
      <c r="B48" s="417"/>
      <c r="C48" s="418" t="s">
        <v>1826</v>
      </c>
      <c r="D48" s="419">
        <v>1</v>
      </c>
      <c r="E48" s="422"/>
      <c r="F48" s="422"/>
      <c r="G48" s="416" t="s">
        <v>1182</v>
      </c>
    </row>
    <row r="49" spans="1:7" ht="12" customHeight="1" x14ac:dyDescent="0.2">
      <c r="A49" s="417"/>
      <c r="B49" s="417"/>
      <c r="C49" s="418" t="s">
        <v>1827</v>
      </c>
      <c r="D49" s="419">
        <v>1</v>
      </c>
      <c r="E49" s="422"/>
      <c r="F49" s="422"/>
      <c r="G49" s="416" t="s">
        <v>1182</v>
      </c>
    </row>
    <row r="50" spans="1:7" ht="12" customHeight="1" x14ac:dyDescent="0.2">
      <c r="A50" s="417"/>
      <c r="B50" s="417"/>
      <c r="C50" s="418" t="s">
        <v>1187</v>
      </c>
      <c r="D50" s="419">
        <v>1</v>
      </c>
      <c r="E50" s="422"/>
      <c r="F50" s="422"/>
      <c r="G50" s="416" t="s">
        <v>1182</v>
      </c>
    </row>
    <row r="51" spans="1:7" ht="12" customHeight="1" x14ac:dyDescent="0.2">
      <c r="A51" s="417"/>
      <c r="B51" s="417"/>
      <c r="C51" s="418" t="s">
        <v>892</v>
      </c>
      <c r="D51" s="419">
        <v>1</v>
      </c>
      <c r="E51" s="422"/>
      <c r="F51" s="422"/>
      <c r="G51" s="416" t="s">
        <v>1182</v>
      </c>
    </row>
    <row r="52" spans="1:7" ht="12" customHeight="1" x14ac:dyDescent="0.2">
      <c r="A52" s="417"/>
      <c r="B52" s="417"/>
      <c r="C52" s="418" t="s">
        <v>1377</v>
      </c>
      <c r="D52" s="419">
        <v>1</v>
      </c>
      <c r="E52" s="422"/>
      <c r="F52" s="422"/>
      <c r="G52" s="416" t="s">
        <v>1182</v>
      </c>
    </row>
    <row r="53" spans="1:7" ht="12" customHeight="1" x14ac:dyDescent="0.2">
      <c r="A53" s="417"/>
      <c r="B53" s="417"/>
      <c r="C53" s="418" t="s">
        <v>660</v>
      </c>
      <c r="D53" s="419">
        <v>2</v>
      </c>
      <c r="E53" s="420">
        <v>0.01</v>
      </c>
      <c r="F53" s="420">
        <v>0.02</v>
      </c>
      <c r="G53" s="416"/>
    </row>
    <row r="54" spans="1:7" ht="12" customHeight="1" x14ac:dyDescent="0.2">
      <c r="A54" s="417"/>
      <c r="B54" s="417"/>
      <c r="C54" s="418" t="s">
        <v>382</v>
      </c>
      <c r="D54" s="419">
        <v>1</v>
      </c>
      <c r="E54" s="419">
        <v>459</v>
      </c>
      <c r="F54" s="419">
        <v>459</v>
      </c>
      <c r="G54" s="416"/>
    </row>
    <row r="55" spans="1:7" ht="12" customHeight="1" x14ac:dyDescent="0.2">
      <c r="A55" s="417"/>
      <c r="B55" s="417"/>
      <c r="C55" s="418" t="s">
        <v>432</v>
      </c>
      <c r="D55" s="419">
        <v>1</v>
      </c>
      <c r="E55" s="423">
        <v>178.5</v>
      </c>
      <c r="F55" s="423">
        <v>178.5</v>
      </c>
      <c r="G55" s="416"/>
    </row>
    <row r="56" spans="1:7" ht="12" customHeight="1" x14ac:dyDescent="0.2">
      <c r="A56" s="417"/>
      <c r="B56" s="417"/>
      <c r="C56" s="418" t="s">
        <v>1828</v>
      </c>
      <c r="D56" s="419">
        <v>2</v>
      </c>
      <c r="E56" s="420">
        <v>323.70999999999998</v>
      </c>
      <c r="F56" s="420">
        <v>647.41999999999996</v>
      </c>
      <c r="G56" s="416"/>
    </row>
    <row r="57" spans="1:7" ht="12" customHeight="1" x14ac:dyDescent="0.2">
      <c r="A57" s="417"/>
      <c r="B57" s="417"/>
      <c r="C57" s="418" t="s">
        <v>1583</v>
      </c>
      <c r="D57" s="419">
        <v>1</v>
      </c>
      <c r="E57" s="420">
        <v>535.91</v>
      </c>
      <c r="F57" s="420">
        <v>535.91</v>
      </c>
      <c r="G57" s="416"/>
    </row>
    <row r="58" spans="1:7" ht="12" customHeight="1" x14ac:dyDescent="0.2">
      <c r="A58" s="417"/>
      <c r="B58" s="417"/>
      <c r="C58" s="418" t="s">
        <v>439</v>
      </c>
      <c r="D58" s="419">
        <v>1</v>
      </c>
      <c r="E58" s="419">
        <v>17</v>
      </c>
      <c r="F58" s="419">
        <v>17</v>
      </c>
      <c r="G58" s="416"/>
    </row>
    <row r="59" spans="1:7" ht="12.75" customHeight="1" x14ac:dyDescent="0.2">
      <c r="E59" s="424">
        <v>4941.21</v>
      </c>
      <c r="F59" s="424">
        <v>4941.21</v>
      </c>
    </row>
    <row r="60" spans="1:7" ht="12" customHeight="1" x14ac:dyDescent="0.2">
      <c r="A60" s="412">
        <v>6</v>
      </c>
      <c r="B60" s="413" t="s">
        <v>1829</v>
      </c>
      <c r="C60" s="414"/>
      <c r="D60" s="412">
        <v>1</v>
      </c>
      <c r="E60" s="415">
        <v>2940.78</v>
      </c>
      <c r="F60" s="415">
        <v>2940.78</v>
      </c>
      <c r="G60" s="416"/>
    </row>
    <row r="61" spans="1:7" ht="12.75" customHeight="1" x14ac:dyDescent="0.2">
      <c r="E61" s="425"/>
      <c r="F61" s="425"/>
    </row>
    <row r="62" spans="1:7" ht="12" customHeight="1" x14ac:dyDescent="0.2">
      <c r="A62" s="412">
        <v>7</v>
      </c>
      <c r="B62" s="413" t="s">
        <v>1830</v>
      </c>
      <c r="C62" s="414"/>
      <c r="D62" s="412">
        <v>1</v>
      </c>
      <c r="E62" s="426">
        <v>1649.3</v>
      </c>
      <c r="F62" s="426">
        <v>1649.3</v>
      </c>
      <c r="G62" s="416"/>
    </row>
    <row r="63" spans="1:7" ht="12" customHeight="1" x14ac:dyDescent="0.2">
      <c r="A63" s="417"/>
      <c r="B63" s="417"/>
      <c r="C63" s="418" t="s">
        <v>432</v>
      </c>
      <c r="D63" s="419">
        <v>1</v>
      </c>
      <c r="E63" s="423">
        <v>178.5</v>
      </c>
      <c r="F63" s="423">
        <v>178.5</v>
      </c>
      <c r="G63" s="416"/>
    </row>
    <row r="64" spans="1:7" ht="12" customHeight="1" x14ac:dyDescent="0.2">
      <c r="A64" s="417"/>
      <c r="B64" s="417"/>
      <c r="C64" s="418" t="s">
        <v>875</v>
      </c>
      <c r="D64" s="419">
        <v>1</v>
      </c>
      <c r="E64" s="420">
        <v>0.01</v>
      </c>
      <c r="F64" s="420">
        <v>0.01</v>
      </c>
      <c r="G64" s="416"/>
    </row>
    <row r="65" spans="1:7" ht="12" customHeight="1" x14ac:dyDescent="0.2">
      <c r="A65" s="417"/>
      <c r="B65" s="417"/>
      <c r="C65" s="418" t="s">
        <v>862</v>
      </c>
      <c r="D65" s="419">
        <v>2</v>
      </c>
      <c r="E65" s="420">
        <v>0.01</v>
      </c>
      <c r="F65" s="420">
        <v>0.02</v>
      </c>
      <c r="G65" s="416"/>
    </row>
    <row r="66" spans="1:7" ht="12" customHeight="1" x14ac:dyDescent="0.2">
      <c r="A66" s="417"/>
      <c r="B66" s="417"/>
      <c r="C66" s="418" t="s">
        <v>396</v>
      </c>
      <c r="D66" s="419">
        <v>2</v>
      </c>
      <c r="E66" s="423">
        <v>110.5</v>
      </c>
      <c r="F66" s="419">
        <v>221</v>
      </c>
      <c r="G66" s="416"/>
    </row>
    <row r="67" spans="1:7" ht="12" customHeight="1" x14ac:dyDescent="0.2">
      <c r="A67" s="417"/>
      <c r="B67" s="417"/>
      <c r="C67" s="418" t="s">
        <v>1831</v>
      </c>
      <c r="D67" s="419">
        <v>1</v>
      </c>
      <c r="E67" s="422"/>
      <c r="F67" s="422"/>
      <c r="G67" s="416" t="s">
        <v>1182</v>
      </c>
    </row>
    <row r="68" spans="1:7" ht="12" customHeight="1" x14ac:dyDescent="0.2">
      <c r="A68" s="417"/>
      <c r="B68" s="417"/>
      <c r="C68" s="418" t="s">
        <v>1832</v>
      </c>
      <c r="D68" s="419">
        <v>1</v>
      </c>
      <c r="E68" s="422"/>
      <c r="F68" s="422"/>
      <c r="G68" s="416" t="s">
        <v>1182</v>
      </c>
    </row>
    <row r="69" spans="1:7" ht="12" customHeight="1" x14ac:dyDescent="0.2">
      <c r="A69" s="417"/>
      <c r="B69" s="417"/>
      <c r="C69" s="418" t="s">
        <v>1826</v>
      </c>
      <c r="D69" s="419">
        <v>1</v>
      </c>
      <c r="E69" s="422"/>
      <c r="F69" s="422"/>
      <c r="G69" s="416" t="s">
        <v>1182</v>
      </c>
    </row>
    <row r="70" spans="1:7" ht="12" customHeight="1" x14ac:dyDescent="0.2">
      <c r="A70" s="417"/>
      <c r="B70" s="417"/>
      <c r="C70" s="418" t="s">
        <v>1833</v>
      </c>
      <c r="D70" s="419">
        <v>1</v>
      </c>
      <c r="E70" s="422"/>
      <c r="F70" s="422"/>
      <c r="G70" s="416" t="s">
        <v>1182</v>
      </c>
    </row>
    <row r="71" spans="1:7" ht="12" customHeight="1" x14ac:dyDescent="0.2">
      <c r="A71" s="417"/>
      <c r="B71" s="417"/>
      <c r="C71" s="418" t="s">
        <v>1834</v>
      </c>
      <c r="D71" s="419">
        <v>1</v>
      </c>
      <c r="E71" s="422"/>
      <c r="F71" s="422"/>
      <c r="G71" s="416" t="s">
        <v>1182</v>
      </c>
    </row>
    <row r="72" spans="1:7" ht="12" customHeight="1" x14ac:dyDescent="0.2">
      <c r="A72" s="417"/>
      <c r="B72" s="417"/>
      <c r="C72" s="418" t="s">
        <v>892</v>
      </c>
      <c r="D72" s="419">
        <v>1</v>
      </c>
      <c r="E72" s="422"/>
      <c r="F72" s="422"/>
      <c r="G72" s="416" t="s">
        <v>1182</v>
      </c>
    </row>
    <row r="73" spans="1:7" ht="12" customHeight="1" x14ac:dyDescent="0.2">
      <c r="A73" s="417"/>
      <c r="B73" s="417"/>
      <c r="C73" s="418" t="s">
        <v>1835</v>
      </c>
      <c r="D73" s="419">
        <v>1</v>
      </c>
      <c r="E73" s="422"/>
      <c r="F73" s="422"/>
      <c r="G73" s="416" t="s">
        <v>1182</v>
      </c>
    </row>
    <row r="74" spans="1:7" ht="12" customHeight="1" x14ac:dyDescent="0.2">
      <c r="A74" s="417"/>
      <c r="B74" s="417"/>
      <c r="C74" s="418" t="s">
        <v>660</v>
      </c>
      <c r="D74" s="419">
        <v>1</v>
      </c>
      <c r="E74" s="420">
        <v>0.01</v>
      </c>
      <c r="F74" s="420">
        <v>0.01</v>
      </c>
      <c r="G74" s="416"/>
    </row>
    <row r="75" spans="1:7" ht="12" customHeight="1" x14ac:dyDescent="0.2">
      <c r="A75" s="417"/>
      <c r="B75" s="417"/>
      <c r="C75" s="418" t="s">
        <v>434</v>
      </c>
      <c r="D75" s="419">
        <v>1</v>
      </c>
      <c r="E75" s="419">
        <v>459</v>
      </c>
      <c r="F75" s="419">
        <v>459</v>
      </c>
      <c r="G75" s="416"/>
    </row>
    <row r="76" spans="1:7" ht="12" customHeight="1" x14ac:dyDescent="0.2">
      <c r="A76" s="417"/>
      <c r="B76" s="417"/>
      <c r="C76" s="418" t="s">
        <v>1828</v>
      </c>
      <c r="D76" s="419">
        <v>1</v>
      </c>
      <c r="E76" s="420">
        <v>323.70999999999998</v>
      </c>
      <c r="F76" s="420">
        <v>323.70999999999998</v>
      </c>
      <c r="G76" s="416"/>
    </row>
    <row r="77" spans="1:7" ht="12" customHeight="1" x14ac:dyDescent="0.2">
      <c r="A77" s="417"/>
      <c r="B77" s="417"/>
      <c r="C77" s="418" t="s">
        <v>439</v>
      </c>
      <c r="D77" s="419">
        <v>1</v>
      </c>
      <c r="E77" s="419">
        <v>17</v>
      </c>
      <c r="F77" s="419">
        <v>17</v>
      </c>
      <c r="G77" s="416"/>
    </row>
    <row r="78" spans="1:7" ht="12.75" customHeight="1" x14ac:dyDescent="0.2">
      <c r="E78" s="424">
        <v>2848.84</v>
      </c>
      <c r="F78" s="424">
        <v>2848.84</v>
      </c>
    </row>
    <row r="79" spans="1:7" ht="12" customHeight="1" x14ac:dyDescent="0.2">
      <c r="A79" s="412">
        <v>8</v>
      </c>
      <c r="B79" s="413" t="s">
        <v>1836</v>
      </c>
      <c r="C79" s="414"/>
      <c r="D79" s="412">
        <v>1</v>
      </c>
      <c r="E79" s="415">
        <v>1728.76</v>
      </c>
      <c r="F79" s="415">
        <v>1728.76</v>
      </c>
      <c r="G79" s="416"/>
    </row>
    <row r="80" spans="1:7" ht="12.75" customHeight="1" x14ac:dyDescent="0.2">
      <c r="E80" s="425"/>
      <c r="F80" s="425"/>
    </row>
    <row r="81" spans="1:7" ht="12" customHeight="1" x14ac:dyDescent="0.2">
      <c r="A81" s="412">
        <v>9</v>
      </c>
      <c r="B81" s="413" t="s">
        <v>1837</v>
      </c>
      <c r="C81" s="414"/>
      <c r="D81" s="412">
        <v>1</v>
      </c>
      <c r="E81" s="415">
        <v>1418.27</v>
      </c>
      <c r="F81" s="415">
        <v>1418.27</v>
      </c>
      <c r="G81" s="416"/>
    </row>
    <row r="82" spans="1:7" ht="12" customHeight="1" x14ac:dyDescent="0.2">
      <c r="A82" s="417"/>
      <c r="B82" s="417"/>
      <c r="C82" s="418" t="s">
        <v>432</v>
      </c>
      <c r="D82" s="419">
        <v>1</v>
      </c>
      <c r="E82" s="423">
        <v>178.5</v>
      </c>
      <c r="F82" s="423">
        <v>178.5</v>
      </c>
      <c r="G82" s="416"/>
    </row>
    <row r="83" spans="1:7" ht="12" customHeight="1" x14ac:dyDescent="0.2">
      <c r="A83" s="417"/>
      <c r="B83" s="417"/>
      <c r="C83" s="418" t="s">
        <v>875</v>
      </c>
      <c r="D83" s="419">
        <v>1</v>
      </c>
      <c r="E83" s="420">
        <v>0.01</v>
      </c>
      <c r="F83" s="420">
        <v>0.01</v>
      </c>
      <c r="G83" s="416"/>
    </row>
    <row r="84" spans="1:7" ht="12" customHeight="1" x14ac:dyDescent="0.2">
      <c r="A84" s="417"/>
      <c r="B84" s="417"/>
      <c r="C84" s="418" t="s">
        <v>862</v>
      </c>
      <c r="D84" s="419">
        <v>2</v>
      </c>
      <c r="E84" s="420">
        <v>0.01</v>
      </c>
      <c r="F84" s="420">
        <v>0.02</v>
      </c>
      <c r="G84" s="416"/>
    </row>
    <row r="85" spans="1:7" ht="12" customHeight="1" x14ac:dyDescent="0.2">
      <c r="A85" s="417"/>
      <c r="B85" s="417"/>
      <c r="C85" s="418" t="s">
        <v>396</v>
      </c>
      <c r="D85" s="419">
        <v>2</v>
      </c>
      <c r="E85" s="423">
        <v>110.5</v>
      </c>
      <c r="F85" s="419">
        <v>221</v>
      </c>
      <c r="G85" s="416"/>
    </row>
    <row r="86" spans="1:7" ht="12" customHeight="1" x14ac:dyDescent="0.2">
      <c r="A86" s="417"/>
      <c r="B86" s="417"/>
      <c r="C86" s="418" t="s">
        <v>1838</v>
      </c>
      <c r="D86" s="419">
        <v>1</v>
      </c>
      <c r="E86" s="422"/>
      <c r="F86" s="422"/>
      <c r="G86" s="416" t="s">
        <v>1182</v>
      </c>
    </row>
    <row r="87" spans="1:7" ht="12" customHeight="1" x14ac:dyDescent="0.2">
      <c r="A87" s="417"/>
      <c r="B87" s="417"/>
      <c r="C87" s="418" t="s">
        <v>1839</v>
      </c>
      <c r="D87" s="419">
        <v>1</v>
      </c>
      <c r="E87" s="422"/>
      <c r="F87" s="422"/>
      <c r="G87" s="416" t="s">
        <v>1182</v>
      </c>
    </row>
    <row r="88" spans="1:7" ht="12" customHeight="1" x14ac:dyDescent="0.2">
      <c r="A88" s="417"/>
      <c r="B88" s="417"/>
      <c r="C88" s="418" t="s">
        <v>1840</v>
      </c>
      <c r="D88" s="419">
        <v>1</v>
      </c>
      <c r="E88" s="422"/>
      <c r="F88" s="422"/>
      <c r="G88" s="416" t="s">
        <v>1182</v>
      </c>
    </row>
    <row r="89" spans="1:7" ht="12" customHeight="1" x14ac:dyDescent="0.2">
      <c r="A89" s="417"/>
      <c r="B89" s="417"/>
      <c r="C89" s="418" t="s">
        <v>1841</v>
      </c>
      <c r="D89" s="419">
        <v>1</v>
      </c>
      <c r="E89" s="422"/>
      <c r="F89" s="422"/>
      <c r="G89" s="416" t="s">
        <v>1182</v>
      </c>
    </row>
    <row r="90" spans="1:7" ht="12" customHeight="1" x14ac:dyDescent="0.2">
      <c r="A90" s="417"/>
      <c r="B90" s="417"/>
      <c r="C90" s="418" t="s">
        <v>1842</v>
      </c>
      <c r="D90" s="419">
        <v>1</v>
      </c>
      <c r="E90" s="422"/>
      <c r="F90" s="422"/>
      <c r="G90" s="416" t="s">
        <v>1182</v>
      </c>
    </row>
    <row r="91" spans="1:7" ht="12" customHeight="1" x14ac:dyDescent="0.2">
      <c r="A91" s="417"/>
      <c r="B91" s="417"/>
      <c r="C91" s="418" t="s">
        <v>892</v>
      </c>
      <c r="D91" s="419">
        <v>1</v>
      </c>
      <c r="E91" s="422"/>
      <c r="F91" s="422"/>
      <c r="G91" s="416" t="s">
        <v>1182</v>
      </c>
    </row>
    <row r="92" spans="1:7" ht="12" customHeight="1" x14ac:dyDescent="0.2">
      <c r="A92" s="417"/>
      <c r="B92" s="417"/>
      <c r="C92" s="418" t="s">
        <v>1835</v>
      </c>
      <c r="D92" s="419">
        <v>1</v>
      </c>
      <c r="E92" s="422"/>
      <c r="F92" s="422"/>
      <c r="G92" s="416" t="s">
        <v>1182</v>
      </c>
    </row>
    <row r="93" spans="1:7" ht="12" customHeight="1" x14ac:dyDescent="0.2">
      <c r="A93" s="417"/>
      <c r="B93" s="417"/>
      <c r="C93" s="418" t="s">
        <v>660</v>
      </c>
      <c r="D93" s="419">
        <v>1</v>
      </c>
      <c r="E93" s="420">
        <v>0.01</v>
      </c>
      <c r="F93" s="420">
        <v>0.01</v>
      </c>
      <c r="G93" s="416"/>
    </row>
    <row r="94" spans="1:7" ht="12" customHeight="1" x14ac:dyDescent="0.2">
      <c r="A94" s="417"/>
      <c r="B94" s="417"/>
      <c r="C94" s="418" t="s">
        <v>434</v>
      </c>
      <c r="D94" s="419">
        <v>1</v>
      </c>
      <c r="E94" s="419">
        <v>459</v>
      </c>
      <c r="F94" s="419">
        <v>459</v>
      </c>
      <c r="G94" s="416"/>
    </row>
    <row r="95" spans="1:7" ht="12" customHeight="1" x14ac:dyDescent="0.2">
      <c r="A95" s="417"/>
      <c r="B95" s="417"/>
      <c r="C95" s="418" t="s">
        <v>1843</v>
      </c>
      <c r="D95" s="419">
        <v>1</v>
      </c>
      <c r="E95" s="419">
        <v>269</v>
      </c>
      <c r="F95" s="419">
        <v>269</v>
      </c>
      <c r="G95" s="416"/>
    </row>
    <row r="96" spans="1:7" ht="12" customHeight="1" x14ac:dyDescent="0.2">
      <c r="A96" s="417"/>
      <c r="B96" s="417"/>
      <c r="C96" s="418" t="s">
        <v>439</v>
      </c>
      <c r="D96" s="419">
        <v>1</v>
      </c>
      <c r="E96" s="419">
        <v>17</v>
      </c>
      <c r="F96" s="419">
        <v>17</v>
      </c>
      <c r="G96" s="416"/>
    </row>
    <row r="97" spans="1:7" ht="12.75" customHeight="1" x14ac:dyDescent="0.2">
      <c r="E97" s="424">
        <v>2562.81</v>
      </c>
      <c r="F97" s="424">
        <v>2562.81</v>
      </c>
    </row>
    <row r="98" spans="1:7" ht="12" customHeight="1" x14ac:dyDescent="0.2">
      <c r="A98" s="412">
        <v>10</v>
      </c>
      <c r="B98" s="413" t="s">
        <v>1836</v>
      </c>
      <c r="C98" s="414"/>
      <c r="D98" s="412">
        <v>1</v>
      </c>
      <c r="E98" s="415">
        <v>1728.76</v>
      </c>
      <c r="F98" s="415">
        <v>1728.76</v>
      </c>
      <c r="G98" s="416"/>
    </row>
    <row r="99" spans="1:7" ht="12.75" customHeight="1" x14ac:dyDescent="0.2">
      <c r="E99" s="425"/>
      <c r="F99" s="425"/>
    </row>
    <row r="100" spans="1:7" ht="12" customHeight="1" x14ac:dyDescent="0.2">
      <c r="A100" s="412">
        <v>11</v>
      </c>
      <c r="B100" s="413" t="s">
        <v>1844</v>
      </c>
      <c r="C100" s="414"/>
      <c r="D100" s="412">
        <v>1</v>
      </c>
      <c r="E100" s="415">
        <v>1233.44</v>
      </c>
      <c r="F100" s="415">
        <v>1233.44</v>
      </c>
      <c r="G100" s="416"/>
    </row>
    <row r="101" spans="1:7" ht="12" customHeight="1" x14ac:dyDescent="0.2">
      <c r="A101" s="417"/>
      <c r="B101" s="417"/>
      <c r="C101" s="418" t="s">
        <v>875</v>
      </c>
      <c r="D101" s="419">
        <v>1</v>
      </c>
      <c r="E101" s="420">
        <v>0.01</v>
      </c>
      <c r="F101" s="420">
        <v>0.01</v>
      </c>
      <c r="G101" s="416"/>
    </row>
    <row r="102" spans="1:7" ht="12" customHeight="1" x14ac:dyDescent="0.2">
      <c r="A102" s="417"/>
      <c r="B102" s="417"/>
      <c r="C102" s="418" t="s">
        <v>1845</v>
      </c>
      <c r="D102" s="419">
        <v>1</v>
      </c>
      <c r="E102" s="422"/>
      <c r="F102" s="422"/>
      <c r="G102" s="416" t="s">
        <v>1182</v>
      </c>
    </row>
    <row r="103" spans="1:7" ht="12" customHeight="1" x14ac:dyDescent="0.2">
      <c r="A103" s="417"/>
      <c r="B103" s="417"/>
      <c r="C103" s="418" t="s">
        <v>1846</v>
      </c>
      <c r="D103" s="419">
        <v>1</v>
      </c>
      <c r="E103" s="422"/>
      <c r="F103" s="422"/>
      <c r="G103" s="416" t="s">
        <v>1182</v>
      </c>
    </row>
    <row r="104" spans="1:7" ht="12" customHeight="1" x14ac:dyDescent="0.2">
      <c r="A104" s="417"/>
      <c r="B104" s="417"/>
      <c r="C104" s="418" t="s">
        <v>1840</v>
      </c>
      <c r="D104" s="419">
        <v>1</v>
      </c>
      <c r="E104" s="422"/>
      <c r="F104" s="422"/>
      <c r="G104" s="416" t="s">
        <v>1182</v>
      </c>
    </row>
    <row r="105" spans="1:7" ht="12" customHeight="1" x14ac:dyDescent="0.2">
      <c r="A105" s="417"/>
      <c r="B105" s="417"/>
      <c r="C105" s="418" t="s">
        <v>1841</v>
      </c>
      <c r="D105" s="419">
        <v>1</v>
      </c>
      <c r="E105" s="422"/>
      <c r="F105" s="422"/>
      <c r="G105" s="416" t="s">
        <v>1182</v>
      </c>
    </row>
    <row r="106" spans="1:7" ht="12" customHeight="1" x14ac:dyDescent="0.2">
      <c r="A106" s="417"/>
      <c r="B106" s="417"/>
      <c r="C106" s="418" t="s">
        <v>1847</v>
      </c>
      <c r="D106" s="419">
        <v>1</v>
      </c>
      <c r="E106" s="422"/>
      <c r="F106" s="422"/>
      <c r="G106" s="416" t="s">
        <v>1182</v>
      </c>
    </row>
    <row r="107" spans="1:7" ht="12" customHeight="1" x14ac:dyDescent="0.2">
      <c r="A107" s="417"/>
      <c r="B107" s="417"/>
      <c r="C107" s="418" t="s">
        <v>892</v>
      </c>
      <c r="D107" s="419">
        <v>1</v>
      </c>
      <c r="E107" s="422"/>
      <c r="F107" s="422"/>
      <c r="G107" s="416" t="s">
        <v>1182</v>
      </c>
    </row>
    <row r="108" spans="1:7" ht="12" customHeight="1" x14ac:dyDescent="0.2">
      <c r="A108" s="417"/>
      <c r="B108" s="417"/>
      <c r="C108" s="418" t="s">
        <v>1848</v>
      </c>
      <c r="D108" s="419">
        <v>1</v>
      </c>
      <c r="E108" s="422"/>
      <c r="F108" s="422"/>
      <c r="G108" s="416" t="s">
        <v>1182</v>
      </c>
    </row>
    <row r="109" spans="1:7" ht="12" customHeight="1" x14ac:dyDescent="0.2">
      <c r="A109" s="417"/>
      <c r="B109" s="417"/>
      <c r="C109" s="418" t="s">
        <v>434</v>
      </c>
      <c r="D109" s="419">
        <v>1</v>
      </c>
      <c r="E109" s="419">
        <v>459</v>
      </c>
      <c r="F109" s="419">
        <v>459</v>
      </c>
      <c r="G109" s="416"/>
    </row>
    <row r="110" spans="1:7" ht="12" customHeight="1" x14ac:dyDescent="0.2">
      <c r="A110" s="417"/>
      <c r="B110" s="417"/>
      <c r="C110" s="418" t="s">
        <v>432</v>
      </c>
      <c r="D110" s="419">
        <v>1</v>
      </c>
      <c r="E110" s="423">
        <v>178.5</v>
      </c>
      <c r="F110" s="423">
        <v>178.5</v>
      </c>
      <c r="G110" s="416"/>
    </row>
    <row r="111" spans="1:7" ht="12" customHeight="1" x14ac:dyDescent="0.2">
      <c r="A111" s="417"/>
      <c r="B111" s="417"/>
      <c r="C111" s="418" t="s">
        <v>439</v>
      </c>
      <c r="D111" s="419">
        <v>1</v>
      </c>
      <c r="E111" s="419">
        <v>17</v>
      </c>
      <c r="F111" s="419">
        <v>17</v>
      </c>
      <c r="G111" s="416"/>
    </row>
    <row r="112" spans="1:7" ht="12.75" customHeight="1" x14ac:dyDescent="0.2">
      <c r="E112" s="424">
        <v>1887.95</v>
      </c>
      <c r="F112" s="424">
        <v>1887.95</v>
      </c>
    </row>
    <row r="113" spans="1:7" ht="12" customHeight="1" x14ac:dyDescent="0.2">
      <c r="A113" s="412">
        <v>12</v>
      </c>
      <c r="B113" s="413" t="s">
        <v>906</v>
      </c>
      <c r="C113" s="414"/>
      <c r="D113" s="412">
        <v>2</v>
      </c>
      <c r="E113" s="427">
        <v>654.5</v>
      </c>
      <c r="F113" s="428">
        <v>1309</v>
      </c>
      <c r="G113" s="416"/>
    </row>
    <row r="114" spans="1:7" ht="12.75" customHeight="1" x14ac:dyDescent="0.2">
      <c r="E114" s="429">
        <v>654.5</v>
      </c>
      <c r="F114" s="430">
        <v>1309</v>
      </c>
    </row>
  </sheetData>
  <sheetProtection algorithmName="SHA-512" hashValue="99i1L6W7DcRKdWxq1ENku8WgM0CYFCWAYzI1zp0SBfdFXgzj+ByzxsXCXs0jHuKjNzLJ376/3wO6Zfhl4pZ87Q==" saltValue="zAqK0E093vr1WUBbDdYbVA==" spinCount="100000" sheet="1" objects="1" scenarios="1"/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H24" sqref="H2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7"/>
  <sheetViews>
    <sheetView zoomScale="85" zoomScaleNormal="85" workbookViewId="0">
      <pane xSplit="1" topLeftCell="E1" activePane="topRight" state="frozen"/>
      <selection pane="topRight" activeCell="L10" sqref="L1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722</v>
      </c>
      <c r="G1" s="1" t="s">
        <v>690</v>
      </c>
      <c r="H1" s="1" t="s">
        <v>723</v>
      </c>
      <c r="I1" s="1" t="s">
        <v>719</v>
      </c>
      <c r="J1" s="1" t="s">
        <v>726</v>
      </c>
      <c r="K1" s="1" t="s">
        <v>727</v>
      </c>
      <c r="L1" s="1" t="s">
        <v>729</v>
      </c>
      <c r="M1" s="1" t="s">
        <v>730</v>
      </c>
      <c r="N1" s="1" t="s">
        <v>688</v>
      </c>
      <c r="O1" s="1" t="s">
        <v>736</v>
      </c>
      <c r="P1" s="1" t="s">
        <v>156</v>
      </c>
      <c r="Q1" s="1" t="s">
        <v>786</v>
      </c>
      <c r="R1" s="1" t="s">
        <v>183</v>
      </c>
      <c r="S1" s="1" t="s">
        <v>778</v>
      </c>
      <c r="T1" s="1" t="s">
        <v>208</v>
      </c>
      <c r="U1" s="1" t="s">
        <v>179</v>
      </c>
      <c r="V1" s="1" t="s">
        <v>788</v>
      </c>
      <c r="W1" s="1" t="s">
        <v>909</v>
      </c>
      <c r="X1" s="2" t="s">
        <v>958</v>
      </c>
      <c r="Y1" s="1" t="s">
        <v>959</v>
      </c>
      <c r="Z1" s="1" t="s">
        <v>963</v>
      </c>
      <c r="AA1" s="1" t="s">
        <v>966</v>
      </c>
      <c r="AB1" s="1" t="s">
        <v>908</v>
      </c>
      <c r="AC1" s="1" t="s">
        <v>157</v>
      </c>
      <c r="AD1" s="1" t="s">
        <v>1849</v>
      </c>
      <c r="AE1" s="1" t="s">
        <v>1851</v>
      </c>
      <c r="AF1" s="1" t="s">
        <v>1699</v>
      </c>
      <c r="AG1" s="1" t="s">
        <v>1695</v>
      </c>
      <c r="AH1" s="1" t="s">
        <v>1161</v>
      </c>
      <c r="AK1" s="1" t="s">
        <v>740</v>
      </c>
      <c r="AL1" s="1" t="s">
        <v>773</v>
      </c>
      <c r="AM1" s="1" t="s">
        <v>774</v>
      </c>
      <c r="AN1" s="1" t="s">
        <v>172</v>
      </c>
      <c r="AO1" s="1" t="s">
        <v>173</v>
      </c>
      <c r="AP1" s="1" t="s">
        <v>181</v>
      </c>
      <c r="AQ1" s="1" t="s">
        <v>775</v>
      </c>
      <c r="AR1" s="1" t="s">
        <v>1152</v>
      </c>
      <c r="AU1" s="304" t="s">
        <v>183</v>
      </c>
      <c r="AV1" s="304" t="s">
        <v>778</v>
      </c>
      <c r="AW1" s="304" t="s">
        <v>208</v>
      </c>
      <c r="AX1" s="304" t="s">
        <v>179</v>
      </c>
      <c r="AY1" s="304" t="s">
        <v>968</v>
      </c>
      <c r="AZ1" s="304" t="s">
        <v>969</v>
      </c>
      <c r="BA1" s="304" t="s">
        <v>967</v>
      </c>
      <c r="BB1" s="304" t="s">
        <v>959</v>
      </c>
      <c r="BC1" s="304" t="s">
        <v>963</v>
      </c>
      <c r="BD1" s="304" t="s">
        <v>181</v>
      </c>
      <c r="BE1" s="304" t="s">
        <v>775</v>
      </c>
      <c r="BG1" s="327" t="s">
        <v>974</v>
      </c>
      <c r="BH1" s="328" t="s">
        <v>5</v>
      </c>
      <c r="BI1" s="327" t="s">
        <v>170</v>
      </c>
      <c r="BJ1" s="327" t="s">
        <v>183</v>
      </c>
      <c r="BK1" s="329" t="s">
        <v>859</v>
      </c>
      <c r="BL1" s="329" t="s">
        <v>803</v>
      </c>
      <c r="BN1" t="s">
        <v>494</v>
      </c>
      <c r="BO1" t="s">
        <v>859</v>
      </c>
      <c r="BP1" t="s">
        <v>803</v>
      </c>
      <c r="BQ1" t="s">
        <v>183</v>
      </c>
    </row>
    <row r="2" spans="1:69" x14ac:dyDescent="0.25">
      <c r="A2" s="1" t="s">
        <v>138</v>
      </c>
      <c r="B2" s="1">
        <v>960</v>
      </c>
      <c r="C2" s="1">
        <v>570</v>
      </c>
      <c r="D2" s="1">
        <v>380</v>
      </c>
      <c r="E2" s="1">
        <v>1</v>
      </c>
      <c r="F2" s="1">
        <v>4369.375</v>
      </c>
      <c r="G2" s="1">
        <v>0.54</v>
      </c>
      <c r="H2" s="1">
        <v>2</v>
      </c>
      <c r="I2" s="1">
        <v>0.190635</v>
      </c>
      <c r="J2" s="28">
        <v>3703.32</v>
      </c>
      <c r="K2" s="1">
        <v>713.73743999999999</v>
      </c>
      <c r="L2" s="1">
        <v>597.18000000000006</v>
      </c>
      <c r="M2" s="1">
        <v>2359.375</v>
      </c>
      <c r="N2" s="1">
        <v>300</v>
      </c>
      <c r="O2" s="1" t="s">
        <v>737</v>
      </c>
      <c r="P2" s="1" t="s">
        <v>358</v>
      </c>
      <c r="Q2" s="1"/>
      <c r="R2" s="1" t="s">
        <v>184</v>
      </c>
      <c r="S2" s="1" t="s">
        <v>303</v>
      </c>
      <c r="T2" s="1" t="s">
        <v>222</v>
      </c>
      <c r="U2" s="1" t="s">
        <v>198</v>
      </c>
      <c r="V2" s="1" t="s">
        <v>1163</v>
      </c>
      <c r="W2" s="1">
        <v>770</v>
      </c>
      <c r="X2" s="1">
        <v>1240</v>
      </c>
      <c r="Y2" s="1" t="s">
        <v>962</v>
      </c>
      <c r="Z2" s="1">
        <v>0</v>
      </c>
      <c r="AA2" s="1" t="s">
        <v>1047</v>
      </c>
      <c r="AB2" s="1">
        <v>5680.29</v>
      </c>
      <c r="AC2" s="1" t="s">
        <v>168</v>
      </c>
      <c r="AD2" s="1" t="s">
        <v>214</v>
      </c>
      <c r="AE2" s="1" t="s">
        <v>1852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960 570 380 2 №2 - Hettich ЛДСП Белый</v>
      </c>
      <c r="AG2" s="1" t="e">
        <f>VLOOKUP(Корзина[[#This Row],[Соединенное название]],Цены_БЗ[],11,0)</f>
        <v>#N/A</v>
      </c>
      <c r="AH2" s="1" t="e">
        <f>Корзина[[#This Row],[Цена корпус + полки]]-Корзина[[#This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397"/>
      <c r="AV2" s="397"/>
      <c r="AW2" s="397"/>
      <c r="AX2" s="397"/>
      <c r="AY2" s="397"/>
      <c r="AZ2" s="397"/>
      <c r="BA2" s="397"/>
      <c r="BB2" s="397"/>
      <c r="BC2" s="397"/>
      <c r="BD2" s="397"/>
      <c r="BE2" s="397"/>
      <c r="BG2" s="329" t="s">
        <v>906</v>
      </c>
      <c r="BH2" s="329" t="s">
        <v>787</v>
      </c>
      <c r="BI2" s="329" t="s">
        <v>787</v>
      </c>
      <c r="BJ2" s="329" t="s">
        <v>787</v>
      </c>
      <c r="BK2" s="329">
        <v>2</v>
      </c>
      <c r="BL2" s="329">
        <v>1540</v>
      </c>
    </row>
    <row r="3" spans="1:69" x14ac:dyDescent="0.25">
      <c r="A3" s="1" t="s">
        <v>138</v>
      </c>
      <c r="B3" s="1">
        <v>960</v>
      </c>
      <c r="C3" s="1">
        <v>450</v>
      </c>
      <c r="D3" s="1">
        <v>380</v>
      </c>
      <c r="E3" s="1">
        <v>1</v>
      </c>
      <c r="F3" s="1">
        <v>4251.5950000000003</v>
      </c>
      <c r="G3" s="1">
        <v>0.43</v>
      </c>
      <c r="H3" s="1">
        <v>2</v>
      </c>
      <c r="I3" s="1">
        <v>0.148035</v>
      </c>
      <c r="J3" s="28">
        <v>2948.94</v>
      </c>
      <c r="K3" s="1">
        <v>554.24303999999995</v>
      </c>
      <c r="L3" s="1">
        <v>463.97999999999996</v>
      </c>
      <c r="M3" s="1">
        <v>2241.5950000000003</v>
      </c>
      <c r="N3" s="1">
        <v>300</v>
      </c>
      <c r="O3" s="1" t="s">
        <v>737</v>
      </c>
      <c r="P3" s="1" t="s">
        <v>358</v>
      </c>
      <c r="Q3" s="1"/>
      <c r="R3" s="1" t="s">
        <v>184</v>
      </c>
      <c r="S3" s="1" t="s">
        <v>303</v>
      </c>
      <c r="T3" s="1" t="s">
        <v>222</v>
      </c>
      <c r="U3" s="1" t="s">
        <v>198</v>
      </c>
      <c r="V3" s="1" t="s">
        <v>1163</v>
      </c>
      <c r="W3" s="1">
        <v>770</v>
      </c>
      <c r="X3" s="1">
        <v>1240</v>
      </c>
      <c r="Y3" s="1" t="s">
        <v>962</v>
      </c>
      <c r="Z3" s="1">
        <v>0</v>
      </c>
      <c r="AA3" s="1" t="s">
        <v>1047</v>
      </c>
      <c r="AB3" s="1">
        <v>5269.82</v>
      </c>
      <c r="AC3" s="1" t="s">
        <v>168</v>
      </c>
      <c r="AD3" s="1" t="s">
        <v>214</v>
      </c>
      <c r="AE3" s="1" t="s">
        <v>1852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960 450 380 2 №2 - Hettich ЛДСП Белый</v>
      </c>
      <c r="AG3" s="1" t="e">
        <f>VLOOKUP(Корзина[[#This Row],[Соединенное название]],Цены_БЗ[],11,0)</f>
        <v>#N/A</v>
      </c>
      <c r="AH3" s="1" t="e">
        <f>Корзина[[#This Row],[Цена корпус + полки]]-Корзина[[#This Row],[Цена БЗ]]</f>
        <v>#N/A</v>
      </c>
    </row>
    <row r="4" spans="1:69" x14ac:dyDescent="0.25">
      <c r="A4" s="1" t="s">
        <v>138</v>
      </c>
      <c r="B4" s="1">
        <v>960</v>
      </c>
      <c r="C4" s="1">
        <v>600</v>
      </c>
      <c r="D4" s="1">
        <v>380</v>
      </c>
      <c r="E4" s="1">
        <v>1</v>
      </c>
      <c r="F4" s="1">
        <v>4398.82</v>
      </c>
      <c r="G4" s="1">
        <v>0.56999999999999995</v>
      </c>
      <c r="H4" s="1">
        <v>2</v>
      </c>
      <c r="I4" s="1">
        <v>0.20128499999999999</v>
      </c>
      <c r="J4" s="28">
        <v>3909.06</v>
      </c>
      <c r="K4" s="1">
        <v>753.61104</v>
      </c>
      <c r="L4" s="1">
        <v>630.4799999999999</v>
      </c>
      <c r="M4" s="1">
        <v>2388.8199999999997</v>
      </c>
      <c r="N4" s="1">
        <v>300</v>
      </c>
      <c r="O4" s="1" t="s">
        <v>737</v>
      </c>
      <c r="P4" s="1" t="s">
        <v>358</v>
      </c>
      <c r="Q4" s="1"/>
      <c r="R4" s="1" t="s">
        <v>184</v>
      </c>
      <c r="S4" s="1" t="s">
        <v>303</v>
      </c>
      <c r="T4" s="1" t="s">
        <v>222</v>
      </c>
      <c r="U4" s="1" t="s">
        <v>198</v>
      </c>
      <c r="V4" s="1" t="s">
        <v>1163</v>
      </c>
      <c r="W4" s="1">
        <v>770</v>
      </c>
      <c r="X4" s="1">
        <v>1240</v>
      </c>
      <c r="Y4" s="1" t="s">
        <v>962</v>
      </c>
      <c r="Z4" s="1">
        <v>0</v>
      </c>
      <c r="AA4" s="1" t="s">
        <v>1047</v>
      </c>
      <c r="AB4" s="1">
        <v>5782.91</v>
      </c>
      <c r="AC4" s="1" t="s">
        <v>168</v>
      </c>
      <c r="AD4" s="1" t="s">
        <v>214</v>
      </c>
      <c r="AE4" s="1" t="s">
        <v>1852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960 600 380 2 №2 - Hettich ЛДСП Белый</v>
      </c>
      <c r="AG4" s="1" t="e">
        <f>VLOOKUP(Корзина[[#This Row],[Соединенное название]],Цены_БЗ[],11,0)</f>
        <v>#N/A</v>
      </c>
      <c r="AH4" s="1" t="e">
        <f>Корзина[[#This Row],[Цена корпус + полки]]-Корзина[[#This Row],[Цена БЗ]]</f>
        <v>#N/A</v>
      </c>
    </row>
    <row r="5" spans="1:69" x14ac:dyDescent="0.25">
      <c r="A5" s="1" t="s">
        <v>131</v>
      </c>
      <c r="B5" s="1">
        <v>566</v>
      </c>
      <c r="C5" s="1">
        <v>600</v>
      </c>
      <c r="D5" s="1">
        <v>380</v>
      </c>
      <c r="E5" s="1">
        <v>1</v>
      </c>
      <c r="F5" s="1">
        <v>2942.8679999999995</v>
      </c>
      <c r="G5" s="1">
        <v>0.33</v>
      </c>
      <c r="H5" s="1">
        <v>1</v>
      </c>
      <c r="I5" s="1">
        <v>0.20128499999999999</v>
      </c>
      <c r="J5" s="28">
        <v>2263.14</v>
      </c>
      <c r="K5" s="1">
        <v>376.80552</v>
      </c>
      <c r="L5" s="1"/>
      <c r="M5" s="1">
        <v>1912.8679999999993</v>
      </c>
      <c r="N5" s="1">
        <v>300</v>
      </c>
      <c r="O5" s="1" t="s">
        <v>737</v>
      </c>
      <c r="P5" s="1" t="s">
        <v>360</v>
      </c>
      <c r="Q5" s="1"/>
      <c r="R5" s="1" t="s">
        <v>184</v>
      </c>
      <c r="S5" s="1" t="s">
        <v>303</v>
      </c>
      <c r="T5" s="1" t="s">
        <v>222</v>
      </c>
      <c r="U5" s="1" t="s">
        <v>198</v>
      </c>
      <c r="V5" s="1" t="s">
        <v>1163</v>
      </c>
      <c r="W5" s="1">
        <v>770</v>
      </c>
      <c r="X5" s="1">
        <v>260</v>
      </c>
      <c r="Y5" s="1" t="s">
        <v>962</v>
      </c>
      <c r="Z5" s="1">
        <v>0</v>
      </c>
      <c r="AA5" s="1" t="s">
        <v>1047</v>
      </c>
      <c r="AB5" s="1">
        <v>3319.67</v>
      </c>
      <c r="AC5" s="1" t="s">
        <v>168</v>
      </c>
      <c r="AD5" s="1" t="s">
        <v>214</v>
      </c>
      <c r="AE5" s="1" t="s">
        <v>1852</v>
      </c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566 600 380 1 №3T – Hafele(петли)/Hettich(ящики) Tip-on ЛДСП Белый</v>
      </c>
      <c r="AG5" s="1" t="e">
        <f>VLOOKUP(Корзина[[#This Row],[Соединенное название]],Цены_БЗ[],11,0)</f>
        <v>#N/A</v>
      </c>
      <c r="AH5" s="1" t="e">
        <f>Корзина[[#This Row],[Цена корпус + полки]]-Корзина[[#This Row],[Цена БЗ]]</f>
        <v>#N/A</v>
      </c>
    </row>
    <row r="6" spans="1:69" x14ac:dyDescent="0.25">
      <c r="A6" s="1" t="s">
        <v>131</v>
      </c>
      <c r="B6" s="1">
        <v>566</v>
      </c>
      <c r="C6" s="1">
        <v>600</v>
      </c>
      <c r="D6" s="1">
        <v>320</v>
      </c>
      <c r="E6" s="1">
        <v>1</v>
      </c>
      <c r="F6" s="1">
        <v>2671.0679999999993</v>
      </c>
      <c r="G6" s="1">
        <v>0.33</v>
      </c>
      <c r="H6" s="1">
        <v>1</v>
      </c>
      <c r="I6" s="1">
        <v>0.167265</v>
      </c>
      <c r="J6" s="28">
        <v>2263.14</v>
      </c>
      <c r="K6" s="1">
        <v>313.12007999999997</v>
      </c>
      <c r="L6" s="1"/>
      <c r="M6" s="1">
        <v>1641.0679999999993</v>
      </c>
      <c r="N6" s="1">
        <v>300</v>
      </c>
      <c r="O6" s="1" t="s">
        <v>737</v>
      </c>
      <c r="P6" s="1" t="s">
        <v>360</v>
      </c>
      <c r="Q6" s="1"/>
      <c r="R6" s="1" t="s">
        <v>184</v>
      </c>
      <c r="S6" s="1" t="s">
        <v>303</v>
      </c>
      <c r="T6" s="1" t="s">
        <v>222</v>
      </c>
      <c r="U6" s="1" t="s">
        <v>198</v>
      </c>
      <c r="V6" s="1" t="s">
        <v>1163</v>
      </c>
      <c r="W6" s="1">
        <v>770</v>
      </c>
      <c r="X6" s="1">
        <v>260</v>
      </c>
      <c r="Y6" s="1" t="s">
        <v>962</v>
      </c>
      <c r="Z6" s="1">
        <v>0</v>
      </c>
      <c r="AA6" s="1" t="s">
        <v>1047</v>
      </c>
      <c r="AB6" s="1">
        <v>2984.19</v>
      </c>
      <c r="AC6" s="1" t="s">
        <v>168</v>
      </c>
      <c r="AD6" s="1" t="s">
        <v>214</v>
      </c>
      <c r="AE6" s="1" t="s">
        <v>1852</v>
      </c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566 600 320 1 №3T – Hafele(петли)/Hettich(ящики) Tip-on ЛДСП Белый</v>
      </c>
      <c r="AG6" s="1" t="e">
        <f>VLOOKUP(Корзина[[#This Row],[Соединенное название]],Цены_БЗ[],11,0)</f>
        <v>#N/A</v>
      </c>
      <c r="AH6" s="1" t="e">
        <f>Корзина[[#This Row],[Цена корпус + полки]]-Корзина[[#This Row],[Цена БЗ]]</f>
        <v>#N/A</v>
      </c>
    </row>
    <row r="7" spans="1:69" x14ac:dyDescent="0.25">
      <c r="A7" s="1" t="s">
        <v>2</v>
      </c>
      <c r="B7" s="1">
        <v>394</v>
      </c>
      <c r="C7" s="1">
        <v>600</v>
      </c>
      <c r="D7" s="1">
        <v>320</v>
      </c>
      <c r="E7" s="1">
        <v>1</v>
      </c>
      <c r="F7" s="1">
        <v>2203.291999999999</v>
      </c>
      <c r="G7" s="1">
        <v>0</v>
      </c>
      <c r="H7" s="1">
        <v>0</v>
      </c>
      <c r="I7" s="1">
        <v>0.167265</v>
      </c>
      <c r="J7" s="28">
        <v>0</v>
      </c>
      <c r="K7" s="1">
        <v>0</v>
      </c>
      <c r="L7" s="1"/>
      <c r="M7" s="1">
        <v>1433.291999999999</v>
      </c>
      <c r="N7" s="1">
        <v>300</v>
      </c>
      <c r="O7" s="1" t="s">
        <v>1162</v>
      </c>
      <c r="P7" s="1" t="s">
        <v>360</v>
      </c>
      <c r="Q7" s="1"/>
      <c r="R7" s="1" t="s">
        <v>184</v>
      </c>
      <c r="S7" s="1" t="s">
        <v>303</v>
      </c>
      <c r="T7" s="1" t="s">
        <v>222</v>
      </c>
      <c r="U7" s="1" t="s">
        <v>198</v>
      </c>
      <c r="V7" s="1" t="s">
        <v>1163</v>
      </c>
      <c r="W7" s="1">
        <v>770</v>
      </c>
      <c r="X7" s="1">
        <v>0</v>
      </c>
      <c r="Y7" s="1" t="s">
        <v>962</v>
      </c>
      <c r="Z7" s="1">
        <v>0</v>
      </c>
      <c r="AA7" s="1" t="s">
        <v>1047</v>
      </c>
      <c r="AB7" s="1">
        <v>2203.29</v>
      </c>
      <c r="AC7" s="1" t="s">
        <v>168</v>
      </c>
      <c r="AD7" s="1" t="s">
        <v>214</v>
      </c>
      <c r="AE7" s="1" t="s">
        <v>1852</v>
      </c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394 600 320 0 №3T – Hafele(петли)/Hettich(ящики) Tip-on ЛДСП Белый</v>
      </c>
      <c r="AG7" s="1" t="e">
        <f>VLOOKUP(Корзина[[#This Row],[Соединенное название]],Цены_БЗ[],11,0)</f>
        <v>#N/A</v>
      </c>
      <c r="AH7" s="1" t="e">
        <f>Корзина[[#This Row],[Цена корпус + полки]]-Корзина[[#This Row],[Цена БЗ]]</f>
        <v>#N/A</v>
      </c>
    </row>
  </sheetData>
  <sheetProtection algorithmName="SHA-512" hashValue="bdIslGVg/gEYAE0ne1pKNCF4gsNFhgX9ryW2fkTs086dXrAVAgjiJ/pjv6Pgn14gJ4iwQMw6cdrBB9uZJkTw4Q==" saltValue="4EQsree+WgLNk1LBOkFXkA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AA16" zoomScale="85" zoomScaleNormal="85" workbookViewId="0">
      <selection activeCell="AD25" sqref="AD25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46" t="s">
        <v>195</v>
      </c>
      <c r="L1" s="446"/>
      <c r="M1" s="446"/>
      <c r="N1" s="446"/>
      <c r="O1" s="446"/>
      <c r="P1" s="446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728</v>
      </c>
      <c r="Z1" s="228" t="s">
        <v>779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1153</v>
      </c>
      <c r="AG1" s="242" t="s">
        <v>1156</v>
      </c>
      <c r="AH1" s="228" t="s">
        <v>1154</v>
      </c>
      <c r="AI1" s="228" t="s">
        <v>1157</v>
      </c>
      <c r="AJ1" s="242" t="s">
        <v>776</v>
      </c>
      <c r="AK1" s="242" t="s">
        <v>970</v>
      </c>
      <c r="AL1" s="242" t="s">
        <v>1850</v>
      </c>
      <c r="AN1" s="285" t="s">
        <v>202</v>
      </c>
      <c r="AO1" s="285" t="s">
        <v>916</v>
      </c>
      <c r="AP1" s="285" t="s">
        <v>956</v>
      </c>
      <c r="AQ1" s="285" t="s">
        <v>972</v>
      </c>
      <c r="AR1" s="285" t="s">
        <v>950</v>
      </c>
      <c r="AS1" s="285" t="s">
        <v>776</v>
      </c>
      <c r="AT1" s="242" t="s">
        <v>970</v>
      </c>
      <c r="AU1" s="285" t="s">
        <v>779</v>
      </c>
      <c r="AW1" s="446" t="s">
        <v>1094</v>
      </c>
      <c r="AX1" s="446"/>
      <c r="AY1" s="446"/>
      <c r="AZ1" s="446"/>
      <c r="BA1" s="339"/>
      <c r="BD1" s="339"/>
      <c r="BE1" s="339"/>
      <c r="BF1" s="339" t="s">
        <v>1101</v>
      </c>
      <c r="BG1" s="339"/>
      <c r="BH1" s="339"/>
      <c r="BK1" s="447" t="s">
        <v>1143</v>
      </c>
      <c r="BL1" s="447"/>
      <c r="BO1" s="448" t="s">
        <v>1144</v>
      </c>
      <c r="BP1" s="448"/>
      <c r="BR1" s="448" t="s">
        <v>1145</v>
      </c>
      <c r="BS1" s="448"/>
      <c r="BV1" s="228" t="s">
        <v>920</v>
      </c>
      <c r="BZ1" s="447" t="s">
        <v>973</v>
      </c>
      <c r="CA1" s="447"/>
      <c r="CB1" s="447"/>
      <c r="CC1" s="447"/>
      <c r="CD1" s="447"/>
      <c r="CE1" s="318"/>
      <c r="CF1" s="318"/>
      <c r="CG1" s="318"/>
      <c r="CH1" s="447" t="s">
        <v>1093</v>
      </c>
      <c r="CI1" s="447"/>
      <c r="CL1" s="447" t="s">
        <v>1092</v>
      </c>
      <c r="CM1" s="447"/>
      <c r="CN1" s="447"/>
      <c r="CO1" s="447"/>
      <c r="CP1" s="447"/>
      <c r="CT1" s="228" t="s">
        <v>738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222" t="s">
        <v>213</v>
      </c>
      <c r="AC2" s="222" t="s">
        <v>214</v>
      </c>
      <c r="AD2" s="222">
        <v>19</v>
      </c>
      <c r="AE2" s="222">
        <v>0</v>
      </c>
      <c r="AF2" s="361">
        <v>70</v>
      </c>
      <c r="AG2" s="361">
        <v>2400</v>
      </c>
      <c r="AH2" s="361">
        <v>270</v>
      </c>
      <c r="AI2" s="361">
        <v>950</v>
      </c>
      <c r="AJ2" s="229" t="s">
        <v>87</v>
      </c>
      <c r="AK2" s="229" t="s">
        <v>10</v>
      </c>
      <c r="AL2" s="222">
        <v>0</v>
      </c>
      <c r="AN2" s="281" t="s">
        <v>935</v>
      </c>
      <c r="AO2" s="281" t="s">
        <v>957</v>
      </c>
      <c r="AP2" s="281">
        <f>VLOOKUP(Пластики_Acryline[[#This Row],[Ценовая группа]],Цены_по_категориям_Acryline[],2,0)</f>
        <v>7745</v>
      </c>
      <c r="AQ2" s="281">
        <f>VLOOKUP(Пластики_Acryline[[#This Row],[Ценовая группа]],Цены_по_категориям_Acryline[],3,0)</f>
        <v>12274</v>
      </c>
      <c r="AR2" s="281" t="s">
        <v>951</v>
      </c>
      <c r="AS2" s="307" t="s">
        <v>87</v>
      </c>
      <c r="AT2" s="307" t="s">
        <v>10</v>
      </c>
      <c r="AU2" s="228">
        <v>1</v>
      </c>
      <c r="AW2" s="228" t="s">
        <v>916</v>
      </c>
      <c r="AX2" s="222" t="s">
        <v>915</v>
      </c>
      <c r="AY2" s="222" t="s">
        <v>953</v>
      </c>
      <c r="AZ2" s="228" t="s">
        <v>776</v>
      </c>
      <c r="BB2" s="446" t="s">
        <v>1100</v>
      </c>
      <c r="BC2" s="446"/>
      <c r="BD2" s="446"/>
      <c r="BE2" s="227"/>
      <c r="BF2" s="228" t="s">
        <v>1102</v>
      </c>
      <c r="BK2" s="228" t="s">
        <v>494</v>
      </c>
      <c r="BL2" s="228" t="s">
        <v>803</v>
      </c>
      <c r="BO2" s="354" t="s">
        <v>494</v>
      </c>
      <c r="BP2" s="354" t="s">
        <v>803</v>
      </c>
      <c r="BR2" s="354" t="s">
        <v>494</v>
      </c>
      <c r="BS2" s="354" t="s">
        <v>803</v>
      </c>
      <c r="BZ2" s="324" t="s">
        <v>974</v>
      </c>
      <c r="CA2" s="325" t="s">
        <v>5</v>
      </c>
      <c r="CB2" s="324" t="s">
        <v>170</v>
      </c>
      <c r="CC2" s="324" t="s">
        <v>183</v>
      </c>
      <c r="CD2" s="325" t="s">
        <v>803</v>
      </c>
      <c r="CH2" s="314" t="s">
        <v>916</v>
      </c>
      <c r="CI2" s="314" t="s">
        <v>803</v>
      </c>
      <c r="CJ2" s="319"/>
      <c r="CK2" s="320"/>
      <c r="CL2" s="228" t="s">
        <v>1077</v>
      </c>
      <c r="CM2" s="228" t="s">
        <v>183</v>
      </c>
      <c r="CN2" s="228" t="s">
        <v>5</v>
      </c>
      <c r="CO2" s="228" t="s">
        <v>1076</v>
      </c>
      <c r="CP2" s="228" t="s">
        <v>803</v>
      </c>
      <c r="CQ2" s="320"/>
      <c r="CT2" s="228" t="s">
        <v>739</v>
      </c>
      <c r="CU2" s="228" t="s">
        <v>740</v>
      </c>
      <c r="CV2" s="228" t="s">
        <v>179</v>
      </c>
      <c r="CW2" s="228" t="s">
        <v>754</v>
      </c>
      <c r="CX2" s="228" t="s">
        <v>755</v>
      </c>
      <c r="CY2" s="228" t="s">
        <v>769</v>
      </c>
      <c r="CZ2" s="228" t="s">
        <v>770</v>
      </c>
      <c r="DA2" s="228" t="s">
        <v>771</v>
      </c>
      <c r="DB2" s="228" t="s">
        <v>772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728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222" t="s">
        <v>218</v>
      </c>
      <c r="AC3" s="222" t="s">
        <v>216</v>
      </c>
      <c r="AD3" s="222">
        <v>19</v>
      </c>
      <c r="AE3" s="222">
        <v>16</v>
      </c>
      <c r="AF3" s="361">
        <v>135</v>
      </c>
      <c r="AG3" s="361">
        <v>2550</v>
      </c>
      <c r="AH3" s="361">
        <v>135</v>
      </c>
      <c r="AI3" s="361">
        <v>950</v>
      </c>
      <c r="AJ3" s="229" t="s">
        <v>87</v>
      </c>
      <c r="AK3" s="229" t="s">
        <v>87</v>
      </c>
      <c r="AL3" s="222">
        <v>0</v>
      </c>
      <c r="AN3" s="281" t="s">
        <v>924</v>
      </c>
      <c r="AO3" s="281" t="s">
        <v>957</v>
      </c>
      <c r="AP3" s="281">
        <f>VLOOKUP(Пластики_Acryline[[#This Row],[Ценовая группа]],Цены_по_категориям_Acryline[],2,0)</f>
        <v>7745</v>
      </c>
      <c r="AQ3" s="281">
        <f>VLOOKUP(Пластики_Acryline[[#This Row],[Ценовая группа]],Цены_по_категориям_Acryline[],3,0)</f>
        <v>12274</v>
      </c>
      <c r="AR3" s="281" t="s">
        <v>952</v>
      </c>
      <c r="AS3" s="307" t="s">
        <v>87</v>
      </c>
      <c r="AT3" s="307" t="s">
        <v>10</v>
      </c>
      <c r="AU3" s="228">
        <v>1</v>
      </c>
      <c r="AW3" s="274" t="s">
        <v>913</v>
      </c>
      <c r="AX3" s="273">
        <v>4850</v>
      </c>
      <c r="AY3" s="289">
        <v>0</v>
      </c>
      <c r="AZ3" s="242" t="s">
        <v>10</v>
      </c>
      <c r="BA3" s="242"/>
      <c r="BB3" s="280" t="s">
        <v>916</v>
      </c>
      <c r="BC3" s="280" t="s">
        <v>776</v>
      </c>
      <c r="BD3" s="283" t="s">
        <v>1095</v>
      </c>
      <c r="BE3" s="283"/>
      <c r="BF3" s="284" t="s">
        <v>1103</v>
      </c>
      <c r="BK3" s="222" t="s">
        <v>1149</v>
      </c>
      <c r="BL3" s="330">
        <v>2392</v>
      </c>
      <c r="BO3" s="350" t="s">
        <v>1048</v>
      </c>
      <c r="BP3" s="351">
        <v>3484</v>
      </c>
      <c r="BR3" s="350" t="s">
        <v>1054</v>
      </c>
      <c r="BS3" s="351">
        <v>1123.2</v>
      </c>
      <c r="BZ3" s="357" t="s">
        <v>1150</v>
      </c>
      <c r="CA3" s="358" t="s">
        <v>787</v>
      </c>
      <c r="CB3" s="358" t="s">
        <v>787</v>
      </c>
      <c r="CC3" s="358" t="s">
        <v>787</v>
      </c>
      <c r="CD3" s="343">
        <f>VLOOKUP(Ручки[[#This Row],[Категория]],Ценовые_категории_ручек[],2,0)</f>
        <v>770</v>
      </c>
      <c r="CE3" s="308"/>
      <c r="CH3" s="281" t="s">
        <v>977</v>
      </c>
      <c r="CI3" s="335">
        <v>50</v>
      </c>
      <c r="CJ3" s="322"/>
      <c r="CK3" s="308"/>
      <c r="CL3" s="338" t="s">
        <v>1065</v>
      </c>
      <c r="CM3" s="338" t="s">
        <v>184</v>
      </c>
      <c r="CN3" s="338" t="s">
        <v>1078</v>
      </c>
      <c r="CO3" s="326" t="s">
        <v>1087</v>
      </c>
      <c r="CP3" s="348">
        <v>4362</v>
      </c>
      <c r="CS3" s="347"/>
      <c r="CT3" s="236" t="s">
        <v>741</v>
      </c>
      <c r="CU3" s="228" t="s">
        <v>753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222" t="s">
        <v>220</v>
      </c>
      <c r="AC4" s="222" t="s">
        <v>216</v>
      </c>
      <c r="AD4" s="222">
        <v>19</v>
      </c>
      <c r="AE4" s="222">
        <v>16</v>
      </c>
      <c r="AF4" s="360">
        <v>135</v>
      </c>
      <c r="AG4" s="360">
        <v>2550</v>
      </c>
      <c r="AH4" s="360">
        <v>275</v>
      </c>
      <c r="AI4" s="360">
        <v>950</v>
      </c>
      <c r="AJ4" s="229" t="s">
        <v>87</v>
      </c>
      <c r="AK4" s="229" t="s">
        <v>87</v>
      </c>
      <c r="AL4" s="222">
        <v>0</v>
      </c>
      <c r="AN4" s="281" t="s">
        <v>936</v>
      </c>
      <c r="AO4" s="281" t="s">
        <v>957</v>
      </c>
      <c r="AP4" s="281">
        <f>VLOOKUP(Пластики_Acryline[[#This Row],[Ценовая группа]],Цены_по_категориям_Acryline[],2,0)</f>
        <v>7745</v>
      </c>
      <c r="AQ4" s="281">
        <f>VLOOKUP(Пластики_Acryline[[#This Row],[Ценовая группа]],Цены_по_категориям_Acryline[],3,0)</f>
        <v>12274</v>
      </c>
      <c r="AR4" s="281" t="s">
        <v>951</v>
      </c>
      <c r="AS4" s="307" t="s">
        <v>87</v>
      </c>
      <c r="AT4" s="307" t="s">
        <v>10</v>
      </c>
      <c r="AU4" s="228">
        <v>2</v>
      </c>
      <c r="AW4" s="275" t="s">
        <v>914</v>
      </c>
      <c r="AX4" s="272">
        <v>5808</v>
      </c>
      <c r="AY4" s="276">
        <v>9206</v>
      </c>
      <c r="AZ4" s="242" t="s">
        <v>87</v>
      </c>
      <c r="BA4" s="242"/>
      <c r="BB4" s="280" t="s">
        <v>1096</v>
      </c>
      <c r="BC4" s="280" t="s">
        <v>10</v>
      </c>
      <c r="BD4" s="340">
        <v>4218</v>
      </c>
      <c r="BE4" s="340"/>
      <c r="BF4" s="284" t="s">
        <v>1104</v>
      </c>
      <c r="BK4" s="233" t="s">
        <v>805</v>
      </c>
      <c r="BL4" s="331">
        <v>520</v>
      </c>
      <c r="BO4" s="233" t="s">
        <v>1049</v>
      </c>
      <c r="BP4" s="332">
        <v>312</v>
      </c>
      <c r="BR4" s="233" t="s">
        <v>1055</v>
      </c>
      <c r="BS4" s="332">
        <v>1123.2</v>
      </c>
      <c r="BW4" s="243" t="s">
        <v>777</v>
      </c>
      <c r="BX4" s="244">
        <v>1.25</v>
      </c>
      <c r="BZ4" s="357" t="s">
        <v>906</v>
      </c>
      <c r="CA4" s="358" t="s">
        <v>787</v>
      </c>
      <c r="CB4" s="358" t="s">
        <v>787</v>
      </c>
      <c r="CC4" s="358" t="s">
        <v>787</v>
      </c>
      <c r="CD4" s="343">
        <f>VLOOKUP(Ручки[[#This Row],[Категория]],Ценовые_категории_ручек[],2,0)</f>
        <v>770</v>
      </c>
      <c r="CH4" s="281" t="s">
        <v>913</v>
      </c>
      <c r="CI4" s="335">
        <v>257</v>
      </c>
      <c r="CJ4" s="308"/>
      <c r="CL4" s="338" t="s">
        <v>1066</v>
      </c>
      <c r="CM4" s="338" t="s">
        <v>184</v>
      </c>
      <c r="CN4" s="338" t="s">
        <v>1079</v>
      </c>
      <c r="CO4" s="326" t="s">
        <v>1081</v>
      </c>
      <c r="CP4" s="349">
        <v>2618</v>
      </c>
      <c r="CS4" s="347"/>
      <c r="CT4" s="236" t="s">
        <v>742</v>
      </c>
      <c r="CU4" s="228" t="s">
        <v>753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222" t="s">
        <v>222</v>
      </c>
      <c r="AC5" s="222" t="s">
        <v>214</v>
      </c>
      <c r="AD5" s="222">
        <v>19</v>
      </c>
      <c r="AE5" s="222">
        <v>0</v>
      </c>
      <c r="AF5" s="360">
        <v>116</v>
      </c>
      <c r="AG5" s="360">
        <v>2550</v>
      </c>
      <c r="AH5" s="360">
        <v>270</v>
      </c>
      <c r="AI5" s="360">
        <v>950</v>
      </c>
      <c r="AJ5" s="229" t="s">
        <v>10</v>
      </c>
      <c r="AK5" s="229" t="s">
        <v>10</v>
      </c>
      <c r="AL5" s="222">
        <v>0.1</v>
      </c>
      <c r="AN5" s="281" t="s">
        <v>937</v>
      </c>
      <c r="AO5" s="281" t="s">
        <v>957</v>
      </c>
      <c r="AP5" s="281">
        <f>VLOOKUP(Пластики_Acryline[[#This Row],[Ценовая группа]],Цены_по_категориям_Acryline[],2,0)</f>
        <v>7745</v>
      </c>
      <c r="AQ5" s="281">
        <f>VLOOKUP(Пластики_Acryline[[#This Row],[Ценовая группа]],Цены_по_категориям_Acryline[],3,0)</f>
        <v>12274</v>
      </c>
      <c r="AR5" s="281" t="s">
        <v>951</v>
      </c>
      <c r="AS5" s="307" t="s">
        <v>87</v>
      </c>
      <c r="AT5" s="307" t="s">
        <v>10</v>
      </c>
      <c r="AU5" s="228">
        <v>3</v>
      </c>
      <c r="AW5" s="274" t="s">
        <v>957</v>
      </c>
      <c r="AX5" s="273">
        <v>7745</v>
      </c>
      <c r="AY5" s="277">
        <v>12274</v>
      </c>
      <c r="AZ5" s="242" t="s">
        <v>87</v>
      </c>
      <c r="BA5" s="242"/>
      <c r="BB5" s="280" t="s">
        <v>1097</v>
      </c>
      <c r="BC5" s="280" t="s">
        <v>10</v>
      </c>
      <c r="BD5" s="340">
        <v>3786</v>
      </c>
      <c r="BE5" s="340"/>
      <c r="BF5" s="284" t="s">
        <v>1105</v>
      </c>
      <c r="BK5" s="233" t="s">
        <v>806</v>
      </c>
      <c r="BL5" s="331">
        <v>312</v>
      </c>
      <c r="BO5" s="350" t="s">
        <v>1050</v>
      </c>
      <c r="BP5" s="351">
        <v>312</v>
      </c>
      <c r="BR5" s="350" t="s">
        <v>1056</v>
      </c>
      <c r="BS5" s="351">
        <v>1123.2</v>
      </c>
      <c r="BZ5" s="315" t="s">
        <v>1008</v>
      </c>
      <c r="CA5" s="309" t="s">
        <v>983</v>
      </c>
      <c r="CB5" s="281" t="s">
        <v>913</v>
      </c>
      <c r="CC5" s="326" t="s">
        <v>1126</v>
      </c>
      <c r="CD5" s="343">
        <f>VLOOKUP(Ручки[[#This Row],[Категория]],Ценовые_категории_ручек[],2,0)</f>
        <v>257</v>
      </c>
      <c r="CH5" s="314" t="s">
        <v>985</v>
      </c>
      <c r="CI5" s="336">
        <v>450</v>
      </c>
      <c r="CJ5" s="308"/>
      <c r="CL5" s="338" t="s">
        <v>1067</v>
      </c>
      <c r="CM5" s="338" t="s">
        <v>184</v>
      </c>
      <c r="CN5" s="338" t="s">
        <v>1080</v>
      </c>
      <c r="CO5" s="326" t="s">
        <v>1088</v>
      </c>
      <c r="CP5" s="348">
        <v>2092</v>
      </c>
      <c r="CS5" s="345"/>
      <c r="CT5" s="236" t="s">
        <v>743</v>
      </c>
      <c r="CU5" s="228" t="s">
        <v>753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222" t="s">
        <v>224</v>
      </c>
      <c r="AC6" s="222" t="s">
        <v>214</v>
      </c>
      <c r="AD6" s="222">
        <v>19</v>
      </c>
      <c r="AE6" s="222">
        <v>0</v>
      </c>
      <c r="AF6" s="360">
        <v>116</v>
      </c>
      <c r="AG6" s="360">
        <v>2550</v>
      </c>
      <c r="AH6" s="360">
        <v>196</v>
      </c>
      <c r="AI6" s="360">
        <v>950</v>
      </c>
      <c r="AJ6" s="229" t="s">
        <v>10</v>
      </c>
      <c r="AK6" s="229" t="s">
        <v>10</v>
      </c>
      <c r="AL6" s="222">
        <v>0.1</v>
      </c>
      <c r="AN6" s="281" t="s">
        <v>925</v>
      </c>
      <c r="AO6" s="281" t="s">
        <v>957</v>
      </c>
      <c r="AP6" s="281">
        <f>VLOOKUP(Пластики_Acryline[[#This Row],[Ценовая группа]],Цены_по_категориям_Acryline[],2,0)</f>
        <v>7745</v>
      </c>
      <c r="AQ6" s="281">
        <f>VLOOKUP(Пластики_Acryline[[#This Row],[Ценовая группа]],Цены_по_категориям_Acryline[],3,0)</f>
        <v>12274</v>
      </c>
      <c r="AR6" s="281" t="s">
        <v>952</v>
      </c>
      <c r="AS6" s="307" t="s">
        <v>87</v>
      </c>
      <c r="AT6" s="307" t="s">
        <v>10</v>
      </c>
      <c r="AU6" s="228">
        <v>3</v>
      </c>
      <c r="AW6" s="274" t="s">
        <v>917</v>
      </c>
      <c r="AX6" s="273">
        <v>8520</v>
      </c>
      <c r="AY6" s="277">
        <v>13501</v>
      </c>
      <c r="AZ6" s="242" t="s">
        <v>87</v>
      </c>
      <c r="BA6" s="242"/>
      <c r="BB6" s="280" t="s">
        <v>1098</v>
      </c>
      <c r="BC6" s="280" t="s">
        <v>10</v>
      </c>
      <c r="BD6" s="340">
        <v>3786</v>
      </c>
      <c r="BE6" s="340"/>
      <c r="BF6" s="284" t="s">
        <v>1106</v>
      </c>
      <c r="BK6" s="233" t="s">
        <v>1146</v>
      </c>
      <c r="BL6" s="331">
        <v>2704</v>
      </c>
      <c r="BO6" s="233" t="s">
        <v>1051</v>
      </c>
      <c r="BP6" s="332">
        <v>104</v>
      </c>
      <c r="BR6" s="233" t="s">
        <v>1057</v>
      </c>
      <c r="BS6" s="332">
        <v>561.6</v>
      </c>
      <c r="BZ6" s="315" t="s">
        <v>1007</v>
      </c>
      <c r="CA6" s="309" t="s">
        <v>983</v>
      </c>
      <c r="CB6" s="281" t="s">
        <v>913</v>
      </c>
      <c r="CC6" s="326" t="s">
        <v>1126</v>
      </c>
      <c r="CD6" s="343">
        <f>VLOOKUP(Ручки[[#This Row],[Категория]],Ценовые_категории_ручек[],2,0)</f>
        <v>257</v>
      </c>
      <c r="CH6" s="314" t="s">
        <v>986</v>
      </c>
      <c r="CI6" s="336">
        <v>625</v>
      </c>
      <c r="CL6" s="338" t="s">
        <v>1068</v>
      </c>
      <c r="CM6" s="338" t="s">
        <v>184</v>
      </c>
      <c r="CN6" s="338" t="s">
        <v>1080</v>
      </c>
      <c r="CO6" s="326" t="s">
        <v>1089</v>
      </c>
      <c r="CP6" s="348">
        <v>3139</v>
      </c>
      <c r="CS6" s="346"/>
      <c r="CT6" s="236" t="s">
        <v>744</v>
      </c>
      <c r="CU6" s="228" t="s">
        <v>753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222" t="s">
        <v>226</v>
      </c>
      <c r="AC7" s="222" t="s">
        <v>216</v>
      </c>
      <c r="AD7" s="222">
        <v>19</v>
      </c>
      <c r="AE7" s="222">
        <v>0</v>
      </c>
      <c r="AF7" s="360">
        <v>100</v>
      </c>
      <c r="AG7" s="360">
        <v>2550</v>
      </c>
      <c r="AH7" s="360">
        <v>360</v>
      </c>
      <c r="AI7" s="360">
        <v>950</v>
      </c>
      <c r="AJ7" s="229" t="s">
        <v>87</v>
      </c>
      <c r="AK7" s="229" t="s">
        <v>10</v>
      </c>
      <c r="AL7" s="222">
        <v>0</v>
      </c>
      <c r="AN7" s="281" t="s">
        <v>918</v>
      </c>
      <c r="AO7" s="281" t="s">
        <v>913</v>
      </c>
      <c r="AP7" s="281">
        <f>VLOOKUP(Пластики_Acryline[[#This Row],[Ценовая группа]],Цены_по_категориям_Acryline[],2,0)</f>
        <v>4850</v>
      </c>
      <c r="AQ7" s="281">
        <f>VLOOKUP(Пластики_Acryline[[#This Row],[Ценовая группа]],Цены_по_категориям_Acryline[],3,0)</f>
        <v>0</v>
      </c>
      <c r="AR7" s="281" t="s">
        <v>951</v>
      </c>
      <c r="AS7" s="307" t="s">
        <v>87</v>
      </c>
      <c r="AT7" s="307" t="s">
        <v>10</v>
      </c>
      <c r="AU7" s="222">
        <v>5</v>
      </c>
      <c r="BB7" s="280" t="s">
        <v>1099</v>
      </c>
      <c r="BC7" s="280" t="s">
        <v>10</v>
      </c>
      <c r="BD7" s="340">
        <v>2839</v>
      </c>
      <c r="BE7" s="340"/>
      <c r="BF7" s="284" t="s">
        <v>1107</v>
      </c>
      <c r="BK7" s="233" t="s">
        <v>807</v>
      </c>
      <c r="BL7" s="331">
        <v>312</v>
      </c>
      <c r="BO7" s="350" t="s">
        <v>1052</v>
      </c>
      <c r="BP7" s="351">
        <v>104</v>
      </c>
      <c r="BR7" s="350" t="s">
        <v>1058</v>
      </c>
      <c r="BS7" s="351">
        <v>561.6</v>
      </c>
      <c r="BZ7" s="315" t="s">
        <v>1006</v>
      </c>
      <c r="CA7" s="309" t="s">
        <v>983</v>
      </c>
      <c r="CB7" s="281" t="s">
        <v>913</v>
      </c>
      <c r="CC7" s="326" t="s">
        <v>1126</v>
      </c>
      <c r="CD7" s="343">
        <f>VLOOKUP(Ручки[[#This Row],[Категория]],Ценовые_категории_ручек[],2,0)</f>
        <v>257</v>
      </c>
      <c r="CH7" s="314" t="s">
        <v>987</v>
      </c>
      <c r="CI7" s="336">
        <v>800</v>
      </c>
      <c r="CL7" s="338" t="s">
        <v>1069</v>
      </c>
      <c r="CM7" s="338" t="s">
        <v>184</v>
      </c>
      <c r="CN7" s="338" t="s">
        <v>1080</v>
      </c>
      <c r="CO7" s="326" t="s">
        <v>1082</v>
      </c>
      <c r="CP7" s="348">
        <v>3490</v>
      </c>
      <c r="CS7" s="347"/>
      <c r="CT7" s="236" t="s">
        <v>745</v>
      </c>
      <c r="CU7" s="228" t="s">
        <v>753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80"/>
      <c r="DS7" s="280"/>
      <c r="DT7" s="340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222" t="s">
        <v>228</v>
      </c>
      <c r="AC8" s="222" t="s">
        <v>216</v>
      </c>
      <c r="AD8" s="222">
        <v>19</v>
      </c>
      <c r="AE8" s="222">
        <v>0</v>
      </c>
      <c r="AF8" s="360">
        <v>100</v>
      </c>
      <c r="AG8" s="360">
        <v>950</v>
      </c>
      <c r="AH8" s="360">
        <v>380</v>
      </c>
      <c r="AI8" s="360">
        <v>950</v>
      </c>
      <c r="AJ8" s="229" t="s">
        <v>87</v>
      </c>
      <c r="AK8" s="229" t="s">
        <v>10</v>
      </c>
      <c r="AL8" s="222">
        <v>0</v>
      </c>
      <c r="AN8" s="281" t="s">
        <v>926</v>
      </c>
      <c r="AO8" s="281" t="s">
        <v>957</v>
      </c>
      <c r="AP8" s="281">
        <f>VLOOKUP(Пластики_Acryline[[#This Row],[Ценовая группа]],Цены_по_категориям_Acryline[],2,0)</f>
        <v>7745</v>
      </c>
      <c r="AQ8" s="281">
        <f>VLOOKUP(Пластики_Acryline[[#This Row],[Ценовая группа]],Цены_по_категориям_Acryline[],3,0)</f>
        <v>12274</v>
      </c>
      <c r="AR8" s="281" t="s">
        <v>952</v>
      </c>
      <c r="AS8" s="307" t="s">
        <v>87</v>
      </c>
      <c r="AT8" s="307" t="s">
        <v>10</v>
      </c>
      <c r="AU8" s="228">
        <v>5</v>
      </c>
      <c r="AX8" s="288"/>
      <c r="BF8" s="284" t="s">
        <v>1108</v>
      </c>
      <c r="BK8" s="233" t="s">
        <v>1147</v>
      </c>
      <c r="BL8" s="331">
        <v>4576</v>
      </c>
      <c r="BO8" s="233" t="s">
        <v>1053</v>
      </c>
      <c r="BP8" s="332">
        <v>31.200000000000003</v>
      </c>
      <c r="BR8" s="233" t="s">
        <v>1059</v>
      </c>
      <c r="BS8" s="332">
        <v>561.6</v>
      </c>
      <c r="BZ8" s="315" t="s">
        <v>1005</v>
      </c>
      <c r="CA8" s="309" t="s">
        <v>983</v>
      </c>
      <c r="CB8" s="281" t="s">
        <v>913</v>
      </c>
      <c r="CC8" s="326" t="s">
        <v>1126</v>
      </c>
      <c r="CD8" s="343">
        <f>VLOOKUP(Ручки[[#This Row],[Категория]],Ценовые_категории_ручек[],2,0)</f>
        <v>257</v>
      </c>
      <c r="CH8" s="323" t="s">
        <v>988</v>
      </c>
      <c r="CI8" s="336">
        <v>450</v>
      </c>
      <c r="CL8" s="338" t="s">
        <v>1070</v>
      </c>
      <c r="CM8" s="338" t="s">
        <v>184</v>
      </c>
      <c r="CN8" s="338" t="s">
        <v>1080</v>
      </c>
      <c r="CO8" s="326" t="s">
        <v>1083</v>
      </c>
      <c r="CP8" s="348">
        <v>6278</v>
      </c>
      <c r="CS8" s="347"/>
      <c r="CT8" s="236" t="s">
        <v>746</v>
      </c>
      <c r="CU8" s="228" t="s">
        <v>753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222" t="s">
        <v>230</v>
      </c>
      <c r="AC9" s="222" t="s">
        <v>214</v>
      </c>
      <c r="AD9" s="222">
        <v>19</v>
      </c>
      <c r="AE9" s="222">
        <v>0</v>
      </c>
      <c r="AF9" s="360">
        <v>236</v>
      </c>
      <c r="AG9" s="360">
        <v>2550</v>
      </c>
      <c r="AH9" s="360">
        <v>245</v>
      </c>
      <c r="AI9" s="360">
        <v>950</v>
      </c>
      <c r="AJ9" s="229" t="s">
        <v>87</v>
      </c>
      <c r="AK9" s="229" t="s">
        <v>87</v>
      </c>
      <c r="AL9" s="222">
        <v>0</v>
      </c>
      <c r="AN9" s="281" t="s">
        <v>938</v>
      </c>
      <c r="AO9" s="281" t="s">
        <v>957</v>
      </c>
      <c r="AP9" s="281">
        <f>VLOOKUP(Пластики_Acryline[[#This Row],[Ценовая группа]],Цены_по_категориям_Acryline[],2,0)</f>
        <v>7745</v>
      </c>
      <c r="AQ9" s="281">
        <f>VLOOKUP(Пластики_Acryline[[#This Row],[Ценовая группа]],Цены_по_категориям_Acryline[],3,0)</f>
        <v>12274</v>
      </c>
      <c r="AR9" s="281" t="s">
        <v>951</v>
      </c>
      <c r="AS9" s="307" t="s">
        <v>87</v>
      </c>
      <c r="AT9" s="307" t="s">
        <v>10</v>
      </c>
      <c r="AU9" s="228">
        <v>5</v>
      </c>
      <c r="AX9" s="288"/>
      <c r="BF9" s="284" t="s">
        <v>1109</v>
      </c>
      <c r="BK9" s="233" t="s">
        <v>1148</v>
      </c>
      <c r="BL9" s="331">
        <v>4160</v>
      </c>
      <c r="BR9" s="350" t="s">
        <v>1060</v>
      </c>
      <c r="BS9" s="351">
        <v>156</v>
      </c>
      <c r="BZ9" s="315" t="s">
        <v>1004</v>
      </c>
      <c r="CA9" s="309" t="s">
        <v>983</v>
      </c>
      <c r="CB9" s="281" t="s">
        <v>913</v>
      </c>
      <c r="CC9" s="326" t="s">
        <v>1126</v>
      </c>
      <c r="CD9" s="343">
        <f>VLOOKUP(Ручки[[#This Row],[Категория]],Ценовые_категории_ручек[],2,0)</f>
        <v>257</v>
      </c>
      <c r="CH9" s="323" t="s">
        <v>991</v>
      </c>
      <c r="CI9" s="336">
        <v>625</v>
      </c>
      <c r="CL9" s="338" t="s">
        <v>1071</v>
      </c>
      <c r="CM9" s="338" t="s">
        <v>184</v>
      </c>
      <c r="CN9" s="338" t="s">
        <v>1080</v>
      </c>
      <c r="CO9" s="326" t="s">
        <v>1090</v>
      </c>
      <c r="CP9" s="348">
        <v>2092</v>
      </c>
      <c r="CS9" s="347"/>
      <c r="CT9" s="236" t="s">
        <v>747</v>
      </c>
      <c r="CU9" s="228" t="s">
        <v>753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222" t="s">
        <v>232</v>
      </c>
      <c r="AC10" s="222" t="s">
        <v>214</v>
      </c>
      <c r="AD10" s="222">
        <v>19</v>
      </c>
      <c r="AE10" s="222">
        <v>16</v>
      </c>
      <c r="AF10" s="360">
        <v>116</v>
      </c>
      <c r="AG10" s="360">
        <v>2550</v>
      </c>
      <c r="AH10" s="360">
        <v>296</v>
      </c>
      <c r="AI10" s="360">
        <v>950</v>
      </c>
      <c r="AJ10" s="229" t="s">
        <v>87</v>
      </c>
      <c r="AK10" s="229" t="s">
        <v>10</v>
      </c>
      <c r="AL10" s="222">
        <v>0</v>
      </c>
      <c r="AN10" s="281" t="s">
        <v>939</v>
      </c>
      <c r="AO10" s="281" t="s">
        <v>957</v>
      </c>
      <c r="AP10" s="281">
        <f>VLOOKUP(Пластики_Acryline[[#This Row],[Ценовая группа]],Цены_по_категориям_Acryline[],2,0)</f>
        <v>7745</v>
      </c>
      <c r="AQ10" s="281">
        <f>VLOOKUP(Пластики_Acryline[[#This Row],[Ценовая группа]],Цены_по_категориям_Acryline[],3,0)</f>
        <v>12274</v>
      </c>
      <c r="AR10" s="281" t="s">
        <v>951</v>
      </c>
      <c r="AS10" s="307" t="s">
        <v>87</v>
      </c>
      <c r="AT10" s="307" t="s">
        <v>10</v>
      </c>
      <c r="AU10" s="228">
        <v>9</v>
      </c>
      <c r="AX10" s="286"/>
      <c r="BF10" s="284" t="s">
        <v>1110</v>
      </c>
      <c r="BK10" s="233" t="s">
        <v>808</v>
      </c>
      <c r="BL10" s="331">
        <v>374.4</v>
      </c>
      <c r="BR10" s="352" t="s">
        <v>1061</v>
      </c>
      <c r="BS10" s="352">
        <v>809</v>
      </c>
      <c r="BZ10" s="315" t="s">
        <v>1003</v>
      </c>
      <c r="CA10" s="309" t="s">
        <v>983</v>
      </c>
      <c r="CB10" s="281" t="s">
        <v>913</v>
      </c>
      <c r="CC10" s="326" t="s">
        <v>1126</v>
      </c>
      <c r="CD10" s="343">
        <f>VLOOKUP(Ручки[[#This Row],[Категория]],Ценовые_категории_ручек[],2,0)</f>
        <v>257</v>
      </c>
      <c r="CH10" s="323" t="s">
        <v>992</v>
      </c>
      <c r="CI10" s="336">
        <v>800</v>
      </c>
      <c r="CL10" s="338" t="s">
        <v>1072</v>
      </c>
      <c r="CM10" s="338" t="s">
        <v>184</v>
      </c>
      <c r="CN10" s="338" t="s">
        <v>1080</v>
      </c>
      <c r="CO10" s="326" t="s">
        <v>1084</v>
      </c>
      <c r="CP10" s="348">
        <v>3490</v>
      </c>
      <c r="CS10" s="347"/>
      <c r="CT10" s="236" t="s">
        <v>748</v>
      </c>
      <c r="CU10" s="228" t="s">
        <v>753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222" t="s">
        <v>234</v>
      </c>
      <c r="AC11" s="222" t="s">
        <v>214</v>
      </c>
      <c r="AD11" s="222">
        <v>19</v>
      </c>
      <c r="AE11" s="222">
        <v>0</v>
      </c>
      <c r="AF11" s="360">
        <v>250</v>
      </c>
      <c r="AG11" s="360">
        <v>2550</v>
      </c>
      <c r="AH11" s="360">
        <v>250</v>
      </c>
      <c r="AI11" s="360">
        <v>950</v>
      </c>
      <c r="AJ11" s="229" t="s">
        <v>87</v>
      </c>
      <c r="AK11" s="229" t="s">
        <v>87</v>
      </c>
      <c r="AL11" s="222">
        <v>0</v>
      </c>
      <c r="AN11" s="281" t="s">
        <v>919</v>
      </c>
      <c r="AO11" s="281" t="s">
        <v>913</v>
      </c>
      <c r="AP11" s="281">
        <f>VLOOKUP(Пластики_Acryline[[#This Row],[Ценовая группа]],Цены_по_категориям_Acryline[],2,0)</f>
        <v>4850</v>
      </c>
      <c r="AQ11" s="281">
        <f>VLOOKUP(Пластики_Acryline[[#This Row],[Ценовая группа]],Цены_по_категориям_Acryline[],3,0)</f>
        <v>0</v>
      </c>
      <c r="AR11" s="281" t="s">
        <v>951</v>
      </c>
      <c r="AS11" s="307" t="s">
        <v>87</v>
      </c>
      <c r="AT11" s="307" t="s">
        <v>10</v>
      </c>
      <c r="AU11" s="222">
        <v>12</v>
      </c>
      <c r="AX11" s="286"/>
      <c r="BF11" s="341" t="s">
        <v>1111</v>
      </c>
      <c r="BR11" s="353" t="s">
        <v>1062</v>
      </c>
      <c r="BS11" s="353">
        <v>2100</v>
      </c>
      <c r="BZ11" s="317" t="s">
        <v>1024</v>
      </c>
      <c r="CA11" s="309" t="s">
        <v>983</v>
      </c>
      <c r="CB11" s="317" t="s">
        <v>986</v>
      </c>
      <c r="CC11" s="326" t="s">
        <v>1133</v>
      </c>
      <c r="CD11" s="343">
        <f>VLOOKUP(Ручки[[#This Row],[Категория]],Ценовые_категории_ручек[],2,0)</f>
        <v>625</v>
      </c>
      <c r="CH11" s="358" t="s">
        <v>787</v>
      </c>
      <c r="CI11" s="359">
        <v>770</v>
      </c>
      <c r="CL11" s="338" t="s">
        <v>1073</v>
      </c>
      <c r="CM11" s="338" t="s">
        <v>184</v>
      </c>
      <c r="CN11" s="338" t="s">
        <v>1075</v>
      </c>
      <c r="CO11" s="326" t="s">
        <v>1085</v>
      </c>
      <c r="CP11" s="349">
        <v>4362</v>
      </c>
      <c r="CS11" s="347"/>
      <c r="CT11" s="236" t="s">
        <v>749</v>
      </c>
      <c r="CU11" s="228" t="s">
        <v>753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222" t="s">
        <v>236</v>
      </c>
      <c r="AC12" s="222" t="s">
        <v>214</v>
      </c>
      <c r="AD12" s="222">
        <v>0</v>
      </c>
      <c r="AE12" s="222">
        <v>16</v>
      </c>
      <c r="AF12" s="360">
        <v>115</v>
      </c>
      <c r="AG12" s="360">
        <v>2400</v>
      </c>
      <c r="AH12" s="360">
        <v>205</v>
      </c>
      <c r="AI12" s="360">
        <v>950</v>
      </c>
      <c r="AJ12" s="229" t="s">
        <v>87</v>
      </c>
      <c r="AK12" s="229" t="s">
        <v>87</v>
      </c>
      <c r="AL12" s="222">
        <v>0</v>
      </c>
      <c r="AN12" s="281" t="s">
        <v>940</v>
      </c>
      <c r="AO12" s="281" t="s">
        <v>957</v>
      </c>
      <c r="AP12" s="281">
        <f>VLOOKUP(Пластики_Acryline[[#This Row],[Ценовая группа]],Цены_по_категориям_Acryline[],2,0)</f>
        <v>7745</v>
      </c>
      <c r="AQ12" s="281">
        <f>VLOOKUP(Пластики_Acryline[[#This Row],[Ценовая группа]],Цены_по_категориям_Acryline[],3,0)</f>
        <v>12274</v>
      </c>
      <c r="AR12" s="281" t="s">
        <v>951</v>
      </c>
      <c r="AS12" s="306" t="s">
        <v>10</v>
      </c>
      <c r="AT12" s="307" t="s">
        <v>10</v>
      </c>
      <c r="AU12" s="228">
        <v>12</v>
      </c>
      <c r="AX12" s="286"/>
      <c r="BF12" s="284" t="s">
        <v>1112</v>
      </c>
      <c r="BR12" s="352" t="s">
        <v>1063</v>
      </c>
      <c r="BS12" s="352">
        <v>350</v>
      </c>
      <c r="BZ12" s="315" t="s">
        <v>998</v>
      </c>
      <c r="CA12" s="309" t="s">
        <v>983</v>
      </c>
      <c r="CB12" s="281" t="s">
        <v>913</v>
      </c>
      <c r="CC12" s="326" t="s">
        <v>1120</v>
      </c>
      <c r="CD12" s="343">
        <f>VLOOKUP(Ручки[[#This Row],[Категория]],Ценовые_категории_ручек[],2,0)</f>
        <v>257</v>
      </c>
      <c r="CH12" s="321"/>
      <c r="CI12" s="322"/>
      <c r="CJ12" s="322"/>
      <c r="CL12" s="338" t="s">
        <v>1074</v>
      </c>
      <c r="CM12" s="338" t="s">
        <v>184</v>
      </c>
      <c r="CN12" s="338" t="s">
        <v>1091</v>
      </c>
      <c r="CO12" s="326" t="s">
        <v>1086</v>
      </c>
      <c r="CP12" s="349">
        <v>4362</v>
      </c>
      <c r="CS12" s="347"/>
      <c r="CT12" s="236" t="s">
        <v>750</v>
      </c>
      <c r="CU12" s="228" t="s">
        <v>753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222" t="s">
        <v>971</v>
      </c>
      <c r="AC13" s="222" t="s">
        <v>214</v>
      </c>
      <c r="AD13" s="222">
        <v>19</v>
      </c>
      <c r="AE13" s="222">
        <v>16</v>
      </c>
      <c r="AF13" s="360">
        <v>135</v>
      </c>
      <c r="AG13" s="360">
        <v>2550</v>
      </c>
      <c r="AH13" s="360">
        <v>284</v>
      </c>
      <c r="AI13" s="360">
        <v>950</v>
      </c>
      <c r="AJ13" s="229" t="s">
        <v>87</v>
      </c>
      <c r="AK13" s="229" t="s">
        <v>87</v>
      </c>
      <c r="AL13" s="222">
        <v>0</v>
      </c>
      <c r="AN13" s="281" t="s">
        <v>921</v>
      </c>
      <c r="AO13" s="281" t="s">
        <v>914</v>
      </c>
      <c r="AP13" s="281">
        <f>VLOOKUP(Пластики_Acryline[[#This Row],[Ценовая группа]],Цены_по_категориям_Acryline[],2,0)</f>
        <v>5808</v>
      </c>
      <c r="AQ13" s="281">
        <f>VLOOKUP(Пластики_Acryline[[#This Row],[Ценовая группа]],Цены_по_категориям_Acryline[],3,0)</f>
        <v>9206</v>
      </c>
      <c r="AR13" s="281" t="s">
        <v>951</v>
      </c>
      <c r="AS13" s="307" t="s">
        <v>87</v>
      </c>
      <c r="AT13" s="307" t="s">
        <v>10</v>
      </c>
      <c r="AU13" s="222">
        <v>14</v>
      </c>
      <c r="AX13" s="287"/>
      <c r="BF13" s="282" t="s">
        <v>1113</v>
      </c>
      <c r="BR13" s="353" t="s">
        <v>1064</v>
      </c>
      <c r="BS13" s="353">
        <v>450</v>
      </c>
      <c r="BZ13" s="315" t="s">
        <v>1011</v>
      </c>
      <c r="CA13" s="309" t="s">
        <v>984</v>
      </c>
      <c r="CB13" s="281" t="s">
        <v>913</v>
      </c>
      <c r="CC13" s="326" t="s">
        <v>1127</v>
      </c>
      <c r="CD13" s="343">
        <f>VLOOKUP(Ручки[[#This Row],[Категория]],Ценовые_категории_ручек[],2,0)</f>
        <v>257</v>
      </c>
      <c r="CH13" s="321"/>
      <c r="CI13" s="322"/>
      <c r="CJ13" s="322"/>
      <c r="CR13" s="342"/>
      <c r="CS13" s="345"/>
      <c r="CT13" s="236" t="s">
        <v>751</v>
      </c>
      <c r="CU13" s="228" t="s">
        <v>753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222" t="s">
        <v>239</v>
      </c>
      <c r="AC14" s="222" t="s">
        <v>214</v>
      </c>
      <c r="AD14" s="222">
        <v>19</v>
      </c>
      <c r="AE14" s="222">
        <v>0</v>
      </c>
      <c r="AF14" s="360">
        <v>235</v>
      </c>
      <c r="AG14" s="360">
        <v>2550</v>
      </c>
      <c r="AH14" s="360">
        <v>290</v>
      </c>
      <c r="AI14" s="360">
        <v>950</v>
      </c>
      <c r="AJ14" s="229" t="s">
        <v>87</v>
      </c>
      <c r="AK14" s="229" t="s">
        <v>10</v>
      </c>
      <c r="AL14" s="222">
        <v>0</v>
      </c>
      <c r="AN14" s="281" t="s">
        <v>927</v>
      </c>
      <c r="AO14" s="281" t="s">
        <v>957</v>
      </c>
      <c r="AP14" s="281">
        <f>VLOOKUP(Пластики_Acryline[[#This Row],[Ценовая группа]],Цены_по_категориям_Acryline[],2,0)</f>
        <v>7745</v>
      </c>
      <c r="AQ14" s="281">
        <f>VLOOKUP(Пластики_Acryline[[#This Row],[Ценовая группа]],Цены_по_категориям_Acryline[],3,0)</f>
        <v>12274</v>
      </c>
      <c r="AR14" s="281" t="s">
        <v>952</v>
      </c>
      <c r="AS14" s="307" t="s">
        <v>87</v>
      </c>
      <c r="AT14" s="307" t="s">
        <v>10</v>
      </c>
      <c r="AU14" s="228">
        <v>14</v>
      </c>
      <c r="BZ14" s="315" t="s">
        <v>1010</v>
      </c>
      <c r="CA14" s="309" t="s">
        <v>984</v>
      </c>
      <c r="CB14" s="281" t="s">
        <v>913</v>
      </c>
      <c r="CC14" s="326" t="s">
        <v>1127</v>
      </c>
      <c r="CD14" s="343">
        <f>VLOOKUP(Ручки[[#This Row],[Категория]],Ценовые_категории_ручек[],2,0)</f>
        <v>257</v>
      </c>
      <c r="CR14" s="346"/>
      <c r="CS14" s="346"/>
      <c r="CT14" s="236" t="s">
        <v>752</v>
      </c>
      <c r="CU14" s="228" t="s">
        <v>753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222" t="s">
        <v>241</v>
      </c>
      <c r="AC15" s="222" t="s">
        <v>216</v>
      </c>
      <c r="AD15" s="222">
        <v>19</v>
      </c>
      <c r="AE15" s="222">
        <v>16</v>
      </c>
      <c r="AF15" s="360">
        <v>135</v>
      </c>
      <c r="AG15" s="360">
        <v>2550</v>
      </c>
      <c r="AH15" s="360">
        <v>240</v>
      </c>
      <c r="AI15" s="360">
        <v>950</v>
      </c>
      <c r="AJ15" s="229" t="s">
        <v>87</v>
      </c>
      <c r="AK15" s="229" t="s">
        <v>10</v>
      </c>
      <c r="AL15" s="222">
        <v>0</v>
      </c>
      <c r="AN15" s="281" t="s">
        <v>941</v>
      </c>
      <c r="AO15" s="281" t="s">
        <v>957</v>
      </c>
      <c r="AP15" s="281">
        <f>VLOOKUP(Пластики_Acryline[[#This Row],[Ценовая группа]],Цены_по_категориям_Acryline[],2,0)</f>
        <v>7745</v>
      </c>
      <c r="AQ15" s="281">
        <f>VLOOKUP(Пластики_Acryline[[#This Row],[Ценовая группа]],Цены_по_категориям_Acryline[],3,0)</f>
        <v>12274</v>
      </c>
      <c r="AR15" s="281" t="s">
        <v>951</v>
      </c>
      <c r="AS15" s="307" t="s">
        <v>87</v>
      </c>
      <c r="AT15" s="307" t="s">
        <v>10</v>
      </c>
      <c r="AU15" s="228">
        <v>14</v>
      </c>
      <c r="BZ15" s="315" t="s">
        <v>1009</v>
      </c>
      <c r="CA15" s="309" t="s">
        <v>984</v>
      </c>
      <c r="CB15" s="281" t="s">
        <v>913</v>
      </c>
      <c r="CC15" s="326" t="s">
        <v>1127</v>
      </c>
      <c r="CD15" s="343">
        <f>VLOOKUP(Ручки[[#This Row],[Категория]],Ценовые_категории_ручек[],2,0)</f>
        <v>257</v>
      </c>
      <c r="CR15" s="337"/>
      <c r="CT15" s="228" t="s">
        <v>744</v>
      </c>
      <c r="CU15" s="228" t="s">
        <v>753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222" t="s">
        <v>243</v>
      </c>
      <c r="AC16" s="222" t="s">
        <v>216</v>
      </c>
      <c r="AD16" s="222">
        <v>19</v>
      </c>
      <c r="AE16" s="222">
        <v>16</v>
      </c>
      <c r="AF16" s="360">
        <v>135</v>
      </c>
      <c r="AG16" s="360">
        <v>2550</v>
      </c>
      <c r="AH16" s="360">
        <v>240</v>
      </c>
      <c r="AI16" s="360">
        <v>950</v>
      </c>
      <c r="AJ16" s="229" t="s">
        <v>87</v>
      </c>
      <c r="AK16" s="229" t="s">
        <v>87</v>
      </c>
      <c r="AL16" s="222">
        <v>0</v>
      </c>
      <c r="AN16" s="281" t="s">
        <v>922</v>
      </c>
      <c r="AO16" s="281" t="s">
        <v>914</v>
      </c>
      <c r="AP16" s="281">
        <f>VLOOKUP(Пластики_Acryline[[#This Row],[Ценовая группа]],Цены_по_категориям_Acryline[],2,0)</f>
        <v>5808</v>
      </c>
      <c r="AQ16" s="281">
        <f>VLOOKUP(Пластики_Acryline[[#This Row],[Ценовая группа]],Цены_по_категориям_Acryline[],3,0)</f>
        <v>9206</v>
      </c>
      <c r="AR16" s="281" t="s">
        <v>951</v>
      </c>
      <c r="AS16" s="307" t="s">
        <v>87</v>
      </c>
      <c r="AT16" s="307" t="s">
        <v>10</v>
      </c>
      <c r="AU16" s="222">
        <v>26</v>
      </c>
      <c r="BZ16" s="315" t="s">
        <v>1013</v>
      </c>
      <c r="CA16" s="309" t="s">
        <v>976</v>
      </c>
      <c r="CB16" s="315" t="s">
        <v>985</v>
      </c>
      <c r="CC16" s="326" t="s">
        <v>1128</v>
      </c>
      <c r="CD16" s="343">
        <f>VLOOKUP(Ручки[[#This Row],[Категория]],Ценовые_категории_ручек[],2,0)</f>
        <v>450</v>
      </c>
      <c r="CT16" s="228" t="s">
        <v>756</v>
      </c>
      <c r="CU16" s="228" t="s">
        <v>753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222" t="s">
        <v>246</v>
      </c>
      <c r="AC17" s="222" t="s">
        <v>216</v>
      </c>
      <c r="AD17" s="222">
        <v>19</v>
      </c>
      <c r="AE17" s="222">
        <v>16</v>
      </c>
      <c r="AF17" s="360">
        <v>135</v>
      </c>
      <c r="AG17" s="360">
        <v>2550</v>
      </c>
      <c r="AH17" s="360">
        <v>240</v>
      </c>
      <c r="AI17" s="360">
        <v>950</v>
      </c>
      <c r="AJ17" s="229" t="s">
        <v>87</v>
      </c>
      <c r="AK17" s="229" t="s">
        <v>87</v>
      </c>
      <c r="AL17" s="222">
        <v>0</v>
      </c>
      <c r="AN17" s="281" t="s">
        <v>928</v>
      </c>
      <c r="AO17" s="281" t="s">
        <v>957</v>
      </c>
      <c r="AP17" s="281">
        <f>VLOOKUP(Пластики_Acryline[[#This Row],[Ценовая группа]],Цены_по_категориям_Acryline[],2,0)</f>
        <v>7745</v>
      </c>
      <c r="AQ17" s="281">
        <f>VLOOKUP(Пластики_Acryline[[#This Row],[Ценовая группа]],Цены_по_категориям_Acryline[],3,0)</f>
        <v>12274</v>
      </c>
      <c r="AR17" s="281" t="s">
        <v>952</v>
      </c>
      <c r="AS17" s="307" t="s">
        <v>87</v>
      </c>
      <c r="AT17" s="307" t="s">
        <v>10</v>
      </c>
      <c r="AU17" s="228">
        <v>27</v>
      </c>
      <c r="BZ17" s="281" t="s">
        <v>1001</v>
      </c>
      <c r="CA17" s="309" t="s">
        <v>983</v>
      </c>
      <c r="CB17" s="281" t="s">
        <v>913</v>
      </c>
      <c r="CC17" s="326" t="s">
        <v>1124</v>
      </c>
      <c r="CD17" s="343">
        <f>VLOOKUP(Ручки[[#This Row],[Категория]],Ценовые_категории_ручек[],2,0)</f>
        <v>257</v>
      </c>
      <c r="CG17" s="312"/>
      <c r="CH17" s="281"/>
      <c r="CT17" s="228" t="s">
        <v>757</v>
      </c>
      <c r="CU17" s="228" t="s">
        <v>753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222" t="s">
        <v>248</v>
      </c>
      <c r="AC18" s="222" t="s">
        <v>216</v>
      </c>
      <c r="AD18" s="222">
        <v>19</v>
      </c>
      <c r="AE18" s="222">
        <v>16</v>
      </c>
      <c r="AF18" s="360">
        <v>140</v>
      </c>
      <c r="AG18" s="360">
        <v>2550</v>
      </c>
      <c r="AH18" s="360">
        <v>290</v>
      </c>
      <c r="AI18" s="360">
        <v>950</v>
      </c>
      <c r="AJ18" s="229" t="s">
        <v>87</v>
      </c>
      <c r="AK18" s="229" t="s">
        <v>87</v>
      </c>
      <c r="AL18" s="222">
        <v>0</v>
      </c>
      <c r="AN18" s="281" t="s">
        <v>942</v>
      </c>
      <c r="AO18" s="281" t="s">
        <v>957</v>
      </c>
      <c r="AP18" s="281">
        <f>VLOOKUP(Пластики_Acryline[[#This Row],[Ценовая группа]],Цены_по_категориям_Acryline[],2,0)</f>
        <v>7745</v>
      </c>
      <c r="AQ18" s="281">
        <f>VLOOKUP(Пластики_Acryline[[#This Row],[Ценовая группа]],Цены_по_категориям_Acryline[],3,0)</f>
        <v>12274</v>
      </c>
      <c r="AR18" s="281" t="s">
        <v>951</v>
      </c>
      <c r="AS18" s="307" t="s">
        <v>87</v>
      </c>
      <c r="AT18" s="307" t="s">
        <v>10</v>
      </c>
      <c r="AU18" s="228">
        <v>27</v>
      </c>
      <c r="BZ18" s="317" t="s">
        <v>1022</v>
      </c>
      <c r="CA18" s="309" t="s">
        <v>983</v>
      </c>
      <c r="CB18" s="317" t="s">
        <v>986</v>
      </c>
      <c r="CC18" s="326" t="s">
        <v>1132</v>
      </c>
      <c r="CD18" s="343">
        <f>VLOOKUP(Ручки[[#This Row],[Категория]],Ценовые_категории_ручек[],2,0)</f>
        <v>625</v>
      </c>
      <c r="CG18" s="312"/>
      <c r="CH18" s="281"/>
      <c r="CT18" s="228" t="s">
        <v>748</v>
      </c>
      <c r="CU18" s="228" t="s">
        <v>753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494</v>
      </c>
      <c r="B19" s="228" t="s">
        <v>724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222" t="s">
        <v>250</v>
      </c>
      <c r="AC19" s="222" t="s">
        <v>216</v>
      </c>
      <c r="AD19" s="222">
        <v>19</v>
      </c>
      <c r="AE19" s="222">
        <v>16</v>
      </c>
      <c r="AF19" s="360">
        <v>175</v>
      </c>
      <c r="AG19" s="360">
        <v>2550</v>
      </c>
      <c r="AH19" s="360">
        <v>290</v>
      </c>
      <c r="AI19" s="360">
        <v>950</v>
      </c>
      <c r="AJ19" s="229" t="s">
        <v>87</v>
      </c>
      <c r="AK19" s="229" t="s">
        <v>10</v>
      </c>
      <c r="AL19" s="222">
        <v>0</v>
      </c>
      <c r="AN19" s="281" t="s">
        <v>929</v>
      </c>
      <c r="AO19" s="281" t="s">
        <v>957</v>
      </c>
      <c r="AP19" s="281">
        <f>VLOOKUP(Пластики_Acryline[[#This Row],[Ценовая группа]],Цены_по_категориям_Acryline[],2,0)</f>
        <v>7745</v>
      </c>
      <c r="AQ19" s="281">
        <f>VLOOKUP(Пластики_Acryline[[#This Row],[Ценовая группа]],Цены_по_категориям_Acryline[],3,0)</f>
        <v>12274</v>
      </c>
      <c r="AR19" s="281" t="s">
        <v>952</v>
      </c>
      <c r="AS19" s="307" t="s">
        <v>87</v>
      </c>
      <c r="AT19" s="307" t="s">
        <v>10</v>
      </c>
      <c r="AU19" s="228">
        <v>28</v>
      </c>
      <c r="BZ19" s="317" t="s">
        <v>1015</v>
      </c>
      <c r="CA19" s="309" t="s">
        <v>983</v>
      </c>
      <c r="CB19" s="315" t="s">
        <v>985</v>
      </c>
      <c r="CC19" s="326" t="s">
        <v>1117</v>
      </c>
      <c r="CD19" s="343">
        <f>VLOOKUP(Ручки[[#This Row],[Категория]],Ценовые_категории_ручек[],2,0)</f>
        <v>450</v>
      </c>
      <c r="CG19" s="312"/>
      <c r="CH19" s="281"/>
      <c r="CT19" s="228" t="s">
        <v>758</v>
      </c>
      <c r="CU19" s="228" t="s">
        <v>753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725</v>
      </c>
      <c r="B20" s="343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222" t="s">
        <v>252</v>
      </c>
      <c r="AC20" s="222" t="s">
        <v>214</v>
      </c>
      <c r="AD20" s="222">
        <v>19</v>
      </c>
      <c r="AE20" s="222">
        <v>0</v>
      </c>
      <c r="AF20" s="360">
        <v>275</v>
      </c>
      <c r="AG20" s="360">
        <v>2550</v>
      </c>
      <c r="AH20" s="360">
        <v>286</v>
      </c>
      <c r="AI20" s="360">
        <v>950</v>
      </c>
      <c r="AJ20" s="229" t="s">
        <v>87</v>
      </c>
      <c r="AK20" s="229" t="s">
        <v>10</v>
      </c>
      <c r="AL20" s="222">
        <v>0</v>
      </c>
      <c r="AN20" s="281" t="s">
        <v>943</v>
      </c>
      <c r="AO20" s="281" t="s">
        <v>957</v>
      </c>
      <c r="AP20" s="281">
        <f>VLOOKUP(Пластики_Acryline[[#This Row],[Ценовая группа]],Цены_по_категориям_Acryline[],2,0)</f>
        <v>7745</v>
      </c>
      <c r="AQ20" s="281">
        <f>VLOOKUP(Пластики_Acryline[[#This Row],[Ценовая группа]],Цены_по_категориям_Acryline[],3,0)</f>
        <v>12274</v>
      </c>
      <c r="AR20" s="281" t="s">
        <v>951</v>
      </c>
      <c r="AS20" s="307" t="s">
        <v>87</v>
      </c>
      <c r="AT20" s="307" t="s">
        <v>10</v>
      </c>
      <c r="AU20" s="228">
        <v>28</v>
      </c>
      <c r="BZ20" s="316" t="s">
        <v>995</v>
      </c>
      <c r="CA20" s="311" t="s">
        <v>981</v>
      </c>
      <c r="CB20" s="281" t="s">
        <v>913</v>
      </c>
      <c r="CC20" s="326" t="s">
        <v>1117</v>
      </c>
      <c r="CD20" s="343">
        <f>VLOOKUP(Ручки[[#This Row],[Категория]],Ценовые_категории_ручек[],2,0)</f>
        <v>257</v>
      </c>
      <c r="CG20" s="312"/>
      <c r="CH20" s="281"/>
      <c r="CT20" s="228" t="s">
        <v>759</v>
      </c>
      <c r="CU20" s="228" t="s">
        <v>753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964</v>
      </c>
      <c r="B21" s="343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222" t="s">
        <v>254</v>
      </c>
      <c r="AC21" s="222" t="s">
        <v>214</v>
      </c>
      <c r="AD21" s="222">
        <v>19</v>
      </c>
      <c r="AE21" s="222">
        <v>0</v>
      </c>
      <c r="AF21" s="360">
        <v>275</v>
      </c>
      <c r="AG21" s="360">
        <v>1100</v>
      </c>
      <c r="AH21" s="360">
        <v>290</v>
      </c>
      <c r="AI21" s="360">
        <v>950</v>
      </c>
      <c r="AJ21" s="229" t="s">
        <v>87</v>
      </c>
      <c r="AK21" s="229" t="s">
        <v>10</v>
      </c>
      <c r="AL21" s="222">
        <v>0</v>
      </c>
      <c r="AN21" s="281" t="s">
        <v>923</v>
      </c>
      <c r="AO21" s="281" t="s">
        <v>914</v>
      </c>
      <c r="AP21" s="281">
        <f>VLOOKUP(Пластики_Acryline[[#This Row],[Ценовая группа]],Цены_по_категориям_Acryline[],2,0)</f>
        <v>5808</v>
      </c>
      <c r="AQ21" s="281">
        <f>VLOOKUP(Пластики_Acryline[[#This Row],[Ценовая группа]],Цены_по_категориям_Acryline[],3,0)</f>
        <v>9206</v>
      </c>
      <c r="AR21" s="281" t="s">
        <v>951</v>
      </c>
      <c r="AS21" s="307" t="s">
        <v>87</v>
      </c>
      <c r="AT21" s="307" t="s">
        <v>10</v>
      </c>
      <c r="AU21" s="222">
        <v>36</v>
      </c>
      <c r="BM21" s="355"/>
      <c r="BN21" s="355"/>
      <c r="BO21" s="355"/>
      <c r="BP21" s="356"/>
      <c r="BZ21" s="317" t="s">
        <v>1025</v>
      </c>
      <c r="CA21" s="309" t="s">
        <v>983</v>
      </c>
      <c r="CB21" s="317" t="s">
        <v>986</v>
      </c>
      <c r="CC21" s="326" t="s">
        <v>1116</v>
      </c>
      <c r="CD21" s="343">
        <f>VLOOKUP(Ручки[[#This Row],[Категория]],Ценовые_категории_ручек[],2,0)</f>
        <v>625</v>
      </c>
      <c r="CG21" s="312"/>
      <c r="CH21" s="281"/>
      <c r="CT21" s="228" t="s">
        <v>751</v>
      </c>
      <c r="CU21" s="228" t="s">
        <v>753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954</v>
      </c>
      <c r="B22" s="343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222" t="s">
        <v>1155</v>
      </c>
      <c r="AC22" s="222" t="s">
        <v>214</v>
      </c>
      <c r="AD22" s="222">
        <v>19</v>
      </c>
      <c r="AE22" s="222">
        <v>0</v>
      </c>
      <c r="AF22" s="360">
        <v>116</v>
      </c>
      <c r="AG22" s="360">
        <v>2550</v>
      </c>
      <c r="AH22" s="360">
        <v>146</v>
      </c>
      <c r="AI22" s="360">
        <v>946</v>
      </c>
      <c r="AJ22" s="229" t="s">
        <v>10</v>
      </c>
      <c r="AK22" s="229" t="s">
        <v>10</v>
      </c>
      <c r="AL22" s="222">
        <v>0.1</v>
      </c>
      <c r="AN22" s="281" t="s">
        <v>930</v>
      </c>
      <c r="AO22" s="281" t="s">
        <v>957</v>
      </c>
      <c r="AP22" s="281">
        <f>VLOOKUP(Пластики_Acryline[[#This Row],[Ценовая группа]],Цены_по_категориям_Acryline[],2,0)</f>
        <v>7745</v>
      </c>
      <c r="AQ22" s="281">
        <f>VLOOKUP(Пластики_Acryline[[#This Row],[Ценовая группа]],Цены_по_категориям_Acryline[],3,0)</f>
        <v>12274</v>
      </c>
      <c r="AR22" s="281" t="s">
        <v>952</v>
      </c>
      <c r="AS22" s="307" t="s">
        <v>87</v>
      </c>
      <c r="AT22" s="307" t="s">
        <v>10</v>
      </c>
      <c r="AU22" s="228">
        <v>39</v>
      </c>
      <c r="BK22" s="355"/>
      <c r="BL22" s="355"/>
      <c r="BZ22" s="315" t="s">
        <v>1014</v>
      </c>
      <c r="CA22" s="309" t="s">
        <v>983</v>
      </c>
      <c r="CB22" s="314" t="s">
        <v>985</v>
      </c>
      <c r="CC22" s="326" t="s">
        <v>1116</v>
      </c>
      <c r="CD22" s="343">
        <f>VLOOKUP(Ручки[[#This Row],[Категория]],Ценовые_категории_ручек[],2,0)</f>
        <v>450</v>
      </c>
      <c r="CT22" s="228" t="s">
        <v>752</v>
      </c>
      <c r="CU22" s="228" t="s">
        <v>753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664</v>
      </c>
      <c r="B23" s="343">
        <f>'комплекты фурнитуры'!$C$85</f>
        <v>1110</v>
      </c>
      <c r="N23" s="27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222" t="s">
        <v>257</v>
      </c>
      <c r="AC23" s="222" t="s">
        <v>214</v>
      </c>
      <c r="AD23" s="222">
        <v>19</v>
      </c>
      <c r="AE23" s="222">
        <v>0</v>
      </c>
      <c r="AF23" s="360">
        <v>116</v>
      </c>
      <c r="AG23" s="360">
        <v>2550</v>
      </c>
      <c r="AH23" s="360">
        <v>246</v>
      </c>
      <c r="AI23" s="360">
        <v>946</v>
      </c>
      <c r="AJ23" s="229" t="s">
        <v>10</v>
      </c>
      <c r="AK23" s="229" t="s">
        <v>10</v>
      </c>
      <c r="AL23" s="222">
        <v>0.1</v>
      </c>
      <c r="AN23" s="281" t="s">
        <v>944</v>
      </c>
      <c r="AO23" s="281" t="s">
        <v>957</v>
      </c>
      <c r="AP23" s="281">
        <f>VLOOKUP(Пластики_Acryline[[#This Row],[Ценовая группа]],Цены_по_категориям_Acryline[],2,0)</f>
        <v>7745</v>
      </c>
      <c r="AQ23" s="281">
        <f>VLOOKUP(Пластики_Acryline[[#This Row],[Ценовая группа]],Цены_по_категориям_Acryline[],3,0)</f>
        <v>12274</v>
      </c>
      <c r="AR23" s="281" t="s">
        <v>951</v>
      </c>
      <c r="AS23" s="307" t="s">
        <v>87</v>
      </c>
      <c r="AT23" s="307" t="s">
        <v>10</v>
      </c>
      <c r="AU23" s="228">
        <v>40</v>
      </c>
      <c r="BZ23" s="281" t="s">
        <v>980</v>
      </c>
      <c r="CA23" s="311" t="s">
        <v>981</v>
      </c>
      <c r="CB23" s="281" t="s">
        <v>913</v>
      </c>
      <c r="CC23" s="326" t="s">
        <v>1116</v>
      </c>
      <c r="CD23" s="343">
        <f>VLOOKUP(Ручки[[#This Row],[Категория]],Ценовые_категории_ручек[],2,0)</f>
        <v>257</v>
      </c>
      <c r="CT23" s="228" t="s">
        <v>746</v>
      </c>
      <c r="CU23" s="228" t="s">
        <v>753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955</v>
      </c>
      <c r="B24" s="343">
        <v>2610</v>
      </c>
      <c r="N24" s="27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222" t="s">
        <v>259</v>
      </c>
      <c r="AC24" s="222" t="s">
        <v>214</v>
      </c>
      <c r="AD24" s="222">
        <v>22</v>
      </c>
      <c r="AE24" s="222">
        <v>0</v>
      </c>
      <c r="AF24" s="360">
        <v>100</v>
      </c>
      <c r="AG24" s="360">
        <v>2550</v>
      </c>
      <c r="AH24" s="360">
        <v>235</v>
      </c>
      <c r="AI24" s="360">
        <v>950</v>
      </c>
      <c r="AJ24" s="229" t="s">
        <v>87</v>
      </c>
      <c r="AK24" s="229" t="s">
        <v>10</v>
      </c>
      <c r="AL24" s="222">
        <v>0</v>
      </c>
      <c r="AN24" s="281" t="s">
        <v>931</v>
      </c>
      <c r="AO24" s="281" t="s">
        <v>957</v>
      </c>
      <c r="AP24" s="281">
        <f>VLOOKUP(Пластики_Acryline[[#This Row],[Ценовая группа]],Цены_по_категориям_Acryline[],2,0)</f>
        <v>7745</v>
      </c>
      <c r="AQ24" s="281">
        <f>VLOOKUP(Пластики_Acryline[[#This Row],[Ценовая группа]],Цены_по_категориям_Acryline[],3,0)</f>
        <v>12274</v>
      </c>
      <c r="AR24" s="281" t="s">
        <v>952</v>
      </c>
      <c r="AS24" s="307" t="s">
        <v>87</v>
      </c>
      <c r="AT24" s="307" t="s">
        <v>10</v>
      </c>
      <c r="AU24" s="228">
        <v>41</v>
      </c>
      <c r="BZ24" s="315" t="s">
        <v>994</v>
      </c>
      <c r="CA24" s="311" t="s">
        <v>981</v>
      </c>
      <c r="CB24" s="281" t="s">
        <v>913</v>
      </c>
      <c r="CC24" s="326" t="s">
        <v>1116</v>
      </c>
      <c r="CD24" s="343">
        <f>VLOOKUP(Ручки[[#This Row],[Категория]],Ценовые_категории_ручек[],2,0)</f>
        <v>257</v>
      </c>
      <c r="CT24" s="236" t="s">
        <v>760</v>
      </c>
      <c r="CU24" s="228" t="s">
        <v>767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1142</v>
      </c>
      <c r="B25" s="344">
        <v>1040</v>
      </c>
      <c r="N25" s="27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222" t="s">
        <v>261</v>
      </c>
      <c r="AC25" s="222" t="s">
        <v>216</v>
      </c>
      <c r="AD25" s="222">
        <v>18</v>
      </c>
      <c r="AE25" s="222">
        <v>16</v>
      </c>
      <c r="AF25" s="360">
        <v>50</v>
      </c>
      <c r="AG25" s="360">
        <v>2550</v>
      </c>
      <c r="AH25" s="360">
        <v>50</v>
      </c>
      <c r="AI25" s="360">
        <v>950</v>
      </c>
      <c r="AJ25" s="229" t="s">
        <v>87</v>
      </c>
      <c r="AK25" s="229" t="s">
        <v>10</v>
      </c>
      <c r="AL25" s="222">
        <v>0</v>
      </c>
      <c r="AN25" s="281" t="s">
        <v>945</v>
      </c>
      <c r="AO25" s="281" t="s">
        <v>917</v>
      </c>
      <c r="AP25" s="281">
        <f>VLOOKUP(Пластики_Acryline[[#This Row],[Ценовая группа]],Цены_по_категориям_Acryline[],2,0)</f>
        <v>8520</v>
      </c>
      <c r="AQ25" s="281">
        <f>VLOOKUP(Пластики_Acryline[[#This Row],[Ценовая группа]],Цены_по_категориям_Acryline[],3,0)</f>
        <v>13501</v>
      </c>
      <c r="AR25" s="281" t="s">
        <v>952</v>
      </c>
      <c r="AS25" s="307" t="s">
        <v>87</v>
      </c>
      <c r="AT25" s="307" t="s">
        <v>10</v>
      </c>
      <c r="AU25" s="228">
        <v>41</v>
      </c>
      <c r="BZ25" s="316" t="s">
        <v>1027</v>
      </c>
      <c r="CA25" s="309" t="s">
        <v>983</v>
      </c>
      <c r="CB25" s="317" t="s">
        <v>986</v>
      </c>
      <c r="CC25" s="326" t="s">
        <v>1119</v>
      </c>
      <c r="CD25" s="343">
        <f>VLOOKUP(Ручки[[#This Row],[Категория]],Ценовые_категории_ручек[],2,0)</f>
        <v>625</v>
      </c>
      <c r="CT25" s="236" t="s">
        <v>761</v>
      </c>
      <c r="CU25" s="228" t="s">
        <v>767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222" t="s">
        <v>263</v>
      </c>
      <c r="AC26" s="222" t="s">
        <v>216</v>
      </c>
      <c r="AD26" s="222">
        <v>18</v>
      </c>
      <c r="AE26" s="222">
        <v>16</v>
      </c>
      <c r="AF26" s="360">
        <v>50</v>
      </c>
      <c r="AG26" s="360">
        <v>1200</v>
      </c>
      <c r="AH26" s="360">
        <v>50</v>
      </c>
      <c r="AI26" s="360">
        <v>2550</v>
      </c>
      <c r="AJ26" s="229" t="s">
        <v>87</v>
      </c>
      <c r="AK26" s="229" t="s">
        <v>10</v>
      </c>
      <c r="AL26" s="222">
        <v>0</v>
      </c>
      <c r="AN26" s="281" t="s">
        <v>932</v>
      </c>
      <c r="AO26" s="281" t="s">
        <v>957</v>
      </c>
      <c r="AP26" s="281">
        <f>VLOOKUP(Пластики_Acryline[[#This Row],[Ценовая группа]],Цены_по_категориям_Acryline[],2,0)</f>
        <v>7745</v>
      </c>
      <c r="AQ26" s="281">
        <f>VLOOKUP(Пластики_Acryline[[#This Row],[Ценовая группа]],Цены_по_категориям_Acryline[],3,0)</f>
        <v>12274</v>
      </c>
      <c r="AR26" s="281" t="s">
        <v>952</v>
      </c>
      <c r="AS26" s="307" t="s">
        <v>87</v>
      </c>
      <c r="AT26" s="307" t="s">
        <v>10</v>
      </c>
      <c r="AU26" s="228">
        <v>42</v>
      </c>
      <c r="BZ26" s="316" t="s">
        <v>997</v>
      </c>
      <c r="CA26" s="311" t="s">
        <v>981</v>
      </c>
      <c r="CB26" s="281" t="s">
        <v>913</v>
      </c>
      <c r="CC26" s="326" t="s">
        <v>1119</v>
      </c>
      <c r="CD26" s="343">
        <f>VLOOKUP(Ручки[[#This Row],[Категория]],Ценовые_категории_ручек[],2,0)</f>
        <v>257</v>
      </c>
      <c r="CT26" s="236" t="s">
        <v>762</v>
      </c>
      <c r="CU26" s="228" t="s">
        <v>767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222" t="s">
        <v>265</v>
      </c>
      <c r="AC27" s="222" t="s">
        <v>216</v>
      </c>
      <c r="AD27" s="222">
        <v>19</v>
      </c>
      <c r="AE27" s="222">
        <v>16</v>
      </c>
      <c r="AF27" s="360">
        <v>116</v>
      </c>
      <c r="AG27" s="360">
        <v>2550</v>
      </c>
      <c r="AH27" s="360">
        <v>270</v>
      </c>
      <c r="AI27" s="360">
        <v>950</v>
      </c>
      <c r="AJ27" s="229" t="s">
        <v>87</v>
      </c>
      <c r="AK27" s="229" t="s">
        <v>10</v>
      </c>
      <c r="AL27" s="222">
        <v>0.1</v>
      </c>
      <c r="AN27" s="281" t="s">
        <v>933</v>
      </c>
      <c r="AO27" s="281" t="s">
        <v>957</v>
      </c>
      <c r="AP27" s="281">
        <f>VLOOKUP(Пластики_Acryline[[#This Row],[Ценовая группа]],Цены_по_категориям_Acryline[],2,0)</f>
        <v>7745</v>
      </c>
      <c r="AQ27" s="281">
        <f>VLOOKUP(Пластики_Acryline[[#This Row],[Ценовая группа]],Цены_по_категориям_Acryline[],3,0)</f>
        <v>12274</v>
      </c>
      <c r="AR27" s="281" t="s">
        <v>952</v>
      </c>
      <c r="AS27" s="307" t="s">
        <v>87</v>
      </c>
      <c r="AT27" s="307" t="s">
        <v>10</v>
      </c>
      <c r="AU27" s="228">
        <v>43</v>
      </c>
      <c r="BZ27" s="316" t="s">
        <v>1030</v>
      </c>
      <c r="CA27" s="309" t="s">
        <v>983</v>
      </c>
      <c r="CB27" s="317" t="s">
        <v>987</v>
      </c>
      <c r="CC27" s="326" t="s">
        <v>1119</v>
      </c>
      <c r="CD27" s="343">
        <f>VLOOKUP(Ручки[[#This Row],[Категория]],Ценовые_категории_ручек[],2,0)</f>
        <v>800</v>
      </c>
      <c r="CT27" s="236" t="s">
        <v>763</v>
      </c>
      <c r="CU27" s="228" t="s">
        <v>767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60">
        <v>70</v>
      </c>
      <c r="AG28" s="360">
        <v>950</v>
      </c>
      <c r="AH28" s="360">
        <v>90</v>
      </c>
      <c r="AI28" s="360">
        <v>950</v>
      </c>
      <c r="AJ28" s="229" t="s">
        <v>87</v>
      </c>
      <c r="AK28" s="229" t="s">
        <v>10</v>
      </c>
      <c r="AL28" s="222">
        <v>0</v>
      </c>
      <c r="AN28" s="281" t="s">
        <v>934</v>
      </c>
      <c r="AO28" s="281" t="s">
        <v>957</v>
      </c>
      <c r="AP28" s="281">
        <f>VLOOKUP(Пластики_Acryline[[#This Row],[Ценовая группа]],Цены_по_категориям_Acryline[],2,0)</f>
        <v>7745</v>
      </c>
      <c r="AQ28" s="281">
        <f>VLOOKUP(Пластики_Acryline[[#This Row],[Ценовая группа]],Цены_по_категориям_Acryline[],3,0)</f>
        <v>12274</v>
      </c>
      <c r="AR28" s="281" t="s">
        <v>952</v>
      </c>
      <c r="AS28" s="307" t="s">
        <v>87</v>
      </c>
      <c r="AT28" s="307" t="s">
        <v>10</v>
      </c>
      <c r="AU28" s="228">
        <v>44</v>
      </c>
      <c r="BW28" s="334"/>
      <c r="BZ28" s="316" t="s">
        <v>1017</v>
      </c>
      <c r="CA28" s="311" t="s">
        <v>981</v>
      </c>
      <c r="CB28" s="315" t="s">
        <v>985</v>
      </c>
      <c r="CC28" s="326" t="s">
        <v>1119</v>
      </c>
      <c r="CD28" s="343">
        <f>VLOOKUP(Ручки[[#This Row],[Категория]],Ценовые_категории_ручек[],2,0)</f>
        <v>450</v>
      </c>
      <c r="CT28" s="236" t="s">
        <v>764</v>
      </c>
      <c r="CU28" s="228" t="s">
        <v>767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222" t="s">
        <v>269</v>
      </c>
      <c r="AC29" s="222" t="s">
        <v>216</v>
      </c>
      <c r="AD29" s="222">
        <v>19</v>
      </c>
      <c r="AE29" s="222">
        <v>0</v>
      </c>
      <c r="AF29" s="360">
        <v>70</v>
      </c>
      <c r="AG29" s="360">
        <v>2400</v>
      </c>
      <c r="AH29" s="360">
        <v>230</v>
      </c>
      <c r="AI29" s="360">
        <v>950</v>
      </c>
      <c r="AJ29" s="229" t="s">
        <v>87</v>
      </c>
      <c r="AK29" s="229" t="s">
        <v>10</v>
      </c>
      <c r="AL29" s="222">
        <v>0</v>
      </c>
      <c r="AN29" s="281" t="s">
        <v>946</v>
      </c>
      <c r="AO29" s="281" t="s">
        <v>917</v>
      </c>
      <c r="AP29" s="281">
        <f>VLOOKUP(Пластики_Acryline[[#This Row],[Ценовая группа]],Цены_по_категориям_Acryline[],2,0)</f>
        <v>8520</v>
      </c>
      <c r="AQ29" s="281">
        <f>VLOOKUP(Пластики_Acryline[[#This Row],[Ценовая группа]],Цены_по_категориям_Acryline[],3,0)</f>
        <v>13501</v>
      </c>
      <c r="AR29" s="281" t="s">
        <v>952</v>
      </c>
      <c r="AS29" s="307" t="s">
        <v>87</v>
      </c>
      <c r="AT29" s="307" t="s">
        <v>10</v>
      </c>
      <c r="AU29" s="228">
        <v>44</v>
      </c>
      <c r="BW29" s="334"/>
      <c r="BZ29" s="315" t="s">
        <v>1039</v>
      </c>
      <c r="CA29" s="309" t="s">
        <v>983</v>
      </c>
      <c r="CB29" s="323" t="s">
        <v>992</v>
      </c>
      <c r="CC29" s="326" t="s">
        <v>1138</v>
      </c>
      <c r="CD29" s="343">
        <f>VLOOKUP(Ручки[[#This Row],[Категория]],Ценовые_категории_ручек[],2,0)</f>
        <v>800</v>
      </c>
      <c r="CT29" s="236" t="s">
        <v>765</v>
      </c>
      <c r="CU29" s="228" t="s">
        <v>767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222" t="s">
        <v>271</v>
      </c>
      <c r="AC30" s="222" t="s">
        <v>214</v>
      </c>
      <c r="AD30" s="222">
        <v>19</v>
      </c>
      <c r="AE30" s="222">
        <v>0</v>
      </c>
      <c r="AF30" s="360">
        <v>285</v>
      </c>
      <c r="AG30" s="360">
        <v>2550</v>
      </c>
      <c r="AH30" s="360">
        <v>296</v>
      </c>
      <c r="AI30" s="360">
        <v>950</v>
      </c>
      <c r="AJ30" s="229" t="s">
        <v>87</v>
      </c>
      <c r="AK30" s="229" t="s">
        <v>10</v>
      </c>
      <c r="AL30" s="222">
        <v>0</v>
      </c>
      <c r="AN30" s="281" t="s">
        <v>947</v>
      </c>
      <c r="AO30" s="281" t="s">
        <v>917</v>
      </c>
      <c r="AP30" s="281">
        <f>VLOOKUP(Пластики_Acryline[[#This Row],[Ценовая группа]],Цены_по_категориям_Acryline[],2,0)</f>
        <v>8520</v>
      </c>
      <c r="AQ30" s="281">
        <f>VLOOKUP(Пластики_Acryline[[#This Row],[Ценовая группа]],Цены_по_категориям_Acryline[],3,0)</f>
        <v>13501</v>
      </c>
      <c r="AR30" s="281" t="s">
        <v>952</v>
      </c>
      <c r="AS30" s="307" t="s">
        <v>87</v>
      </c>
      <c r="AT30" s="307" t="s">
        <v>10</v>
      </c>
      <c r="AU30" s="228">
        <v>45</v>
      </c>
      <c r="BW30" s="334"/>
      <c r="BZ30" s="315" t="s">
        <v>1038</v>
      </c>
      <c r="CA30" s="309" t="s">
        <v>983</v>
      </c>
      <c r="CB30" s="323" t="s">
        <v>992</v>
      </c>
      <c r="CC30" s="326" t="s">
        <v>1138</v>
      </c>
      <c r="CD30" s="343">
        <f>VLOOKUP(Ручки[[#This Row],[Категория]],Ценовые_категории_ручек[],2,0)</f>
        <v>800</v>
      </c>
      <c r="CT30" s="236" t="s">
        <v>766</v>
      </c>
      <c r="CU30" s="228" t="s">
        <v>767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222" t="s">
        <v>273</v>
      </c>
      <c r="AC31" s="222" t="s">
        <v>214</v>
      </c>
      <c r="AD31" s="222">
        <v>19</v>
      </c>
      <c r="AE31" s="222">
        <v>0</v>
      </c>
      <c r="AF31" s="360">
        <v>205</v>
      </c>
      <c r="AG31" s="360">
        <v>2400</v>
      </c>
      <c r="AH31" s="360">
        <v>205</v>
      </c>
      <c r="AI31" s="360">
        <v>950</v>
      </c>
      <c r="AJ31" s="229" t="s">
        <v>87</v>
      </c>
      <c r="AK31" s="229" t="s">
        <v>10</v>
      </c>
      <c r="AL31" s="222">
        <v>0</v>
      </c>
      <c r="AN31" s="281" t="s">
        <v>948</v>
      </c>
      <c r="AO31" s="281" t="s">
        <v>917</v>
      </c>
      <c r="AP31" s="281">
        <f>VLOOKUP(Пластики_Acryline[[#This Row],[Ценовая группа]],Цены_по_категориям_Acryline[],2,0)</f>
        <v>8520</v>
      </c>
      <c r="AQ31" s="281">
        <f>VLOOKUP(Пластики_Acryline[[#This Row],[Ценовая группа]],Цены_по_категориям_Acryline[],3,0)</f>
        <v>13501</v>
      </c>
      <c r="AR31" s="281" t="s">
        <v>952</v>
      </c>
      <c r="AS31" s="307" t="s">
        <v>87</v>
      </c>
      <c r="AT31" s="307" t="s">
        <v>10</v>
      </c>
      <c r="AU31" s="228">
        <v>46</v>
      </c>
      <c r="BW31" s="334"/>
      <c r="BZ31" s="317" t="s">
        <v>1023</v>
      </c>
      <c r="CA31" s="309" t="s">
        <v>983</v>
      </c>
      <c r="CB31" s="317" t="s">
        <v>986</v>
      </c>
      <c r="CC31" s="326" t="s">
        <v>1044</v>
      </c>
      <c r="CD31" s="343">
        <f>VLOOKUP(Ручки[[#This Row],[Категория]],Ценовые_категории_ручек[],2,0)</f>
        <v>625</v>
      </c>
      <c r="CT31" s="228" t="s">
        <v>768</v>
      </c>
      <c r="CU31" s="228" t="s">
        <v>767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222" t="s">
        <v>275</v>
      </c>
      <c r="AC32" s="222" t="s">
        <v>216</v>
      </c>
      <c r="AD32" s="222">
        <v>19</v>
      </c>
      <c r="AE32" s="222">
        <v>16</v>
      </c>
      <c r="AF32" s="360">
        <v>135</v>
      </c>
      <c r="AG32" s="360">
        <v>2550</v>
      </c>
      <c r="AH32" s="360">
        <v>285</v>
      </c>
      <c r="AI32" s="360">
        <v>950</v>
      </c>
      <c r="AJ32" s="229" t="s">
        <v>87</v>
      </c>
      <c r="AK32" s="229" t="s">
        <v>10</v>
      </c>
      <c r="AL32" s="222">
        <v>0</v>
      </c>
      <c r="AN32" s="281" t="s">
        <v>949</v>
      </c>
      <c r="AO32" s="281" t="s">
        <v>917</v>
      </c>
      <c r="AP32" s="281">
        <f>VLOOKUP(Пластики_Acryline[[#This Row],[Ценовая группа]],Цены_по_категориям_Acryline[],2,0)</f>
        <v>8520</v>
      </c>
      <c r="AQ32" s="281">
        <f>VLOOKUP(Пластики_Acryline[[#This Row],[Ценовая группа]],Цены_по_категориям_Acryline[],3,0)</f>
        <v>13501</v>
      </c>
      <c r="AR32" s="281" t="s">
        <v>952</v>
      </c>
      <c r="AS32" s="307" t="s">
        <v>87</v>
      </c>
      <c r="AT32" s="307" t="s">
        <v>10</v>
      </c>
      <c r="AU32" s="228">
        <v>47</v>
      </c>
      <c r="BW32" s="334"/>
      <c r="BZ32" s="281" t="s">
        <v>979</v>
      </c>
      <c r="CA32" s="311" t="s">
        <v>981</v>
      </c>
      <c r="CB32" s="281" t="s">
        <v>913</v>
      </c>
      <c r="CC32" s="326" t="s">
        <v>1044</v>
      </c>
      <c r="CD32" s="343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222" t="s">
        <v>277</v>
      </c>
      <c r="AC33" s="222" t="s">
        <v>216</v>
      </c>
      <c r="AD33" s="222">
        <v>19</v>
      </c>
      <c r="AE33" s="222">
        <v>16</v>
      </c>
      <c r="AF33" s="360">
        <v>137</v>
      </c>
      <c r="AG33" s="360">
        <v>2550</v>
      </c>
      <c r="AH33" s="360">
        <v>290</v>
      </c>
      <c r="AI33" s="360">
        <v>950</v>
      </c>
      <c r="AJ33" s="229" t="s">
        <v>87</v>
      </c>
      <c r="AK33" s="229" t="s">
        <v>10</v>
      </c>
      <c r="AL33" s="222">
        <v>0</v>
      </c>
      <c r="BW33" s="334"/>
      <c r="BZ33" s="317" t="s">
        <v>1012</v>
      </c>
      <c r="CA33" s="311" t="s">
        <v>981</v>
      </c>
      <c r="CB33" s="314" t="s">
        <v>985</v>
      </c>
      <c r="CC33" s="326" t="s">
        <v>1044</v>
      </c>
      <c r="CD33" s="343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60">
        <v>90</v>
      </c>
      <c r="AG34" s="360">
        <v>950</v>
      </c>
      <c r="AH34" s="360">
        <v>270</v>
      </c>
      <c r="AI34" s="360">
        <v>950</v>
      </c>
      <c r="AJ34" s="229" t="s">
        <v>87</v>
      </c>
      <c r="AK34" s="229" t="s">
        <v>10</v>
      </c>
      <c r="AL34" s="222">
        <v>0</v>
      </c>
      <c r="BW34" s="334"/>
      <c r="BZ34" s="281" t="s">
        <v>978</v>
      </c>
      <c r="CA34" s="311" t="s">
        <v>981</v>
      </c>
      <c r="CB34" s="281" t="s">
        <v>913</v>
      </c>
      <c r="CC34" s="326" t="s">
        <v>1044</v>
      </c>
      <c r="CD34" s="343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222" t="s">
        <v>281</v>
      </c>
      <c r="AC35" s="222" t="s">
        <v>216</v>
      </c>
      <c r="AD35" s="222">
        <v>19</v>
      </c>
      <c r="AE35" s="222">
        <v>0</v>
      </c>
      <c r="AF35" s="360">
        <v>90</v>
      </c>
      <c r="AG35" s="360">
        <v>2400</v>
      </c>
      <c r="AH35" s="360">
        <v>270</v>
      </c>
      <c r="AI35" s="360">
        <v>950</v>
      </c>
      <c r="AJ35" s="229" t="s">
        <v>87</v>
      </c>
      <c r="AK35" s="229" t="s">
        <v>10</v>
      </c>
      <c r="AL35" s="222">
        <v>0</v>
      </c>
      <c r="BW35" s="334"/>
      <c r="BZ35" s="317" t="s">
        <v>1037</v>
      </c>
      <c r="CA35" s="309" t="s">
        <v>993</v>
      </c>
      <c r="CB35" s="323" t="s">
        <v>992</v>
      </c>
      <c r="CC35" s="326" t="s">
        <v>1137</v>
      </c>
      <c r="CD35" s="343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222" t="s">
        <v>283</v>
      </c>
      <c r="AC36" s="222" t="s">
        <v>216</v>
      </c>
      <c r="AD36" s="222">
        <v>19</v>
      </c>
      <c r="AE36" s="222">
        <v>16</v>
      </c>
      <c r="AF36" s="360">
        <v>135</v>
      </c>
      <c r="AG36" s="360">
        <v>2550</v>
      </c>
      <c r="AH36" s="360">
        <v>240</v>
      </c>
      <c r="AI36" s="360">
        <v>950</v>
      </c>
      <c r="AJ36" s="229" t="s">
        <v>87</v>
      </c>
      <c r="AK36" s="229" t="s">
        <v>87</v>
      </c>
      <c r="AL36" s="222">
        <v>0</v>
      </c>
      <c r="BW36" s="334"/>
      <c r="BZ36" s="317" t="s">
        <v>1036</v>
      </c>
      <c r="CA36" s="309" t="s">
        <v>993</v>
      </c>
      <c r="CB36" s="323" t="s">
        <v>992</v>
      </c>
      <c r="CC36" s="326" t="s">
        <v>1137</v>
      </c>
      <c r="CD36" s="343">
        <f>VLOOKUP(Ручки[[#This Row],[Категория]],Ценовые_категории_ручек[],2,0)</f>
        <v>800</v>
      </c>
      <c r="CE36" s="313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222" t="s">
        <v>285</v>
      </c>
      <c r="AC37" s="222" t="s">
        <v>216</v>
      </c>
      <c r="AD37" s="222">
        <v>19</v>
      </c>
      <c r="AE37" s="222">
        <v>16</v>
      </c>
      <c r="AF37" s="360">
        <v>135</v>
      </c>
      <c r="AG37" s="360">
        <v>2550</v>
      </c>
      <c r="AH37" s="360">
        <v>285</v>
      </c>
      <c r="AI37" s="360">
        <v>950</v>
      </c>
      <c r="AJ37" s="229" t="s">
        <v>87</v>
      </c>
      <c r="AK37" s="229" t="s">
        <v>10</v>
      </c>
      <c r="AL37" s="222">
        <v>0</v>
      </c>
      <c r="BW37" s="334"/>
      <c r="BZ37" s="315" t="s">
        <v>1035</v>
      </c>
      <c r="CA37" s="309" t="s">
        <v>993</v>
      </c>
      <c r="CB37" s="323" t="s">
        <v>992</v>
      </c>
      <c r="CC37" s="326" t="s">
        <v>1137</v>
      </c>
      <c r="CD37" s="343">
        <f>VLOOKUP(Ручки[[#This Row],[Категория]],Ценовые_категории_ручек[],2,0)</f>
        <v>800</v>
      </c>
      <c r="CE37" s="310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222" t="s">
        <v>287</v>
      </c>
      <c r="AC38" s="222" t="s">
        <v>216</v>
      </c>
      <c r="AD38" s="222">
        <v>19</v>
      </c>
      <c r="AE38" s="222">
        <v>16</v>
      </c>
      <c r="AF38" s="360">
        <v>135</v>
      </c>
      <c r="AG38" s="360">
        <v>2550</v>
      </c>
      <c r="AH38" s="360">
        <v>228</v>
      </c>
      <c r="AI38" s="360">
        <v>950</v>
      </c>
      <c r="AJ38" s="229" t="s">
        <v>87</v>
      </c>
      <c r="AK38" s="229" t="s">
        <v>87</v>
      </c>
      <c r="AL38" s="222">
        <v>0</v>
      </c>
      <c r="BW38" s="334"/>
      <c r="BZ38" s="316" t="s">
        <v>1020</v>
      </c>
      <c r="CA38" s="309" t="s">
        <v>983</v>
      </c>
      <c r="CB38" s="314" t="s">
        <v>985</v>
      </c>
      <c r="CC38" s="326" t="s">
        <v>1121</v>
      </c>
      <c r="CD38" s="343">
        <f>VLOOKUP(Ручки[[#This Row],[Категория]],Ценовые_категории_ручек[],2,0)</f>
        <v>450</v>
      </c>
      <c r="CE38" s="310"/>
    </row>
    <row r="39" spans="1:135" ht="30" customHeight="1" x14ac:dyDescent="0.25">
      <c r="A39" s="290" t="s">
        <v>960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222" t="s">
        <v>289</v>
      </c>
      <c r="AC39" s="222" t="s">
        <v>216</v>
      </c>
      <c r="AD39" s="222">
        <v>19</v>
      </c>
      <c r="AE39" s="222">
        <v>16</v>
      </c>
      <c r="AF39" s="360">
        <v>70</v>
      </c>
      <c r="AG39" s="360">
        <v>2550</v>
      </c>
      <c r="AH39" s="360">
        <v>278</v>
      </c>
      <c r="AI39" s="360">
        <v>950</v>
      </c>
      <c r="AJ39" s="229" t="s">
        <v>87</v>
      </c>
      <c r="AK39" s="229" t="s">
        <v>10</v>
      </c>
      <c r="AL39" s="222">
        <v>0</v>
      </c>
      <c r="BW39" s="334"/>
      <c r="BZ39" s="316" t="s">
        <v>999</v>
      </c>
      <c r="CA39" s="311" t="s">
        <v>981</v>
      </c>
      <c r="CB39" s="281" t="s">
        <v>913</v>
      </c>
      <c r="CC39" s="326" t="s">
        <v>1121</v>
      </c>
      <c r="CD39" s="343">
        <f>VLOOKUP(Ручки[[#This Row],[Категория]],Ценовые_категории_ручек[],2,0)</f>
        <v>257</v>
      </c>
    </row>
    <row r="40" spans="1:135" ht="30" customHeight="1" x14ac:dyDescent="0.25">
      <c r="A40" s="291" t="s">
        <v>961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222" t="s">
        <v>291</v>
      </c>
      <c r="AC40" s="222" t="s">
        <v>216</v>
      </c>
      <c r="AD40" s="222">
        <v>19</v>
      </c>
      <c r="AE40" s="222">
        <v>16</v>
      </c>
      <c r="AF40" s="360">
        <v>70</v>
      </c>
      <c r="AG40" s="360">
        <v>2550</v>
      </c>
      <c r="AH40" s="360">
        <v>205</v>
      </c>
      <c r="AI40" s="360">
        <v>950</v>
      </c>
      <c r="AJ40" s="229" t="s">
        <v>87</v>
      </c>
      <c r="AK40" s="229" t="s">
        <v>87</v>
      </c>
      <c r="AL40" s="222">
        <v>0</v>
      </c>
      <c r="BZ40" s="316" t="s">
        <v>1029</v>
      </c>
      <c r="CA40" s="309" t="s">
        <v>983</v>
      </c>
      <c r="CB40" s="317" t="s">
        <v>987</v>
      </c>
      <c r="CC40" s="326" t="s">
        <v>1125</v>
      </c>
      <c r="CD40" s="343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804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222" t="s">
        <v>293</v>
      </c>
      <c r="AC41" s="222" t="s">
        <v>214</v>
      </c>
      <c r="AD41" s="222">
        <v>19</v>
      </c>
      <c r="AE41" s="222">
        <v>0</v>
      </c>
      <c r="AF41" s="360">
        <v>250</v>
      </c>
      <c r="AG41" s="360">
        <v>2550</v>
      </c>
      <c r="AH41" s="360">
        <v>250</v>
      </c>
      <c r="AI41" s="360">
        <v>950</v>
      </c>
      <c r="AJ41" s="229" t="s">
        <v>87</v>
      </c>
      <c r="AK41" s="229" t="s">
        <v>87</v>
      </c>
      <c r="AL41" s="222">
        <v>0</v>
      </c>
      <c r="BZ41" s="281" t="s">
        <v>1002</v>
      </c>
      <c r="CA41" s="311" t="s">
        <v>981</v>
      </c>
      <c r="CB41" s="281" t="s">
        <v>913</v>
      </c>
      <c r="CC41" s="326" t="s">
        <v>1125</v>
      </c>
      <c r="CD41" s="343">
        <f>VLOOKUP(Ручки[[#This Row],[Категория]],Ценовые_категории_ручек[],2,0)</f>
        <v>257</v>
      </c>
    </row>
    <row r="42" spans="1:135" ht="30" customHeight="1" thickBot="1" x14ac:dyDescent="0.3">
      <c r="A42" s="292" t="s">
        <v>790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222" t="s">
        <v>295</v>
      </c>
      <c r="AC42" s="222" t="s">
        <v>214</v>
      </c>
      <c r="AD42" s="222">
        <v>19</v>
      </c>
      <c r="AE42" s="222">
        <v>0</v>
      </c>
      <c r="AF42" s="360">
        <v>186</v>
      </c>
      <c r="AG42" s="360">
        <v>2550</v>
      </c>
      <c r="AH42" s="360">
        <v>254</v>
      </c>
      <c r="AI42" s="360">
        <v>950</v>
      </c>
      <c r="AJ42" s="229" t="s">
        <v>87</v>
      </c>
      <c r="AK42" s="229" t="s">
        <v>87</v>
      </c>
      <c r="AL42" s="222">
        <v>0</v>
      </c>
      <c r="BZ42" s="316" t="s">
        <v>1042</v>
      </c>
      <c r="CA42" s="309" t="s">
        <v>976</v>
      </c>
      <c r="CB42" s="323" t="s">
        <v>992</v>
      </c>
      <c r="CC42" s="326" t="s">
        <v>1140</v>
      </c>
      <c r="CD42" s="343">
        <f>VLOOKUP(Ручки[[#This Row],[Категория]],Ценовые_категории_ручек[],2,0)</f>
        <v>800</v>
      </c>
    </row>
    <row r="43" spans="1:135" ht="30" customHeight="1" thickBot="1" x14ac:dyDescent="0.3">
      <c r="A43" s="293" t="s">
        <v>791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222" t="s">
        <v>297</v>
      </c>
      <c r="AC43" s="222" t="s">
        <v>214</v>
      </c>
      <c r="AD43" s="222">
        <v>19</v>
      </c>
      <c r="AE43" s="222">
        <v>0</v>
      </c>
      <c r="AF43" s="360">
        <v>70</v>
      </c>
      <c r="AG43" s="360">
        <v>2550</v>
      </c>
      <c r="AH43" s="360">
        <v>70</v>
      </c>
      <c r="AI43" s="360">
        <v>2550</v>
      </c>
      <c r="AJ43" s="229" t="s">
        <v>87</v>
      </c>
      <c r="AK43" s="229" t="s">
        <v>10</v>
      </c>
      <c r="AL43" s="222">
        <v>0</v>
      </c>
      <c r="BZ43" s="315" t="s">
        <v>1032</v>
      </c>
      <c r="CA43" s="309" t="s">
        <v>989</v>
      </c>
      <c r="CB43" s="323" t="s">
        <v>991</v>
      </c>
      <c r="CC43" s="326" t="s">
        <v>1135</v>
      </c>
      <c r="CD43" s="343">
        <f>VLOOKUP(Ручки[[#This Row],[Категория]],Ценовые_категории_ручек[],2,0)</f>
        <v>625</v>
      </c>
    </row>
    <row r="44" spans="1:135" ht="30" customHeight="1" thickBot="1" x14ac:dyDescent="0.3">
      <c r="A44" s="294" t="s">
        <v>792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5" t="s">
        <v>1034</v>
      </c>
      <c r="CA44" s="309" t="s">
        <v>989</v>
      </c>
      <c r="CB44" s="323" t="s">
        <v>991</v>
      </c>
      <c r="CC44" s="326" t="s">
        <v>1135</v>
      </c>
      <c r="CD44" s="343">
        <f>VLOOKUP(Ручки[[#This Row],[Категория]],Ценовые_категории_ручек[],2,0)</f>
        <v>625</v>
      </c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</row>
    <row r="45" spans="1:135" ht="30" customHeight="1" thickBot="1" x14ac:dyDescent="0.3">
      <c r="A45" s="295" t="s">
        <v>793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6" t="s">
        <v>1031</v>
      </c>
      <c r="CA45" s="309" t="s">
        <v>983</v>
      </c>
      <c r="CB45" s="323" t="s">
        <v>988</v>
      </c>
      <c r="CC45" s="326" t="s">
        <v>1134</v>
      </c>
      <c r="CD45" s="343">
        <f>VLOOKUP(Ручки[[#This Row],[Категория]],Ценовые_категории_ручек[],2,0)</f>
        <v>450</v>
      </c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</row>
    <row r="46" spans="1:135" ht="30" customHeight="1" thickBot="1" x14ac:dyDescent="0.3">
      <c r="A46" s="296" t="s">
        <v>794</v>
      </c>
      <c r="B46" s="225">
        <v>2931</v>
      </c>
      <c r="C46" s="235"/>
      <c r="D46" s="305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6" t="s">
        <v>1019</v>
      </c>
      <c r="CA46" s="309" t="s">
        <v>983</v>
      </c>
      <c r="CB46" s="315" t="s">
        <v>985</v>
      </c>
      <c r="CC46" s="326" t="s">
        <v>1131</v>
      </c>
      <c r="CD46" s="343">
        <f>VLOOKUP(Ручки[[#This Row],[Категория]],Ценовые_категории_ручек[],2,0)</f>
        <v>450</v>
      </c>
      <c r="DS46" s="333"/>
      <c r="DT46" s="333"/>
      <c r="DU46" s="333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</row>
    <row r="47" spans="1:135" ht="30" customHeight="1" thickBot="1" x14ac:dyDescent="0.3">
      <c r="A47" s="297" t="s">
        <v>795</v>
      </c>
      <c r="B47" s="224">
        <v>4373</v>
      </c>
      <c r="C47" s="235"/>
      <c r="D47" s="305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81" t="s">
        <v>1000</v>
      </c>
      <c r="CA47" s="309" t="s">
        <v>983</v>
      </c>
      <c r="CB47" s="281" t="s">
        <v>913</v>
      </c>
      <c r="CC47" s="326" t="s">
        <v>1123</v>
      </c>
      <c r="CD47" s="343">
        <f>VLOOKUP(Ручки[[#This Row],[Категория]],Ценовые_категории_ручек[],2,0)</f>
        <v>257</v>
      </c>
      <c r="DS47" s="333"/>
      <c r="DT47" s="333"/>
      <c r="DU47" s="333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</row>
    <row r="48" spans="1:135" ht="30" customHeight="1" thickBot="1" x14ac:dyDescent="0.3">
      <c r="A48" s="298" t="s">
        <v>796</v>
      </c>
      <c r="B48" s="224">
        <v>4373</v>
      </c>
      <c r="C48" s="235"/>
      <c r="D48" s="305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6" t="s">
        <v>1041</v>
      </c>
      <c r="CA48" s="309" t="s">
        <v>983</v>
      </c>
      <c r="CB48" s="323" t="s">
        <v>992</v>
      </c>
      <c r="CC48" s="326" t="s">
        <v>1139</v>
      </c>
      <c r="CD48" s="343">
        <f>VLOOKUP(Ручки[[#This Row],[Категория]],Ценовые_категории_ручек[],2,0)</f>
        <v>800</v>
      </c>
    </row>
    <row r="49" spans="1:82" ht="30" customHeight="1" thickBot="1" x14ac:dyDescent="0.3">
      <c r="A49" s="299" t="s">
        <v>797</v>
      </c>
      <c r="B49" s="226">
        <v>4033</v>
      </c>
      <c r="C49" s="235"/>
      <c r="D49" s="305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5" t="s">
        <v>1040</v>
      </c>
      <c r="CA49" s="309" t="s">
        <v>983</v>
      </c>
      <c r="CB49" s="323" t="s">
        <v>992</v>
      </c>
      <c r="CC49" s="326" t="s">
        <v>1139</v>
      </c>
      <c r="CD49" s="343">
        <f>VLOOKUP(Ручки[[#This Row],[Категория]],Ценовые_категории_ручек[],2,0)</f>
        <v>800</v>
      </c>
    </row>
    <row r="50" spans="1:82" ht="30" customHeight="1" thickBot="1" x14ac:dyDescent="0.3">
      <c r="A50" s="299" t="s">
        <v>798</v>
      </c>
      <c r="B50" s="226">
        <v>4915</v>
      </c>
      <c r="C50" s="235"/>
      <c r="D50" s="305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81" t="s">
        <v>982</v>
      </c>
      <c r="CA50" s="309" t="s">
        <v>983</v>
      </c>
      <c r="CB50" s="281" t="s">
        <v>913</v>
      </c>
      <c r="CC50" s="326" t="s">
        <v>1122</v>
      </c>
      <c r="CD50" s="343">
        <f>VLOOKUP(Ручки[[#This Row],[Категория]],Ценовые_категории_ручек[],2,0)</f>
        <v>257</v>
      </c>
    </row>
    <row r="51" spans="1:82" ht="30" customHeight="1" thickBot="1" x14ac:dyDescent="0.3">
      <c r="A51" s="293" t="s">
        <v>799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6" t="s">
        <v>1021</v>
      </c>
      <c r="CA51" s="309" t="s">
        <v>983</v>
      </c>
      <c r="CB51" s="315" t="s">
        <v>985</v>
      </c>
      <c r="CC51" s="326" t="s">
        <v>1129</v>
      </c>
      <c r="CD51" s="343">
        <f>VLOOKUP(Ручки[[#This Row],[Категория]],Ценовые_категории_ручек[],2,0)</f>
        <v>450</v>
      </c>
    </row>
    <row r="52" spans="1:82" ht="30" customHeight="1" thickBot="1" x14ac:dyDescent="0.3">
      <c r="A52" s="300" t="s">
        <v>800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7" t="s">
        <v>1016</v>
      </c>
      <c r="CA52" s="309" t="s">
        <v>983</v>
      </c>
      <c r="CB52" s="314" t="s">
        <v>985</v>
      </c>
      <c r="CC52" s="326" t="s">
        <v>1129</v>
      </c>
      <c r="CD52" s="343">
        <f>VLOOKUP(Ручки[[#This Row],[Категория]],Ценовые_категории_ручек[],2,0)</f>
        <v>450</v>
      </c>
    </row>
    <row r="53" spans="1:82" ht="30" customHeight="1" thickBot="1" x14ac:dyDescent="0.3">
      <c r="A53" s="301" t="s">
        <v>801</v>
      </c>
      <c r="B53" s="225">
        <v>5423</v>
      </c>
      <c r="C53" s="235"/>
      <c r="D53" s="305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6" t="s">
        <v>1026</v>
      </c>
      <c r="CA53" s="309" t="s">
        <v>983</v>
      </c>
      <c r="CB53" s="317" t="s">
        <v>986</v>
      </c>
      <c r="CC53" s="326" t="s">
        <v>1118</v>
      </c>
      <c r="CD53" s="343">
        <f>VLOOKUP(Ручки[[#This Row],[Категория]],Ценовые_категории_ручек[],2,0)</f>
        <v>625</v>
      </c>
    </row>
    <row r="54" spans="1:82" ht="30" customHeight="1" x14ac:dyDescent="0.25">
      <c r="A54" s="302" t="s">
        <v>802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6" t="s">
        <v>996</v>
      </c>
      <c r="CA54" s="311" t="s">
        <v>981</v>
      </c>
      <c r="CB54" s="281" t="s">
        <v>913</v>
      </c>
      <c r="CC54" s="326" t="s">
        <v>1118</v>
      </c>
      <c r="CD54" s="343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6" t="s">
        <v>1043</v>
      </c>
      <c r="CA55" s="309" t="s">
        <v>983</v>
      </c>
      <c r="CB55" s="323" t="s">
        <v>992</v>
      </c>
      <c r="CC55" s="326" t="s">
        <v>1141</v>
      </c>
      <c r="CD55" s="343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7" t="s">
        <v>1028</v>
      </c>
      <c r="CA56" s="309" t="s">
        <v>983</v>
      </c>
      <c r="CB56" s="317" t="s">
        <v>987</v>
      </c>
      <c r="CC56" s="326" t="s">
        <v>1130</v>
      </c>
      <c r="CD56" s="343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6" t="s">
        <v>1018</v>
      </c>
      <c r="CA57" s="311" t="s">
        <v>981</v>
      </c>
      <c r="CB57" s="314" t="s">
        <v>985</v>
      </c>
      <c r="CC57" s="326" t="s">
        <v>1130</v>
      </c>
      <c r="CD57" s="343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5" t="s">
        <v>1033</v>
      </c>
      <c r="CA58" s="309" t="s">
        <v>990</v>
      </c>
      <c r="CB58" s="323" t="s">
        <v>991</v>
      </c>
      <c r="CC58" s="326" t="s">
        <v>1136</v>
      </c>
      <c r="CD58" s="343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81" t="s">
        <v>975</v>
      </c>
      <c r="CA59" s="309" t="s">
        <v>976</v>
      </c>
      <c r="CB59" s="326" t="s">
        <v>977</v>
      </c>
      <c r="CC59" s="326" t="s">
        <v>1045</v>
      </c>
      <c r="CD59" s="343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X1lVUL+oYtZam5URV1MZE7SKoQTTCd9ZdbnWMpplCnq3DBZhRtXkkDvuMZ7s7/cmSw99US8RugAoSsgtACQUiA==" saltValue="jNag9Cfi30o4FJDUE2Ahcw==" spinCount="100000" sheet="1" objects="1" scenarios="1"/>
  <mergeCells count="9">
    <mergeCell ref="BZ1:CD1"/>
    <mergeCell ref="CH1:CI1"/>
    <mergeCell ref="CL1:CP1"/>
    <mergeCell ref="AW1:AZ1"/>
    <mergeCell ref="BB2:BD2"/>
    <mergeCell ref="BK1:BL1"/>
    <mergeCell ref="BO1:BP1"/>
    <mergeCell ref="BR1:BS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O104"/>
  <sheetViews>
    <sheetView topLeftCell="A4" zoomScale="85" zoomScaleNormal="85" workbookViewId="0">
      <pane xSplit="1" topLeftCell="B1" activePane="topRight" state="frozen"/>
      <selection pane="topRight" activeCell="A50" sqref="A5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9" width="20.140625" customWidth="1"/>
    <col min="30" max="30" width="72.7109375" bestFit="1" customWidth="1"/>
    <col min="31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722</v>
      </c>
      <c r="G1" s="1" t="s">
        <v>690</v>
      </c>
      <c r="H1" s="1" t="s">
        <v>723</v>
      </c>
      <c r="I1" s="1" t="s">
        <v>719</v>
      </c>
      <c r="J1" s="1" t="s">
        <v>726</v>
      </c>
      <c r="K1" s="1" t="s">
        <v>727</v>
      </c>
      <c r="L1" s="1" t="s">
        <v>729</v>
      </c>
      <c r="M1" s="1" t="s">
        <v>730</v>
      </c>
      <c r="N1" s="1" t="s">
        <v>688</v>
      </c>
      <c r="O1" s="1" t="s">
        <v>736</v>
      </c>
      <c r="P1" s="1" t="s">
        <v>156</v>
      </c>
      <c r="Q1" s="1" t="s">
        <v>786</v>
      </c>
      <c r="R1" s="1" t="s">
        <v>183</v>
      </c>
      <c r="S1" s="1" t="s">
        <v>778</v>
      </c>
      <c r="T1" s="1" t="s">
        <v>208</v>
      </c>
      <c r="U1" s="1" t="s">
        <v>179</v>
      </c>
      <c r="V1" s="1" t="s">
        <v>788</v>
      </c>
      <c r="W1" s="1" t="s">
        <v>909</v>
      </c>
      <c r="X1" s="2" t="s">
        <v>958</v>
      </c>
      <c r="Y1" s="1" t="s">
        <v>959</v>
      </c>
      <c r="Z1" s="1" t="s">
        <v>963</v>
      </c>
      <c r="AA1" s="1" t="s">
        <v>966</v>
      </c>
      <c r="AB1" s="1" t="s">
        <v>908</v>
      </c>
      <c r="AC1" s="1" t="s">
        <v>157</v>
      </c>
      <c r="AD1" s="1" t="s">
        <v>1699</v>
      </c>
      <c r="AE1" s="1" t="s">
        <v>1695</v>
      </c>
      <c r="AF1" s="1" t="s">
        <v>1161</v>
      </c>
      <c r="AI1" s="1" t="s">
        <v>740</v>
      </c>
      <c r="AJ1" s="1" t="s">
        <v>773</v>
      </c>
      <c r="AK1" s="1" t="s">
        <v>774</v>
      </c>
      <c r="AL1" s="1" t="s">
        <v>172</v>
      </c>
      <c r="AM1" s="1" t="s">
        <v>173</v>
      </c>
      <c r="AN1" s="1" t="s">
        <v>181</v>
      </c>
      <c r="AO1" s="1" t="s">
        <v>775</v>
      </c>
      <c r="AP1" s="1" t="s">
        <v>1152</v>
      </c>
      <c r="AS1" s="304" t="s">
        <v>183</v>
      </c>
      <c r="AT1" s="304" t="s">
        <v>778</v>
      </c>
      <c r="AU1" s="304" t="s">
        <v>208</v>
      </c>
      <c r="AV1" s="304" t="s">
        <v>179</v>
      </c>
      <c r="AW1" s="304" t="s">
        <v>968</v>
      </c>
      <c r="AX1" s="304" t="s">
        <v>969</v>
      </c>
      <c r="AY1" s="304" t="s">
        <v>967</v>
      </c>
      <c r="AZ1" s="304" t="s">
        <v>959</v>
      </c>
      <c r="BA1" s="304" t="s">
        <v>963</v>
      </c>
      <c r="BB1" s="304" t="s">
        <v>181</v>
      </c>
      <c r="BC1" s="304" t="s">
        <v>775</v>
      </c>
      <c r="BE1" s="327" t="s">
        <v>974</v>
      </c>
      <c r="BF1" s="328" t="s">
        <v>5</v>
      </c>
      <c r="BG1" s="327" t="s">
        <v>170</v>
      </c>
      <c r="BH1" s="327" t="s">
        <v>183</v>
      </c>
      <c r="BI1" s="329" t="s">
        <v>859</v>
      </c>
      <c r="BJ1" s="329" t="s">
        <v>803</v>
      </c>
      <c r="BL1" t="s">
        <v>494</v>
      </c>
      <c r="BM1" t="s">
        <v>859</v>
      </c>
      <c r="BN1" t="s">
        <v>803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737</v>
      </c>
      <c r="P2" s="1" t="s">
        <v>358</v>
      </c>
      <c r="Q2" s="1"/>
      <c r="R2" s="1" t="s">
        <v>1114</v>
      </c>
      <c r="S2" s="1" t="s">
        <v>1103</v>
      </c>
      <c r="T2" s="1" t="s">
        <v>1097</v>
      </c>
      <c r="U2" s="1" t="s">
        <v>1115</v>
      </c>
      <c r="V2" s="1" t="s">
        <v>1046</v>
      </c>
      <c r="W2" s="1">
        <v>1350</v>
      </c>
      <c r="X2" s="1">
        <v>2650</v>
      </c>
      <c r="Y2" s="1" t="s">
        <v>962</v>
      </c>
      <c r="Z2" s="1">
        <v>0</v>
      </c>
      <c r="AA2" s="1" t="s">
        <v>1047</v>
      </c>
      <c r="AB2" s="1">
        <v>8798.9699999999993</v>
      </c>
      <c r="AC2" s="1" t="s">
        <v>168</v>
      </c>
      <c r="AD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№2 - Hettich ЛДСП Белый</v>
      </c>
      <c r="AE2" s="1" t="e">
        <f>VLOOKUP(Корзина42[[#This Row],[Соединенное название]],Цены_БЗ[],11,0)</f>
        <v>#N/A</v>
      </c>
      <c r="AF2" s="1" t="e">
        <f>Корзина42[[#This Row],[Цена корпус + полки]]-Корзина42[[#This Row],[Цена БЗ]]</f>
        <v>#N/A</v>
      </c>
      <c r="AI2" s="1"/>
      <c r="AJ2" s="1"/>
      <c r="AK2" s="1"/>
      <c r="AL2" s="1"/>
      <c r="AM2" s="1"/>
      <c r="AN2" s="1"/>
      <c r="AO2" s="1"/>
      <c r="AP2" s="1"/>
      <c r="AS2" s="397"/>
      <c r="AT2" s="397"/>
      <c r="AU2" s="397"/>
      <c r="AV2" s="397"/>
      <c r="AW2" s="397"/>
      <c r="AX2" s="397"/>
      <c r="AY2" s="397"/>
      <c r="AZ2" s="397"/>
      <c r="BA2" s="397"/>
      <c r="BB2" s="397"/>
      <c r="BC2" s="397"/>
      <c r="BE2" s="329"/>
      <c r="BF2" s="329"/>
      <c r="BG2" s="329"/>
      <c r="BH2" s="329"/>
      <c r="BI2" s="329"/>
      <c r="BJ2" s="329"/>
      <c r="BL2" t="s">
        <v>1073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737</v>
      </c>
      <c r="P3" s="1" t="s">
        <v>358</v>
      </c>
      <c r="Q3" s="1"/>
      <c r="R3" s="1" t="s">
        <v>1114</v>
      </c>
      <c r="S3" s="1" t="s">
        <v>1103</v>
      </c>
      <c r="T3" s="1" t="s">
        <v>1097</v>
      </c>
      <c r="U3" s="1" t="s">
        <v>1115</v>
      </c>
      <c r="V3" s="1" t="s">
        <v>1046</v>
      </c>
      <c r="W3" s="1">
        <v>1080</v>
      </c>
      <c r="X3" s="1">
        <v>2000</v>
      </c>
      <c r="Y3" s="1" t="s">
        <v>962</v>
      </c>
      <c r="Z3" s="1">
        <v>0</v>
      </c>
      <c r="AA3" s="1" t="s">
        <v>1047</v>
      </c>
      <c r="AB3" s="1">
        <v>6763.67</v>
      </c>
      <c r="AC3" s="1" t="s">
        <v>168</v>
      </c>
      <c r="AD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№2 - Hettich ЛДСП Белый</v>
      </c>
      <c r="AE3" s="1" t="e">
        <f>VLOOKUP(Корзина42[[#This Row],[Соединенное название]],Цены_БЗ[],11,0)</f>
        <v>#N/A</v>
      </c>
      <c r="AF3" s="1" t="e">
        <f>Корзина42[[#This Row],[Цена корпус + полки]]-Корзина42[[#This Row],[Цена БЗ]]</f>
        <v>#N/A</v>
      </c>
    </row>
    <row r="4" spans="1:67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737</v>
      </c>
      <c r="P4" s="1" t="s">
        <v>358</v>
      </c>
      <c r="Q4" s="1"/>
      <c r="R4" s="1"/>
      <c r="S4" s="1"/>
      <c r="T4" s="1"/>
      <c r="U4" s="1"/>
      <c r="V4" s="1" t="s">
        <v>1046</v>
      </c>
      <c r="W4" s="1">
        <v>1080</v>
      </c>
      <c r="X4" s="1">
        <v>13320</v>
      </c>
      <c r="Y4" s="1" t="s">
        <v>962</v>
      </c>
      <c r="Z4" s="1">
        <v>0</v>
      </c>
      <c r="AA4" s="1" t="s">
        <v>1047</v>
      </c>
      <c r="AB4" s="1">
        <v>17483.099999999999</v>
      </c>
      <c r="AC4" s="1" t="s">
        <v>168</v>
      </c>
      <c r="AD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№2 - Hettich ЛДСП Белый</v>
      </c>
      <c r="AE4" s="1">
        <f>VLOOKUP(Корзина42[[#This Row],[Соединенное название]],Цены_БЗ[],11,0)</f>
        <v>17483.13</v>
      </c>
      <c r="AF4" s="1">
        <f>Корзина42[[#This Row],[Цена корпус + полки]]-Корзина42[[#This Row],[Цена БЗ]]</f>
        <v>-3.0000000002473826E-2</v>
      </c>
    </row>
    <row r="5" spans="1:67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737</v>
      </c>
      <c r="P5" s="1" t="s">
        <v>358</v>
      </c>
      <c r="Q5" s="1"/>
      <c r="R5" s="1"/>
      <c r="S5" s="1"/>
      <c r="T5" s="1"/>
      <c r="U5" s="1"/>
      <c r="V5" s="1" t="s">
        <v>1046</v>
      </c>
      <c r="W5" s="1">
        <v>1080</v>
      </c>
      <c r="X5" s="1">
        <v>13320</v>
      </c>
      <c r="Y5" s="1" t="s">
        <v>962</v>
      </c>
      <c r="Z5" s="1">
        <v>0</v>
      </c>
      <c r="AA5" s="1" t="s">
        <v>1047</v>
      </c>
      <c r="AB5" s="1">
        <v>17818.5</v>
      </c>
      <c r="AC5" s="1" t="s">
        <v>168</v>
      </c>
      <c r="AD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№2 - Hettich ЛДСП Белый</v>
      </c>
      <c r="AE5" s="1">
        <f>VLOOKUP(Корзина42[[#This Row],[Соединенное название]],Цены_БЗ[],11,0)</f>
        <v>17818.53</v>
      </c>
      <c r="AF5" s="1">
        <f>Корзина42[[#This Row],[Цена корпус + полки]]-Корзина42[[#This Row],[Цена БЗ]]</f>
        <v>-2.9999999998835847E-2</v>
      </c>
    </row>
    <row r="6" spans="1:67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737</v>
      </c>
      <c r="P6" s="1" t="s">
        <v>360</v>
      </c>
      <c r="Q6" s="1"/>
      <c r="R6" s="1"/>
      <c r="S6" s="1"/>
      <c r="T6" s="1"/>
      <c r="U6" s="1"/>
      <c r="V6" s="1" t="s">
        <v>1046</v>
      </c>
      <c r="W6" s="1">
        <v>1080</v>
      </c>
      <c r="X6" s="1">
        <v>15940</v>
      </c>
      <c r="Y6" s="1" t="s">
        <v>962</v>
      </c>
      <c r="Z6" s="1">
        <v>0</v>
      </c>
      <c r="AA6" s="1" t="s">
        <v>1047</v>
      </c>
      <c r="AB6" s="1">
        <v>20103.099999999999</v>
      </c>
      <c r="AC6" s="1" t="s">
        <v>168</v>
      </c>
      <c r="AD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Hafele(петли)/Hettich(ящики) Tip-on ЛДСП Белый</v>
      </c>
      <c r="AE6" s="1">
        <f>VLOOKUP(Корзина42[[#This Row],[Соединенное название]],Цены_БЗ[],11,0)</f>
        <v>20103.13</v>
      </c>
      <c r="AF6" s="1">
        <f>Корзина42[[#This Row],[Цена корпус + полки]]-Корзина42[[#This Row],[Цена БЗ]]</f>
        <v>-3.0000000002473826E-2</v>
      </c>
    </row>
    <row r="7" spans="1:67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737</v>
      </c>
      <c r="P7" s="1" t="s">
        <v>360</v>
      </c>
      <c r="Q7" s="1"/>
      <c r="R7" s="1"/>
      <c r="S7" s="1"/>
      <c r="T7" s="1"/>
      <c r="U7" s="1"/>
      <c r="V7" s="1" t="s">
        <v>1046</v>
      </c>
      <c r="W7" s="1">
        <v>1080</v>
      </c>
      <c r="X7" s="1">
        <v>15940</v>
      </c>
      <c r="Y7" s="1" t="s">
        <v>962</v>
      </c>
      <c r="Z7" s="1">
        <v>0</v>
      </c>
      <c r="AA7" s="1" t="s">
        <v>1047</v>
      </c>
      <c r="AB7" s="1">
        <v>20103.099999999999</v>
      </c>
      <c r="AC7" s="1" t="s">
        <v>168</v>
      </c>
      <c r="AD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Hafele(петли)/Hettich(ящики) Tip-on ЛДСП Белый</v>
      </c>
      <c r="AE7" s="1">
        <f>VLOOKUP(Корзина42[[#This Row],[Соединенное название]],Цены_БЗ[],11,0)</f>
        <v>20103.13</v>
      </c>
      <c r="AF7" s="1">
        <f>Корзина42[[#This Row],[Цена корпус + полки]]-Корзина42[[#This Row],[Цена БЗ]]</f>
        <v>-3.0000000002473826E-2</v>
      </c>
    </row>
    <row r="8" spans="1:67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737</v>
      </c>
      <c r="P8" s="1" t="s">
        <v>359</v>
      </c>
      <c r="Q8" s="1"/>
      <c r="R8" s="1"/>
      <c r="S8" s="1"/>
      <c r="T8" s="1"/>
      <c r="U8" s="1"/>
      <c r="V8" s="1" t="s">
        <v>1046</v>
      </c>
      <c r="W8" s="1">
        <v>1080</v>
      </c>
      <c r="X8" s="1">
        <v>2220</v>
      </c>
      <c r="Y8" s="1" t="s">
        <v>962</v>
      </c>
      <c r="Z8" s="1">
        <v>0</v>
      </c>
      <c r="AA8" s="1" t="s">
        <v>1047</v>
      </c>
      <c r="AB8" s="1">
        <v>6383.1</v>
      </c>
      <c r="AC8" s="1" t="s">
        <v>168</v>
      </c>
      <c r="AD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Hafele ЛДСП Белый</v>
      </c>
      <c r="AE8" s="1">
        <f>VLOOKUP(Корзина42[[#This Row],[Соединенное название]],Цены_БЗ[],11,0)</f>
        <v>6383.11</v>
      </c>
      <c r="AF8" s="1">
        <f>Корзина42[[#This Row],[Цена корпус + полки]]-Корзина42[[#This Row],[Цена БЗ]]</f>
        <v>-9.999999999308784E-3</v>
      </c>
    </row>
    <row r="9" spans="1:67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737</v>
      </c>
      <c r="P9" s="1" t="s">
        <v>359</v>
      </c>
      <c r="Q9" s="1"/>
      <c r="R9" s="1"/>
      <c r="S9" s="1"/>
      <c r="T9" s="1"/>
      <c r="U9" s="1"/>
      <c r="V9" s="1" t="s">
        <v>1046</v>
      </c>
      <c r="W9" s="1">
        <v>1080</v>
      </c>
      <c r="X9" s="1">
        <v>2220</v>
      </c>
      <c r="Y9" s="1" t="s">
        <v>962</v>
      </c>
      <c r="Z9" s="1">
        <v>0</v>
      </c>
      <c r="AA9" s="1" t="s">
        <v>1047</v>
      </c>
      <c r="AB9" s="1">
        <v>6383.1</v>
      </c>
      <c r="AC9" s="1" t="s">
        <v>168</v>
      </c>
      <c r="AD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Hafele ЛДСП Белый</v>
      </c>
      <c r="AE9" s="1">
        <f>VLOOKUP(Корзина42[[#This Row],[Соединенное название]],Цены_БЗ[],11,0)</f>
        <v>6383.11</v>
      </c>
      <c r="AF9" s="1">
        <f>Корзина42[[#This Row],[Цена корпус + полки]]-Корзина42[[#This Row],[Цена БЗ]]</f>
        <v>-9.999999999308784E-3</v>
      </c>
    </row>
    <row r="10" spans="1:67" x14ac:dyDescent="0.25">
      <c r="A10" s="1" t="s">
        <v>677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737</v>
      </c>
      <c r="P10" s="1" t="s">
        <v>358</v>
      </c>
      <c r="Q10" s="1"/>
      <c r="R10" s="1"/>
      <c r="S10" s="1"/>
      <c r="T10" s="1"/>
      <c r="U10" s="1"/>
      <c r="V10" s="1" t="s">
        <v>1046</v>
      </c>
      <c r="W10" s="1">
        <v>810</v>
      </c>
      <c r="X10" s="1">
        <v>11950</v>
      </c>
      <c r="Y10" s="1" t="s">
        <v>962</v>
      </c>
      <c r="Z10" s="1">
        <v>0</v>
      </c>
      <c r="AA10" s="1" t="s">
        <v>1047</v>
      </c>
      <c r="AB10" s="1">
        <v>14767.88</v>
      </c>
      <c r="AC10" s="1" t="s">
        <v>168</v>
      </c>
      <c r="AD10" s="33" t="s">
        <v>1758</v>
      </c>
      <c r="AE10" s="1" t="e">
        <f>VLOOKUP(Корзина42[[#This Row],[Соединенное название]],Цены_БЗ[],11,0)</f>
        <v>#N/A</v>
      </c>
      <c r="AF10" s="1" t="e">
        <f>Корзина42[[#This Row],[Цена корпус + полки]]-Корзина42[[#This Row],[Цена БЗ]]</f>
        <v>#N/A</v>
      </c>
    </row>
    <row r="11" spans="1:67" x14ac:dyDescent="0.25">
      <c r="A11" s="1" t="s">
        <v>681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737</v>
      </c>
      <c r="P11" s="1" t="s">
        <v>358</v>
      </c>
      <c r="Q11" s="1"/>
      <c r="R11" s="1"/>
      <c r="S11" s="1"/>
      <c r="T11" s="1"/>
      <c r="U11" s="1"/>
      <c r="V11" s="1" t="s">
        <v>1163</v>
      </c>
      <c r="W11" s="1">
        <v>570</v>
      </c>
      <c r="X11" s="1">
        <v>6920</v>
      </c>
      <c r="Y11" s="1" t="s">
        <v>962</v>
      </c>
      <c r="Z11" s="1">
        <v>0</v>
      </c>
      <c r="AA11" s="1" t="s">
        <v>1047</v>
      </c>
      <c r="AB11" s="1">
        <v>9088.5499999999993</v>
      </c>
      <c r="AC11" s="1" t="s">
        <v>168</v>
      </c>
      <c r="AD11" s="33" t="s">
        <v>1752</v>
      </c>
      <c r="AE11" s="1">
        <f>VLOOKUP(Корзина42[[#This Row],[Соединенное название]],Цены_БЗ[],11,0)</f>
        <v>9092.3799999999992</v>
      </c>
      <c r="AF11" s="1">
        <f>Корзина42[[#This Row],[Цена корпус + полки]]-Корзина42[[#This Row],[Цена БЗ]]</f>
        <v>-3.8299999999999272</v>
      </c>
    </row>
    <row r="12" spans="1:67" x14ac:dyDescent="0.25">
      <c r="A12" s="1" t="s">
        <v>681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737</v>
      </c>
      <c r="P12" s="1" t="s">
        <v>359</v>
      </c>
      <c r="Q12" s="1"/>
      <c r="R12" s="1"/>
      <c r="S12" s="1"/>
      <c r="T12" s="1"/>
      <c r="U12" s="1"/>
      <c r="V12" s="1" t="s">
        <v>1163</v>
      </c>
      <c r="W12" s="1">
        <v>570</v>
      </c>
      <c r="X12" s="1">
        <v>5440</v>
      </c>
      <c r="Y12" s="1" t="s">
        <v>962</v>
      </c>
      <c r="Z12" s="1">
        <v>0</v>
      </c>
      <c r="AA12" s="1" t="s">
        <v>1176</v>
      </c>
      <c r="AB12" s="1">
        <v>8395.34</v>
      </c>
      <c r="AC12" s="1" t="s">
        <v>168</v>
      </c>
      <c r="AD12" s="33" t="s">
        <v>1759</v>
      </c>
      <c r="AE12" s="1">
        <f>VLOOKUP(Корзина42[[#This Row],[Соединенное название]],Цены_БЗ[],11,0)</f>
        <v>8412.11</v>
      </c>
      <c r="AF12" s="1">
        <f>Корзина42[[#This Row],[Цена корпус + полки]]-Корзина42[[#This Row],[Цена БЗ]]</f>
        <v>-16.770000000000437</v>
      </c>
    </row>
    <row r="13" spans="1:67" x14ac:dyDescent="0.25">
      <c r="A13" s="1" t="s">
        <v>681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737</v>
      </c>
      <c r="P13" s="1" t="s">
        <v>359</v>
      </c>
      <c r="Q13" s="1"/>
      <c r="R13" s="1"/>
      <c r="S13" s="1"/>
      <c r="T13" s="1"/>
      <c r="U13" s="1"/>
      <c r="V13" s="1" t="s">
        <v>1163</v>
      </c>
      <c r="W13" s="1">
        <v>570</v>
      </c>
      <c r="X13" s="1">
        <v>5440</v>
      </c>
      <c r="Y13" s="1" t="s">
        <v>962</v>
      </c>
      <c r="Z13" s="1">
        <v>0</v>
      </c>
      <c r="AA13" s="1" t="s">
        <v>1047</v>
      </c>
      <c r="AB13" s="1">
        <v>8215.9</v>
      </c>
      <c r="AC13" s="1" t="s">
        <v>168</v>
      </c>
      <c r="AD13" s="33" t="s">
        <v>1760</v>
      </c>
      <c r="AE13" s="1">
        <f>VLOOKUP(Корзина42[[#This Row],[Соединенное название]],Цены_БЗ[],11,0)</f>
        <v>8233.0400000000009</v>
      </c>
      <c r="AF13" s="1">
        <f>Корзина42[[#This Row],[Цена корпус + полки]]-Корзина42[[#This Row],[Цена БЗ]]</f>
        <v>-17.140000000001237</v>
      </c>
    </row>
    <row r="14" spans="1:67" x14ac:dyDescent="0.25">
      <c r="A14" s="1" t="s">
        <v>681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737</v>
      </c>
      <c r="P14" s="1" t="s">
        <v>358</v>
      </c>
      <c r="Q14" s="1"/>
      <c r="R14" s="1"/>
      <c r="S14" s="1"/>
      <c r="T14" s="1"/>
      <c r="U14" s="1"/>
      <c r="V14" s="1" t="s">
        <v>1163</v>
      </c>
      <c r="W14" s="1">
        <v>570</v>
      </c>
      <c r="X14" s="1">
        <v>6920</v>
      </c>
      <c r="Y14" s="1" t="s">
        <v>962</v>
      </c>
      <c r="Z14" s="1">
        <v>0</v>
      </c>
      <c r="AA14" s="1" t="s">
        <v>1047</v>
      </c>
      <c r="AB14" s="1">
        <v>9695.9</v>
      </c>
      <c r="AC14" s="1" t="s">
        <v>168</v>
      </c>
      <c r="AD14" s="33" t="s">
        <v>1761</v>
      </c>
      <c r="AE14" s="1">
        <f>VLOOKUP(Корзина42[[#This Row],[Соединенное название]],Цены_БЗ[],11,0)</f>
        <v>9713.0400000000009</v>
      </c>
      <c r="AF14" s="1">
        <f>Корзина42[[#This Row],[Цена корпус + полки]]-Корзина42[[#This Row],[Цена БЗ]]</f>
        <v>-17.140000000001237</v>
      </c>
    </row>
    <row r="15" spans="1:67" x14ac:dyDescent="0.25">
      <c r="A15" s="1" t="s">
        <v>682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737</v>
      </c>
      <c r="P15" s="1" t="s">
        <v>358</v>
      </c>
      <c r="Q15" s="1"/>
      <c r="R15" s="1"/>
      <c r="S15" s="1"/>
      <c r="T15" s="1"/>
      <c r="U15" s="1"/>
      <c r="V15" s="1" t="s">
        <v>1163</v>
      </c>
      <c r="W15" s="1">
        <v>570</v>
      </c>
      <c r="X15" s="1">
        <v>7530</v>
      </c>
      <c r="Y15" s="1" t="s">
        <v>962</v>
      </c>
      <c r="Z15" s="1">
        <v>0</v>
      </c>
      <c r="AA15" s="1" t="s">
        <v>1047</v>
      </c>
      <c r="AB15" s="1">
        <v>10611.01</v>
      </c>
      <c r="AC15" s="1" t="s">
        <v>168</v>
      </c>
      <c r="AD15" s="33" t="s">
        <v>1762</v>
      </c>
      <c r="AE15" s="1">
        <f>VLOOKUP(Корзина42[[#This Row],[Соединенное название]],Цены_БЗ[],11,0)</f>
        <v>10627.85</v>
      </c>
      <c r="AF15" s="1">
        <f>Корзина42[[#This Row],[Цена корпус + полки]]-Корзина42[[#This Row],[Цена БЗ]]</f>
        <v>-16.840000000000146</v>
      </c>
    </row>
    <row r="16" spans="1:67" x14ac:dyDescent="0.25">
      <c r="A16" s="1" t="s">
        <v>681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737</v>
      </c>
      <c r="P16" s="1" t="s">
        <v>358</v>
      </c>
      <c r="Q16" s="1"/>
      <c r="R16" s="1"/>
      <c r="S16" s="1"/>
      <c r="T16" s="1"/>
      <c r="U16" s="1"/>
      <c r="V16" s="1" t="s">
        <v>1163</v>
      </c>
      <c r="W16" s="1">
        <v>570</v>
      </c>
      <c r="X16" s="1">
        <v>7920</v>
      </c>
      <c r="Y16" s="1" t="s">
        <v>962</v>
      </c>
      <c r="Z16" s="1">
        <v>0</v>
      </c>
      <c r="AA16" s="1" t="s">
        <v>1047</v>
      </c>
      <c r="AB16" s="1">
        <v>11496.25</v>
      </c>
      <c r="AC16" s="1" t="s">
        <v>168</v>
      </c>
      <c r="AD16" s="33" t="s">
        <v>1763</v>
      </c>
      <c r="AE16" s="1">
        <f>VLOOKUP(Корзина42[[#This Row],[Соединенное название]],Цены_БЗ[],11,0)</f>
        <v>11784.55</v>
      </c>
      <c r="AF16" s="1">
        <f>Корзина42[[#This Row],[Цена корпус + полки]]-Корзина42[[#This Row],[Цена БЗ]]</f>
        <v>-288.29999999999927</v>
      </c>
    </row>
    <row r="17" spans="1:32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737</v>
      </c>
      <c r="P17" s="1" t="s">
        <v>358</v>
      </c>
      <c r="Q17" s="1"/>
      <c r="R17" s="1"/>
      <c r="S17" s="1"/>
      <c r="T17" s="1"/>
      <c r="U17" s="1"/>
      <c r="V17" s="1" t="s">
        <v>1046</v>
      </c>
      <c r="W17" s="1">
        <v>1080</v>
      </c>
      <c r="X17" s="1">
        <v>0</v>
      </c>
      <c r="Y17" s="1" t="s">
        <v>962</v>
      </c>
      <c r="Z17" s="1">
        <v>0</v>
      </c>
      <c r="AA17" s="1" t="s">
        <v>1047</v>
      </c>
      <c r="AB17" s="1">
        <v>4579.24</v>
      </c>
      <c r="AC17" s="1" t="s">
        <v>168</v>
      </c>
      <c r="AD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№2 - Hettich ЛДСП Белый</v>
      </c>
      <c r="AE17" s="1">
        <f>VLOOKUP(Корзина42[[#This Row],[Соединенное название]],Цены_БЗ[],11,0)</f>
        <v>4579.42</v>
      </c>
      <c r="AF17" s="1">
        <f>Корзина42[[#This Row],[Цена корпус + полки]]-Корзина42[[#This Row],[Цена БЗ]]</f>
        <v>-0.18000000000029104</v>
      </c>
    </row>
    <row r="18" spans="1:32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737</v>
      </c>
      <c r="P18" s="1" t="s">
        <v>358</v>
      </c>
      <c r="Q18" s="1"/>
      <c r="R18" s="1"/>
      <c r="S18" s="1"/>
      <c r="T18" s="1"/>
      <c r="U18" s="1"/>
      <c r="V18" s="1" t="s">
        <v>1046</v>
      </c>
      <c r="W18" s="1">
        <v>1080</v>
      </c>
      <c r="X18" s="1">
        <v>0</v>
      </c>
      <c r="Y18" s="1" t="s">
        <v>962</v>
      </c>
      <c r="Z18" s="1">
        <v>0</v>
      </c>
      <c r="AA18" s="1" t="s">
        <v>1047</v>
      </c>
      <c r="AB18" s="1">
        <v>4109.5600000000004</v>
      </c>
      <c r="AC18" s="1" t="s">
        <v>168</v>
      </c>
      <c r="AD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№2 - Hettich ЛДСП Белый</v>
      </c>
      <c r="AE18" s="1">
        <f>VLOOKUP(Корзина42[[#This Row],[Соединенное название]],Цены_БЗ[],11,0)</f>
        <v>4109.72</v>
      </c>
      <c r="AF18" s="1">
        <f>Корзина42[[#This Row],[Цена корпус + полки]]-Корзина42[[#This Row],[Цена БЗ]]</f>
        <v>-0.15999999999985448</v>
      </c>
    </row>
    <row r="19" spans="1:32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737</v>
      </c>
      <c r="P19" s="1" t="s">
        <v>358</v>
      </c>
      <c r="Q19" s="1"/>
      <c r="R19" s="1"/>
      <c r="S19" s="1"/>
      <c r="T19" s="1"/>
      <c r="U19" s="1"/>
      <c r="V19" s="1" t="s">
        <v>1046</v>
      </c>
      <c r="W19" s="1">
        <v>1080</v>
      </c>
      <c r="X19" s="1">
        <v>0</v>
      </c>
      <c r="Y19" s="1" t="s">
        <v>962</v>
      </c>
      <c r="Z19" s="1">
        <v>0</v>
      </c>
      <c r="AA19" s="1" t="s">
        <v>1047</v>
      </c>
      <c r="AB19" s="28">
        <v>4688.88</v>
      </c>
      <c r="AC19" s="1" t="s">
        <v>168</v>
      </c>
      <c r="AD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№2 - Hettich ЛДСП Белый</v>
      </c>
      <c r="AE19" s="1">
        <f>VLOOKUP(Корзина42[[#This Row],[Соединенное название]],Цены_БЗ[],11,0)</f>
        <v>4689.12</v>
      </c>
      <c r="AF19" s="1">
        <f>Корзина42[[#This Row],[Цена корпус + полки]]-Корзина42[[#This Row],[Цена БЗ]]</f>
        <v>-0.23999999999978172</v>
      </c>
    </row>
    <row r="20" spans="1:32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737</v>
      </c>
      <c r="P20" s="1" t="s">
        <v>358</v>
      </c>
      <c r="Q20" s="1"/>
      <c r="R20" s="1"/>
      <c r="S20" s="1"/>
      <c r="T20" s="1"/>
      <c r="U20" s="1"/>
      <c r="V20" s="1" t="s">
        <v>1046</v>
      </c>
      <c r="W20" s="1">
        <v>1080</v>
      </c>
      <c r="X20" s="1">
        <v>0</v>
      </c>
      <c r="Y20" s="1" t="s">
        <v>962</v>
      </c>
      <c r="Z20" s="1">
        <v>0</v>
      </c>
      <c r="AA20" s="1" t="s">
        <v>1047</v>
      </c>
      <c r="AB20" s="28">
        <v>5660.28</v>
      </c>
      <c r="AC20" s="1" t="s">
        <v>168</v>
      </c>
      <c r="AD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№2 - Hettich ЛДСП Белый</v>
      </c>
      <c r="AE20" s="1">
        <f>VLOOKUP(Корзина42[[#This Row],[Соединенное название]],Цены_БЗ[],11,0)</f>
        <v>5660.11</v>
      </c>
      <c r="AF20" s="1">
        <f>Корзина42[[#This Row],[Цена корпус + полки]]-Корзина42[[#This Row],[Цена БЗ]]</f>
        <v>0.17000000000007276</v>
      </c>
    </row>
    <row r="21" spans="1:32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737</v>
      </c>
      <c r="P21" s="1" t="s">
        <v>358</v>
      </c>
      <c r="Q21" s="1"/>
      <c r="R21" s="1"/>
      <c r="S21" s="1"/>
      <c r="T21" s="1"/>
      <c r="U21" s="1"/>
      <c r="V21" s="1" t="s">
        <v>1046</v>
      </c>
      <c r="W21" s="1">
        <v>1080</v>
      </c>
      <c r="X21" s="1">
        <v>0</v>
      </c>
      <c r="Y21" s="1" t="s">
        <v>962</v>
      </c>
      <c r="Z21" s="1">
        <v>0</v>
      </c>
      <c r="AA21" s="1" t="s">
        <v>1047</v>
      </c>
      <c r="AB21" s="28">
        <v>6677.92</v>
      </c>
      <c r="AC21" s="1" t="s">
        <v>168</v>
      </c>
      <c r="AD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№2 - Hettich ЛДСП Белый</v>
      </c>
      <c r="AE21" s="1">
        <f>VLOOKUP(Корзина42[[#This Row],[Соединенное название]],Цены_БЗ[],11,0)</f>
        <v>6677.75</v>
      </c>
      <c r="AF21" s="1">
        <f>Корзина42[[#This Row],[Цена корпус + полки]]-Корзина42[[#This Row],[Цена БЗ]]</f>
        <v>0.17000000000007276</v>
      </c>
    </row>
    <row r="22" spans="1:32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737</v>
      </c>
      <c r="P22" s="1" t="s">
        <v>358</v>
      </c>
      <c r="Q22" s="1"/>
      <c r="R22" s="1"/>
      <c r="S22" s="1"/>
      <c r="T22" s="1"/>
      <c r="U22" s="1"/>
      <c r="V22" s="1" t="s">
        <v>1046</v>
      </c>
      <c r="W22" s="1">
        <v>1080</v>
      </c>
      <c r="X22" s="1">
        <v>1000</v>
      </c>
      <c r="Y22" s="1" t="s">
        <v>962</v>
      </c>
      <c r="Z22" s="1">
        <v>0</v>
      </c>
      <c r="AA22" s="1" t="s">
        <v>1047</v>
      </c>
      <c r="AB22" s="28">
        <v>6072.94</v>
      </c>
      <c r="AC22" s="1" t="s">
        <v>168</v>
      </c>
      <c r="AD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№2 - Hettich ЛДСП Белый</v>
      </c>
      <c r="AE22" s="1">
        <f>VLOOKUP(Корзина42[[#This Row],[Соединенное название]],Цены_БЗ[],11,0)</f>
        <v>6073.28</v>
      </c>
      <c r="AF22" s="1">
        <f>Корзина42[[#This Row],[Цена корпус + полки]]-Корзина42[[#This Row],[Цена БЗ]]</f>
        <v>-0.34000000000014552</v>
      </c>
    </row>
    <row r="23" spans="1:32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737</v>
      </c>
      <c r="P23" s="1" t="s">
        <v>358</v>
      </c>
      <c r="Q23" s="1"/>
      <c r="R23" s="1"/>
      <c r="S23" s="1"/>
      <c r="T23" s="1"/>
      <c r="U23" s="1"/>
      <c r="V23" s="1" t="s">
        <v>1046</v>
      </c>
      <c r="W23" s="1">
        <v>1080</v>
      </c>
      <c r="X23" s="1">
        <v>1000</v>
      </c>
      <c r="Y23" s="1" t="s">
        <v>962</v>
      </c>
      <c r="Z23" s="1">
        <v>0</v>
      </c>
      <c r="AA23" s="1" t="s">
        <v>1047</v>
      </c>
      <c r="AB23" s="28">
        <v>6555.09</v>
      </c>
      <c r="AC23" s="1" t="s">
        <v>168</v>
      </c>
      <c r="AD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№2 - Hettich ЛДСП Белый</v>
      </c>
      <c r="AE23" s="1">
        <f>VLOOKUP(Корзина42[[#This Row],[Соединенное название]],Цены_БЗ[],11,0)</f>
        <v>6554.73</v>
      </c>
      <c r="AF23" s="1">
        <f>Корзина42[[#This Row],[Цена корпус + полки]]-Корзина42[[#This Row],[Цена БЗ]]</f>
        <v>0.36000000000058208</v>
      </c>
    </row>
    <row r="24" spans="1:32" x14ac:dyDescent="0.25">
      <c r="A24" s="1" t="s">
        <v>673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737</v>
      </c>
      <c r="P24" s="1" t="s">
        <v>358</v>
      </c>
      <c r="Q24" s="1"/>
      <c r="R24" s="1"/>
      <c r="S24" s="1"/>
      <c r="T24" s="1"/>
      <c r="U24" s="1"/>
      <c r="V24" s="1" t="s">
        <v>1046</v>
      </c>
      <c r="W24" s="1">
        <v>810</v>
      </c>
      <c r="X24" s="1">
        <v>11560</v>
      </c>
      <c r="Y24" s="1" t="s">
        <v>962</v>
      </c>
      <c r="Z24" s="1">
        <v>0</v>
      </c>
      <c r="AA24" s="1" t="s">
        <v>1047</v>
      </c>
      <c r="AB24" s="28">
        <v>14229.15</v>
      </c>
      <c r="AC24" s="1" t="s">
        <v>168</v>
      </c>
      <c r="AD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№2 - Hettich ЛДСП Белый</v>
      </c>
      <c r="AE24" s="1" t="e">
        <f>VLOOKUP(Корзина42[[#This Row],[Соединенное название]],Цены_БЗ[],11,0)</f>
        <v>#N/A</v>
      </c>
      <c r="AF24" s="1" t="e">
        <f>Корзина42[[#This Row],[Цена корпус + полки]]-Корзина42[[#This Row],[Цена БЗ]]</f>
        <v>#N/A</v>
      </c>
    </row>
    <row r="25" spans="1:32" x14ac:dyDescent="0.25">
      <c r="A25" s="1" t="s">
        <v>674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737</v>
      </c>
      <c r="P25" s="1" t="s">
        <v>358</v>
      </c>
      <c r="Q25" s="1"/>
      <c r="R25" s="1"/>
      <c r="S25" s="1"/>
      <c r="T25" s="1"/>
      <c r="U25" s="1"/>
      <c r="V25" s="1" t="s">
        <v>1046</v>
      </c>
      <c r="W25" s="1">
        <v>1080</v>
      </c>
      <c r="X25" s="1">
        <v>10540</v>
      </c>
      <c r="Y25" s="1" t="s">
        <v>962</v>
      </c>
      <c r="Z25" s="1">
        <v>0</v>
      </c>
      <c r="AA25" s="1" t="s">
        <v>1047</v>
      </c>
      <c r="AB25" s="28">
        <v>13880.85</v>
      </c>
      <c r="AC25" s="1" t="s">
        <v>168</v>
      </c>
      <c r="AD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№2 - Hettich ЛДСП Белый</v>
      </c>
      <c r="AE25" s="1" t="e">
        <f>VLOOKUP(Корзина42[[#This Row],[Соединенное название]],Цены_БЗ[],11,0)</f>
        <v>#N/A</v>
      </c>
      <c r="AF25" s="1" t="e">
        <f>Корзина42[[#This Row],[Цена корпус + полки]]-Корзина42[[#This Row],[Цена БЗ]]</f>
        <v>#N/A</v>
      </c>
    </row>
    <row r="26" spans="1:32" x14ac:dyDescent="0.25">
      <c r="A26" s="1" t="s">
        <v>674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737</v>
      </c>
      <c r="P26" s="1" t="s">
        <v>358</v>
      </c>
      <c r="Q26" s="1"/>
      <c r="R26" s="1"/>
      <c r="S26" s="1"/>
      <c r="T26" s="1"/>
      <c r="U26" s="1"/>
      <c r="V26" s="1" t="s">
        <v>1046</v>
      </c>
      <c r="W26" s="1">
        <v>1080</v>
      </c>
      <c r="X26" s="1">
        <v>10540</v>
      </c>
      <c r="Y26" s="1" t="s">
        <v>962</v>
      </c>
      <c r="Z26" s="1">
        <v>0</v>
      </c>
      <c r="AA26" s="1" t="s">
        <v>1047</v>
      </c>
      <c r="AB26" s="28">
        <v>13880.85</v>
      </c>
      <c r="AC26" s="1" t="s">
        <v>168</v>
      </c>
      <c r="AD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№2 - Hettich ЛДСП Белый</v>
      </c>
      <c r="AE26" s="1" t="e">
        <f>VLOOKUP(Корзина42[[#This Row],[Соединенное название]],Цены_БЗ[],11,0)</f>
        <v>#N/A</v>
      </c>
      <c r="AF26" s="1" t="e">
        <f>Корзина42[[#This Row],[Цена корпус + полки]]-Корзина42[[#This Row],[Цена БЗ]]</f>
        <v>#N/A</v>
      </c>
    </row>
    <row r="27" spans="1:32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737</v>
      </c>
      <c r="P27" s="1" t="s">
        <v>358</v>
      </c>
      <c r="Q27" s="1"/>
      <c r="R27" s="1"/>
      <c r="S27" s="1"/>
      <c r="T27" s="1"/>
      <c r="U27" s="1"/>
      <c r="V27" s="1" t="s">
        <v>1046</v>
      </c>
      <c r="W27" s="1">
        <v>1000</v>
      </c>
      <c r="X27" s="1">
        <v>1000</v>
      </c>
      <c r="Y27" s="1" t="s">
        <v>962</v>
      </c>
      <c r="Z27" s="1">
        <v>0</v>
      </c>
      <c r="AA27" s="1" t="s">
        <v>1047</v>
      </c>
      <c r="AB27" s="28">
        <v>4304.75</v>
      </c>
      <c r="AC27" s="1" t="s">
        <v>168</v>
      </c>
      <c r="AD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№2 - Hettich ЛДСП Белый</v>
      </c>
      <c r="AE27" s="1">
        <f>VLOOKUP(Корзина42[[#This Row],[Соединенное название]],Цены_БЗ[],11,0)</f>
        <v>4304.7700000000004</v>
      </c>
      <c r="AF27" s="1">
        <f>Корзина42[[#This Row],[Цена корпус + полки]]-Корзина42[[#This Row],[Цена БЗ]]</f>
        <v>-2.0000000000436557E-2</v>
      </c>
    </row>
    <row r="28" spans="1:32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737</v>
      </c>
      <c r="P28" s="1" t="s">
        <v>358</v>
      </c>
      <c r="Q28" s="1"/>
      <c r="R28" s="1"/>
      <c r="S28" s="1"/>
      <c r="T28" s="1"/>
      <c r="U28" s="1"/>
      <c r="V28" s="1" t="s">
        <v>1046</v>
      </c>
      <c r="W28" s="1">
        <v>1000</v>
      </c>
      <c r="X28" s="1">
        <v>1000</v>
      </c>
      <c r="Y28" s="1" t="s">
        <v>962</v>
      </c>
      <c r="Z28" s="1">
        <v>0</v>
      </c>
      <c r="AA28" s="1" t="s">
        <v>1047</v>
      </c>
      <c r="AB28" s="28">
        <v>4304.75</v>
      </c>
      <c r="AC28" s="1" t="s">
        <v>168</v>
      </c>
      <c r="AD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№2 - Hettich ЛДСП Белый</v>
      </c>
      <c r="AE28" s="1">
        <f>VLOOKUP(Корзина42[[#This Row],[Соединенное название]],Цены_БЗ[],11,0)</f>
        <v>4304.7700000000004</v>
      </c>
      <c r="AF28" s="1">
        <f>Корзина42[[#This Row],[Цена корпус + полки]]-Корзина42[[#This Row],[Цена БЗ]]</f>
        <v>-2.0000000000436557E-2</v>
      </c>
    </row>
    <row r="29" spans="1:32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737</v>
      </c>
      <c r="P29" s="1" t="s">
        <v>358</v>
      </c>
      <c r="Q29" s="1"/>
      <c r="R29" s="1"/>
      <c r="S29" s="1"/>
      <c r="T29" s="1"/>
      <c r="U29" s="1"/>
      <c r="V29" s="1" t="s">
        <v>1046</v>
      </c>
      <c r="W29" s="1">
        <v>1350</v>
      </c>
      <c r="X29" s="1">
        <v>2650</v>
      </c>
      <c r="Y29" s="1" t="s">
        <v>962</v>
      </c>
      <c r="Z29" s="1">
        <v>0</v>
      </c>
      <c r="AA29" s="1" t="s">
        <v>1047</v>
      </c>
      <c r="AB29" s="28">
        <v>8087.79</v>
      </c>
      <c r="AC29" s="1" t="s">
        <v>168</v>
      </c>
      <c r="AD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№2 - Hettich ЛДСП Белый</v>
      </c>
      <c r="AE29" s="1">
        <f>VLOOKUP(Корзина42[[#This Row],[Соединенное название]],Цены_БЗ[],11,0)</f>
        <v>8067.6</v>
      </c>
      <c r="AF29" s="1">
        <f>Корзина42[[#This Row],[Цена корпус + полки]]-Корзина42[[#This Row],[Цена БЗ]]</f>
        <v>20.1899999999996</v>
      </c>
    </row>
    <row r="30" spans="1:32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737</v>
      </c>
      <c r="P30" s="1" t="s">
        <v>360</v>
      </c>
      <c r="Q30" s="1"/>
      <c r="R30" s="1"/>
      <c r="S30" s="1"/>
      <c r="T30" s="1"/>
      <c r="U30" s="1"/>
      <c r="V30" s="1" t="s">
        <v>1046</v>
      </c>
      <c r="W30" s="1">
        <v>1350</v>
      </c>
      <c r="X30" s="1">
        <v>990</v>
      </c>
      <c r="Y30" s="1" t="s">
        <v>962</v>
      </c>
      <c r="Z30" s="1">
        <v>0</v>
      </c>
      <c r="AA30" s="1" t="s">
        <v>1047</v>
      </c>
      <c r="AB30" s="28">
        <v>6427.79</v>
      </c>
      <c r="AC30" s="1" t="s">
        <v>168</v>
      </c>
      <c r="AD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Hafele(петли)/Hettich(ящики) Tip-on ЛДСП Белый</v>
      </c>
      <c r="AE30" s="1">
        <f>VLOOKUP(Корзина42[[#This Row],[Соединенное название]],Цены_БЗ[],11,0)</f>
        <v>6427.6</v>
      </c>
      <c r="AF30" s="1">
        <f>Корзина42[[#This Row],[Цена корпус + полки]]-Корзина42[[#This Row],[Цена БЗ]]</f>
        <v>0.18999999999959982</v>
      </c>
    </row>
    <row r="31" spans="1:32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737</v>
      </c>
      <c r="P31" s="1" t="s">
        <v>358</v>
      </c>
      <c r="Q31" s="1"/>
      <c r="R31" s="1"/>
      <c r="S31" s="1"/>
      <c r="T31" s="1"/>
      <c r="U31" s="1"/>
      <c r="V31" s="1" t="s">
        <v>1046</v>
      </c>
      <c r="W31" s="1">
        <v>1350</v>
      </c>
      <c r="X31" s="1">
        <v>2650</v>
      </c>
      <c r="Y31" s="1" t="s">
        <v>962</v>
      </c>
      <c r="Z31" s="1">
        <v>0</v>
      </c>
      <c r="AA31" s="1" t="s">
        <v>1047</v>
      </c>
      <c r="AB31" s="28">
        <v>8087.79</v>
      </c>
      <c r="AC31" s="1" t="s">
        <v>168</v>
      </c>
      <c r="AD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№2 - Hettich ЛДСП Белый</v>
      </c>
      <c r="AE31" s="1">
        <f>VLOOKUP(Корзина42[[#This Row],[Соединенное название]],Цены_БЗ[],11,0)</f>
        <v>8087.62</v>
      </c>
      <c r="AF31" s="1">
        <f>Корзина42[[#This Row],[Цена корпус + полки]]-Корзина42[[#This Row],[Цена БЗ]]</f>
        <v>0.17000000000007276</v>
      </c>
    </row>
    <row r="32" spans="1:32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737</v>
      </c>
      <c r="P32" s="1" t="s">
        <v>358</v>
      </c>
      <c r="Q32" s="1"/>
      <c r="R32" s="1"/>
      <c r="S32" s="1"/>
      <c r="T32" s="1"/>
      <c r="U32" s="1"/>
      <c r="V32" s="1" t="s">
        <v>1046</v>
      </c>
      <c r="W32" s="1">
        <v>1080</v>
      </c>
      <c r="X32" s="1">
        <v>6100</v>
      </c>
      <c r="Y32" s="1" t="s">
        <v>962</v>
      </c>
      <c r="Z32" s="1">
        <v>0</v>
      </c>
      <c r="AA32" s="1" t="s">
        <v>1047</v>
      </c>
      <c r="AB32" s="28">
        <v>10496.36</v>
      </c>
      <c r="AC32" s="1" t="s">
        <v>168</v>
      </c>
      <c r="AD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№2 - Hettich ЛДСП Белый</v>
      </c>
      <c r="AE32" s="1">
        <f>VLOOKUP(Корзина42[[#This Row],[Соединенное название]],Цены_БЗ[],11,0)</f>
        <v>10496.55</v>
      </c>
      <c r="AF32" s="1">
        <f>Корзина42[[#This Row],[Цена корпус + полки]]-Корзина42[[#This Row],[Цена БЗ]]</f>
        <v>-0.18999999999869033</v>
      </c>
    </row>
    <row r="33" spans="1:32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737</v>
      </c>
      <c r="P33" s="1" t="s">
        <v>358</v>
      </c>
      <c r="Q33" s="1"/>
      <c r="R33" s="1"/>
      <c r="S33" s="1"/>
      <c r="T33" s="1"/>
      <c r="U33" s="1"/>
      <c r="V33" s="1" t="s">
        <v>1046</v>
      </c>
      <c r="W33" s="1">
        <v>1080</v>
      </c>
      <c r="X33" s="1">
        <v>7100</v>
      </c>
      <c r="Y33" s="1" t="s">
        <v>962</v>
      </c>
      <c r="Z33" s="1">
        <v>0</v>
      </c>
      <c r="AA33" s="1" t="s">
        <v>1047</v>
      </c>
      <c r="AB33" s="28">
        <v>11496.36</v>
      </c>
      <c r="AC33" s="1" t="s">
        <v>168</v>
      </c>
      <c r="AD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№2 - Hettich ЛДСП Белый</v>
      </c>
      <c r="AE33" s="1">
        <f>VLOOKUP(Корзина42[[#This Row],[Соединенное название]],Цены_БЗ[],11,0)</f>
        <v>11496.55</v>
      </c>
      <c r="AF33" s="1">
        <f>Корзина42[[#This Row],[Цена корпус + полки]]-Корзина42[[#This Row],[Цена БЗ]]</f>
        <v>-0.18999999999869033</v>
      </c>
    </row>
    <row r="34" spans="1:32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737</v>
      </c>
      <c r="P34" s="1" t="s">
        <v>359</v>
      </c>
      <c r="Q34" s="1"/>
      <c r="R34" s="1"/>
      <c r="S34" s="1"/>
      <c r="T34" s="1"/>
      <c r="U34" s="1"/>
      <c r="V34" s="1" t="s">
        <v>1046</v>
      </c>
      <c r="W34" s="1">
        <v>1080</v>
      </c>
      <c r="X34" s="1">
        <v>1060</v>
      </c>
      <c r="Y34" s="1" t="s">
        <v>962</v>
      </c>
      <c r="Z34" s="1">
        <v>0</v>
      </c>
      <c r="AA34" s="1" t="s">
        <v>1047</v>
      </c>
      <c r="AB34" s="28">
        <v>5456.36</v>
      </c>
      <c r="AC34" s="1" t="s">
        <v>168</v>
      </c>
      <c r="AD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Hafele ЛДСП Белый</v>
      </c>
      <c r="AE34" s="1">
        <f>VLOOKUP(Корзина42[[#This Row],[Соединенное название]],Цены_БЗ[],11,0)</f>
        <v>5456.54</v>
      </c>
      <c r="AF34" s="1">
        <f>Корзина42[[#This Row],[Цена корпус + полки]]-Корзина42[[#This Row],[Цена БЗ]]</f>
        <v>-0.18000000000029104</v>
      </c>
    </row>
    <row r="35" spans="1:32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737</v>
      </c>
      <c r="P35" s="1" t="s">
        <v>358</v>
      </c>
      <c r="Q35" s="1"/>
      <c r="R35" s="1"/>
      <c r="S35" s="1"/>
      <c r="T35" s="1"/>
      <c r="U35" s="1"/>
      <c r="V35" s="1" t="s">
        <v>1046</v>
      </c>
      <c r="W35" s="1">
        <v>1080</v>
      </c>
      <c r="X35" s="1">
        <v>20400</v>
      </c>
      <c r="Y35" s="1" t="s">
        <v>962</v>
      </c>
      <c r="Z35" s="1">
        <v>0</v>
      </c>
      <c r="AA35" s="1" t="s">
        <v>1047</v>
      </c>
      <c r="AB35" s="28">
        <v>25100.85</v>
      </c>
      <c r="AC35" s="1" t="s">
        <v>168</v>
      </c>
      <c r="AD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№2 - Hettich ЛДСП Белый</v>
      </c>
      <c r="AE35" s="1">
        <f>VLOOKUP(Корзина42[[#This Row],[Соединенное название]],Цены_БЗ[],11,0)</f>
        <v>25100.9</v>
      </c>
      <c r="AF35" s="1">
        <f>Корзина42[[#This Row],[Цена корпус + полки]]-Корзина42[[#This Row],[Цена БЗ]]</f>
        <v>-5.0000000002910383E-2</v>
      </c>
    </row>
    <row r="36" spans="1:32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737</v>
      </c>
      <c r="P36" s="1" t="s">
        <v>358</v>
      </c>
      <c r="Q36" s="1"/>
      <c r="R36" s="1"/>
      <c r="S36" s="1"/>
      <c r="T36" s="1"/>
      <c r="U36" s="1"/>
      <c r="V36" s="1" t="s">
        <v>1046</v>
      </c>
      <c r="W36" s="1">
        <v>1080</v>
      </c>
      <c r="X36" s="1">
        <v>16860</v>
      </c>
      <c r="Y36" s="1" t="s">
        <v>962</v>
      </c>
      <c r="Z36" s="1">
        <v>0</v>
      </c>
      <c r="AA36" s="1" t="s">
        <v>1047</v>
      </c>
      <c r="AB36" s="28">
        <v>21166.5</v>
      </c>
      <c r="AC36" s="1" t="s">
        <v>168</v>
      </c>
      <c r="AD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№2 - Hettich ЛДСП Белый</v>
      </c>
      <c r="AE36" s="1">
        <f>VLOOKUP(Корзина42[[#This Row],[Соединенное название]],Цены_БЗ[],11,0)</f>
        <v>21166.54</v>
      </c>
      <c r="AF36" s="1">
        <f>Корзина42[[#This Row],[Цена корпус + полки]]-Корзина42[[#This Row],[Цена БЗ]]</f>
        <v>-4.0000000000873115E-2</v>
      </c>
    </row>
    <row r="37" spans="1:32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737</v>
      </c>
      <c r="P37" s="1" t="s">
        <v>359</v>
      </c>
      <c r="Q37" s="1"/>
      <c r="R37" s="1"/>
      <c r="S37" s="1"/>
      <c r="T37" s="1"/>
      <c r="U37" s="1"/>
      <c r="V37" s="1" t="s">
        <v>1046</v>
      </c>
      <c r="W37" s="1">
        <v>1080</v>
      </c>
      <c r="X37" s="1">
        <v>2190</v>
      </c>
      <c r="Y37" s="1" t="s">
        <v>962</v>
      </c>
      <c r="Z37" s="1">
        <v>0</v>
      </c>
      <c r="AA37" s="1" t="s">
        <v>1047</v>
      </c>
      <c r="AB37" s="28">
        <v>6496.5</v>
      </c>
      <c r="AC37" s="1" t="s">
        <v>168</v>
      </c>
      <c r="AD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Hafele ЛДСП Белый</v>
      </c>
      <c r="AE37" s="1">
        <f>VLOOKUP(Корзина42[[#This Row],[Соединенное название]],Цены_БЗ[],11,0)</f>
        <v>6496.51</v>
      </c>
      <c r="AF37" s="1">
        <f>Корзина42[[#This Row],[Цена корпус + полки]]-Корзина42[[#This Row],[Цена БЗ]]</f>
        <v>-1.0000000000218279E-2</v>
      </c>
    </row>
    <row r="38" spans="1:32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737</v>
      </c>
      <c r="P38" s="1" t="s">
        <v>359</v>
      </c>
      <c r="Q38" s="1"/>
      <c r="R38" s="1"/>
      <c r="S38" s="1"/>
      <c r="T38" s="1"/>
      <c r="U38" s="1"/>
      <c r="V38" s="1" t="s">
        <v>1046</v>
      </c>
      <c r="W38" s="1">
        <v>1000</v>
      </c>
      <c r="X38" s="1">
        <v>650</v>
      </c>
      <c r="Y38" s="1" t="s">
        <v>962</v>
      </c>
      <c r="Z38" s="1">
        <v>0</v>
      </c>
      <c r="AA38" s="1" t="s">
        <v>1047</v>
      </c>
      <c r="AB38" s="28">
        <v>4404.7299999999996</v>
      </c>
      <c r="AC38" s="1" t="s">
        <v>168</v>
      </c>
      <c r="AD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Hafele ЛДСП Белый</v>
      </c>
      <c r="AE38" s="1">
        <f>VLOOKUP(Корзина42[[#This Row],[Соединенное название]],Цены_БЗ[],11,0)</f>
        <v>4404.74</v>
      </c>
      <c r="AF38" s="1">
        <f>Корзина42[[#This Row],[Цена корпус + полки]]-Корзина42[[#This Row],[Цена БЗ]]</f>
        <v>-1.0000000000218279E-2</v>
      </c>
    </row>
    <row r="39" spans="1:32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737</v>
      </c>
      <c r="P39" s="1" t="s">
        <v>358</v>
      </c>
      <c r="Q39" s="1"/>
      <c r="R39" s="1"/>
      <c r="S39" s="1"/>
      <c r="T39" s="1"/>
      <c r="U39" s="1"/>
      <c r="V39" s="1" t="s">
        <v>1046</v>
      </c>
      <c r="W39" s="1">
        <v>1280</v>
      </c>
      <c r="X39" s="1">
        <v>3120</v>
      </c>
      <c r="Y39" s="1" t="s">
        <v>962</v>
      </c>
      <c r="Z39" s="1">
        <v>0</v>
      </c>
      <c r="AA39" s="1" t="s">
        <v>1047</v>
      </c>
      <c r="AB39" s="28">
        <v>7291</v>
      </c>
      <c r="AC39" s="1" t="s">
        <v>168</v>
      </c>
      <c r="AD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№2 - Hettich ЛДСП Белый</v>
      </c>
      <c r="AE39" s="1">
        <f>VLOOKUP(Корзина42[[#This Row],[Соединенное название]],Цены_БЗ[],11,0)</f>
        <v>7291.03</v>
      </c>
      <c r="AF39" s="1">
        <f>Корзина42[[#This Row],[Цена корпус + полки]]-Корзина42[[#This Row],[Цена БЗ]]</f>
        <v>-2.9999999999745341E-2</v>
      </c>
    </row>
    <row r="40" spans="1:32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737</v>
      </c>
      <c r="P40" s="1" t="s">
        <v>360</v>
      </c>
      <c r="Q40" s="1"/>
      <c r="R40" s="1"/>
      <c r="S40" s="1"/>
      <c r="T40" s="1"/>
      <c r="U40" s="1"/>
      <c r="V40" s="1" t="s">
        <v>1046</v>
      </c>
      <c r="W40" s="1">
        <v>1280</v>
      </c>
      <c r="X40" s="1">
        <v>380</v>
      </c>
      <c r="Y40" s="1" t="s">
        <v>962</v>
      </c>
      <c r="Z40" s="1">
        <v>0</v>
      </c>
      <c r="AA40" s="1" t="s">
        <v>1047</v>
      </c>
      <c r="AB40" s="28">
        <v>4551</v>
      </c>
      <c r="AC40" s="1" t="s">
        <v>168</v>
      </c>
      <c r="AD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Hafele(петли)/Hettich(ящики) Tip-on ЛДСП Белый</v>
      </c>
      <c r="AE40" s="1">
        <f>VLOOKUP(Корзина42[[#This Row],[Соединенное название]],Цены_БЗ[],11,0)</f>
        <v>4551.03</v>
      </c>
      <c r="AF40" s="1">
        <f>Корзина42[[#This Row],[Цена корпус + полки]]-Корзина42[[#This Row],[Цена БЗ]]</f>
        <v>-2.9999999999745341E-2</v>
      </c>
    </row>
    <row r="41" spans="1:32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1158</v>
      </c>
      <c r="P41" s="1" t="s">
        <v>358</v>
      </c>
      <c r="Q41" s="1"/>
      <c r="R41" s="1"/>
      <c r="S41" s="1"/>
      <c r="T41" s="1"/>
      <c r="U41" s="1"/>
      <c r="V41" s="1" t="s">
        <v>1046</v>
      </c>
      <c r="W41" s="1">
        <v>1190</v>
      </c>
      <c r="X41" s="1">
        <v>0</v>
      </c>
      <c r="Y41" s="1" t="s">
        <v>962</v>
      </c>
      <c r="Z41" s="1">
        <v>0</v>
      </c>
      <c r="AA41" s="1" t="s">
        <v>1047</v>
      </c>
      <c r="AB41" s="28">
        <v>3430</v>
      </c>
      <c r="AC41" s="1" t="s">
        <v>168</v>
      </c>
      <c r="AD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№2 - Hettich ЛДСП Белый</v>
      </c>
      <c r="AE41" s="1">
        <f>VLOOKUP(Корзина42[[#This Row],[Соединенное название]],Цены_БЗ[],11,0)</f>
        <v>3430.03</v>
      </c>
      <c r="AF41" s="1">
        <f>Корзина42[[#This Row],[Цена корпус + полки]]-Корзина42[[#This Row],[Цена БЗ]]</f>
        <v>-3.0000000000200089E-2</v>
      </c>
    </row>
    <row r="42" spans="1:32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1158</v>
      </c>
      <c r="P42" s="1" t="s">
        <v>358</v>
      </c>
      <c r="Q42" s="1"/>
      <c r="R42" s="1"/>
      <c r="S42" s="1"/>
      <c r="T42" s="1"/>
      <c r="U42" s="1"/>
      <c r="V42" s="1" t="s">
        <v>1046</v>
      </c>
      <c r="W42" s="1">
        <v>1480</v>
      </c>
      <c r="X42" s="1">
        <v>2600</v>
      </c>
      <c r="Y42" s="1" t="s">
        <v>962</v>
      </c>
      <c r="Z42" s="1">
        <v>0</v>
      </c>
      <c r="AA42" s="1" t="s">
        <v>1047</v>
      </c>
      <c r="AB42" s="28">
        <v>6320</v>
      </c>
      <c r="AC42" s="1" t="s">
        <v>168</v>
      </c>
      <c r="AD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№2 - Hettich ЛДСП Белый</v>
      </c>
      <c r="AE42" s="1">
        <f>VLOOKUP(Корзина42[[#This Row],[Соединенное название]],Цены_БЗ[],11,0)</f>
        <v>6320.05</v>
      </c>
      <c r="AF42" s="1">
        <f>Корзина42[[#This Row],[Цена корпус + полки]]-Корзина42[[#This Row],[Цена БЗ]]</f>
        <v>-5.0000000000181899E-2</v>
      </c>
    </row>
    <row r="43" spans="1:32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737</v>
      </c>
      <c r="P43" s="1" t="s">
        <v>358</v>
      </c>
      <c r="Q43" s="1"/>
      <c r="R43" s="1"/>
      <c r="S43" s="1"/>
      <c r="T43" s="1"/>
      <c r="U43" s="1"/>
      <c r="V43" s="1" t="s">
        <v>1046</v>
      </c>
      <c r="W43" s="1">
        <v>1080</v>
      </c>
      <c r="X43" s="1">
        <v>1390</v>
      </c>
      <c r="Y43" s="1" t="s">
        <v>962</v>
      </c>
      <c r="Z43" s="1">
        <v>0</v>
      </c>
      <c r="AA43" s="1" t="s">
        <v>1047</v>
      </c>
      <c r="AB43" s="28">
        <v>6114.75</v>
      </c>
      <c r="AC43" s="1" t="s">
        <v>168</v>
      </c>
      <c r="AD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№2 - Hettich ЛДСП Белый</v>
      </c>
      <c r="AE43" s="1">
        <f>VLOOKUP(Корзина42[[#This Row],[Соединенное название]],Цены_БЗ[],11,0)</f>
        <v>6114.93</v>
      </c>
      <c r="AF43" s="1">
        <f>Корзина42[[#This Row],[Цена корпус + полки]]-Корзина42[[#This Row],[Цена БЗ]]</f>
        <v>-0.18000000000029104</v>
      </c>
    </row>
    <row r="44" spans="1:32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737</v>
      </c>
      <c r="P44" s="1" t="s">
        <v>358</v>
      </c>
      <c r="Q44" s="1"/>
      <c r="R44" s="1"/>
      <c r="S44" s="1"/>
      <c r="T44" s="1"/>
      <c r="U44" s="1"/>
      <c r="V44" s="1" t="s">
        <v>1046</v>
      </c>
      <c r="W44" s="1">
        <v>1080</v>
      </c>
      <c r="X44" s="1">
        <v>2390</v>
      </c>
      <c r="Y44" s="1" t="s">
        <v>962</v>
      </c>
      <c r="Z44" s="1">
        <v>0</v>
      </c>
      <c r="AA44" s="1" t="s">
        <v>1047</v>
      </c>
      <c r="AB44" s="28">
        <v>6696.5</v>
      </c>
      <c r="AC44" s="1" t="s">
        <v>168</v>
      </c>
      <c r="AD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№2 - Hettich ЛДСП Белый</v>
      </c>
      <c r="AE44" s="1">
        <f>VLOOKUP(Корзина42[[#This Row],[Соединенное название]],Цены_БЗ[],11,0)</f>
        <v>6696.68</v>
      </c>
      <c r="AF44" s="1">
        <f>Корзина42[[#This Row],[Цена корпус + полки]]-Корзина42[[#This Row],[Цена БЗ]]</f>
        <v>-0.18000000000029104</v>
      </c>
    </row>
    <row r="45" spans="1:32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737</v>
      </c>
      <c r="P45" s="1" t="s">
        <v>358</v>
      </c>
      <c r="Q45" s="1"/>
      <c r="R45" s="1"/>
      <c r="S45" s="1"/>
      <c r="T45" s="1"/>
      <c r="U45" s="1"/>
      <c r="V45" s="1" t="s">
        <v>1046</v>
      </c>
      <c r="W45" s="1">
        <v>1080</v>
      </c>
      <c r="X45" s="1">
        <v>14100</v>
      </c>
      <c r="Y45" s="1" t="s">
        <v>962</v>
      </c>
      <c r="Z45" s="1">
        <v>0</v>
      </c>
      <c r="AA45" s="1" t="s">
        <v>1047</v>
      </c>
      <c r="AB45" s="28">
        <v>19525.5</v>
      </c>
      <c r="AC45" s="1" t="s">
        <v>168</v>
      </c>
      <c r="AD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№2 - Hettich ЛДСП Белый</v>
      </c>
      <c r="AE45" s="1">
        <f>VLOOKUP(Корзина42[[#This Row],[Соединенное название]],Цены_БЗ[],11,0)</f>
        <v>19525.53</v>
      </c>
      <c r="AF45" s="1">
        <f>Корзина42[[#This Row],[Цена корпус + полки]]-Корзина42[[#This Row],[Цена БЗ]]</f>
        <v>-2.9999999998835847E-2</v>
      </c>
    </row>
    <row r="46" spans="1:32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737</v>
      </c>
      <c r="P46" s="1" t="s">
        <v>358</v>
      </c>
      <c r="Q46" s="1"/>
      <c r="R46" s="1"/>
      <c r="S46" s="1"/>
      <c r="T46" s="1"/>
      <c r="U46" s="1"/>
      <c r="V46" s="1" t="s">
        <v>1046</v>
      </c>
      <c r="W46" s="1">
        <v>1080</v>
      </c>
      <c r="X46" s="1">
        <v>17640</v>
      </c>
      <c r="Y46" s="1" t="s">
        <v>962</v>
      </c>
      <c r="Z46" s="1">
        <v>0</v>
      </c>
      <c r="AA46" s="1" t="s">
        <v>1047</v>
      </c>
      <c r="AB46" s="28">
        <v>22204.62</v>
      </c>
      <c r="AC46" s="1" t="s">
        <v>168</v>
      </c>
      <c r="AD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№2 - Hettich ЛДСП Белый</v>
      </c>
      <c r="AE46" s="1">
        <f>VLOOKUP(Корзина42[[#This Row],[Соединенное название]],Цены_БЗ[],11,0)</f>
        <v>22204.66</v>
      </c>
      <c r="AF46" s="1">
        <f>Корзина42[[#This Row],[Цена корпус + полки]]-Корзина42[[#This Row],[Цена БЗ]]</f>
        <v>-4.0000000000873115E-2</v>
      </c>
    </row>
    <row r="47" spans="1:32" x14ac:dyDescent="0.25">
      <c r="A47" s="1" t="s">
        <v>678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737</v>
      </c>
      <c r="P47" s="1" t="s">
        <v>358</v>
      </c>
      <c r="Q47" s="1"/>
      <c r="R47" s="1"/>
      <c r="S47" s="1"/>
      <c r="T47" s="1"/>
      <c r="U47" s="1"/>
      <c r="V47" s="1" t="s">
        <v>1046</v>
      </c>
      <c r="W47" s="1">
        <v>1080</v>
      </c>
      <c r="X47" s="1">
        <v>11780</v>
      </c>
      <c r="Y47" s="1" t="s">
        <v>962</v>
      </c>
      <c r="Z47" s="1">
        <v>0</v>
      </c>
      <c r="AA47" s="1" t="s">
        <v>1047</v>
      </c>
      <c r="AB47" s="28">
        <v>15301.72</v>
      </c>
      <c r="AC47" s="1" t="s">
        <v>168</v>
      </c>
      <c r="AD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№2 - Hettich ЛДСП Белый</v>
      </c>
      <c r="AE47" s="1" t="e">
        <f>VLOOKUP(Корзина42[[#This Row],[Соединенное название]],Цены_БЗ[],11,0)</f>
        <v>#N/A</v>
      </c>
      <c r="AF47" s="1" t="e">
        <f>Корзина42[[#This Row],[Цена корпус + полки]]-Корзина42[[#This Row],[Цена БЗ]]</f>
        <v>#N/A</v>
      </c>
    </row>
    <row r="48" spans="1:32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737</v>
      </c>
      <c r="P48" s="1" t="s">
        <v>358</v>
      </c>
      <c r="Q48" s="1"/>
      <c r="R48" s="1"/>
      <c r="S48" s="1"/>
      <c r="T48" s="1"/>
      <c r="U48" s="1"/>
      <c r="V48" s="1" t="s">
        <v>1046</v>
      </c>
      <c r="W48" s="1">
        <v>1080</v>
      </c>
      <c r="X48" s="1">
        <v>1390</v>
      </c>
      <c r="Y48" s="1" t="s">
        <v>962</v>
      </c>
      <c r="Z48" s="1">
        <v>0</v>
      </c>
      <c r="AA48" s="1" t="s">
        <v>1047</v>
      </c>
      <c r="AB48" s="28">
        <v>5128.6400000000003</v>
      </c>
      <c r="AC48" s="1" t="s">
        <v>168</v>
      </c>
      <c r="AD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№2 - Hettich ЛДСП Белый</v>
      </c>
      <c r="AE48" s="1">
        <f>VLOOKUP(Корзина42[[#This Row],[Соединенное название]],Цены_БЗ[],11,0)</f>
        <v>5128.67</v>
      </c>
      <c r="AF48" s="1">
        <f>Корзина42[[#This Row],[Цена корпус + полки]]-Корзина42[[#This Row],[Цена БЗ]]</f>
        <v>-2.9999999999745341E-2</v>
      </c>
    </row>
    <row r="49" spans="1:32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737</v>
      </c>
      <c r="P49" s="1" t="s">
        <v>358</v>
      </c>
      <c r="Q49" s="1"/>
      <c r="R49" s="1"/>
      <c r="S49" s="1"/>
      <c r="T49" s="1"/>
      <c r="U49" s="1"/>
      <c r="V49" s="1" t="s">
        <v>1046</v>
      </c>
      <c r="W49" s="1">
        <v>1080</v>
      </c>
      <c r="X49" s="1">
        <v>2390</v>
      </c>
      <c r="Y49" s="1" t="s">
        <v>962</v>
      </c>
      <c r="Z49" s="1">
        <v>0</v>
      </c>
      <c r="AA49" s="1" t="s">
        <v>1047</v>
      </c>
      <c r="AB49" s="28">
        <v>6128.64</v>
      </c>
      <c r="AC49" s="1" t="s">
        <v>168</v>
      </c>
      <c r="AD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№2 - Hettich ЛДСП Белый</v>
      </c>
      <c r="AE49" s="1">
        <f>VLOOKUP(Корзина42[[#This Row],[Соединенное название]],Цены_БЗ[],11,0)</f>
        <v>6128.65</v>
      </c>
      <c r="AF49" s="1">
        <f>Корзина42[[#This Row],[Цена корпус + полки]]-Корзина42[[#This Row],[Цена БЗ]]</f>
        <v>-9.999999999308784E-3</v>
      </c>
    </row>
    <row r="50" spans="1:32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737</v>
      </c>
      <c r="P50" s="1" t="s">
        <v>358</v>
      </c>
      <c r="Q50" s="1"/>
      <c r="R50" s="1"/>
      <c r="S50" s="1"/>
      <c r="T50" s="1"/>
      <c r="U50" s="1"/>
      <c r="V50" s="1" t="s">
        <v>1046</v>
      </c>
      <c r="W50" s="1">
        <v>1350</v>
      </c>
      <c r="X50" s="1">
        <v>3020</v>
      </c>
      <c r="Y50" s="1" t="s">
        <v>962</v>
      </c>
      <c r="Z50" s="1">
        <v>0</v>
      </c>
      <c r="AA50" s="1" t="s">
        <v>1047</v>
      </c>
      <c r="AB50" s="28">
        <v>12126.13</v>
      </c>
      <c r="AC50" s="1" t="s">
        <v>168</v>
      </c>
      <c r="AD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№2 - Hettich ЛДСП Белый</v>
      </c>
      <c r="AE50" s="1">
        <f>VLOOKUP(Корзина42[[#This Row],[Соединенное название]],Цены_БЗ[],11,0)</f>
        <v>12175.68</v>
      </c>
      <c r="AF50" s="1">
        <f>Корзина42[[#This Row],[Цена корпус + полки]]-Корзина42[[#This Row],[Цена БЗ]]</f>
        <v>-49.550000000001091</v>
      </c>
    </row>
    <row r="51" spans="1:32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737</v>
      </c>
      <c r="P51" s="1" t="s">
        <v>358</v>
      </c>
      <c r="Q51" s="1"/>
      <c r="R51" s="1"/>
      <c r="S51" s="1"/>
      <c r="T51" s="1"/>
      <c r="U51" s="1"/>
      <c r="V51" s="1" t="s">
        <v>1046</v>
      </c>
      <c r="W51" s="1">
        <v>1350</v>
      </c>
      <c r="X51" s="1">
        <v>3020</v>
      </c>
      <c r="Y51" s="1" t="s">
        <v>962</v>
      </c>
      <c r="Z51" s="1">
        <v>0</v>
      </c>
      <c r="AA51" s="1" t="s">
        <v>1047</v>
      </c>
      <c r="AB51" s="28">
        <v>12126.13</v>
      </c>
      <c r="AC51" s="1" t="s">
        <v>168</v>
      </c>
      <c r="AD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№2 - Hettich ЛДСП Белый</v>
      </c>
      <c r="AE51" s="1">
        <f>VLOOKUP(Корзина42[[#This Row],[Соединенное название]],Цены_БЗ[],11,0)</f>
        <v>12195.68</v>
      </c>
      <c r="AF51" s="1">
        <f>Корзина42[[#This Row],[Цена корпус + полки]]-Корзина42[[#This Row],[Цена БЗ]]</f>
        <v>-69.550000000001091</v>
      </c>
    </row>
    <row r="52" spans="1:32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737</v>
      </c>
      <c r="P52" s="1" t="s">
        <v>358</v>
      </c>
      <c r="Q52" s="1"/>
      <c r="R52" s="1"/>
      <c r="S52" s="1"/>
      <c r="T52" s="1"/>
      <c r="U52" s="1"/>
      <c r="V52" s="1" t="s">
        <v>1046</v>
      </c>
      <c r="W52" s="1">
        <v>1080</v>
      </c>
      <c r="X52" s="1">
        <v>2000</v>
      </c>
      <c r="Y52" s="1" t="s">
        <v>962</v>
      </c>
      <c r="Z52" s="1">
        <v>0</v>
      </c>
      <c r="AA52" s="1" t="s">
        <v>1047</v>
      </c>
      <c r="AB52" s="28">
        <v>6109.56</v>
      </c>
      <c r="AC52" s="1" t="s">
        <v>168</v>
      </c>
      <c r="AD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№2 - Hettich ЛДСП Белый</v>
      </c>
      <c r="AE52" s="1">
        <f>VLOOKUP(Корзина42[[#This Row],[Соединенное название]],Цены_БЗ[],11,0)</f>
        <v>6109.74</v>
      </c>
      <c r="AF52" s="1">
        <f>Корзина42[[#This Row],[Цена корпус + полки]]-Корзина42[[#This Row],[Цена БЗ]]</f>
        <v>-0.17999999999938154</v>
      </c>
    </row>
    <row r="53" spans="1:32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737</v>
      </c>
      <c r="P53" s="1" t="s">
        <v>358</v>
      </c>
      <c r="Q53" s="1"/>
      <c r="R53" s="1"/>
      <c r="S53" s="1"/>
      <c r="T53" s="1"/>
      <c r="U53" s="1"/>
      <c r="V53" s="1" t="s">
        <v>1046</v>
      </c>
      <c r="W53" s="1">
        <v>1000</v>
      </c>
      <c r="X53" s="1">
        <v>2000</v>
      </c>
      <c r="Y53" s="1" t="s">
        <v>962</v>
      </c>
      <c r="Z53" s="1">
        <v>0</v>
      </c>
      <c r="AA53" s="1" t="s">
        <v>1047</v>
      </c>
      <c r="AB53" s="28">
        <v>5304.75</v>
      </c>
      <c r="AC53" s="1" t="s">
        <v>168</v>
      </c>
      <c r="AD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№2 - Hettich ЛДСП Белый</v>
      </c>
      <c r="AE53" s="1">
        <f>VLOOKUP(Корзина42[[#This Row],[Соединенное название]],Цены_БЗ[],11,0)</f>
        <v>5304.77</v>
      </c>
      <c r="AF53" s="1">
        <f>Корзина42[[#This Row],[Цена корпус + полки]]-Корзина42[[#This Row],[Цена БЗ]]</f>
        <v>-2.0000000000436557E-2</v>
      </c>
    </row>
    <row r="54" spans="1:32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737</v>
      </c>
      <c r="P54" s="1" t="s">
        <v>358</v>
      </c>
      <c r="Q54" s="1"/>
      <c r="R54" s="1"/>
      <c r="S54" s="1"/>
      <c r="T54" s="1"/>
      <c r="U54" s="1"/>
      <c r="V54" s="1" t="s">
        <v>1046</v>
      </c>
      <c r="W54" s="1">
        <v>1080</v>
      </c>
      <c r="X54" s="1">
        <v>13320</v>
      </c>
      <c r="Y54" s="1" t="s">
        <v>962</v>
      </c>
      <c r="Z54" s="1">
        <v>0</v>
      </c>
      <c r="AA54" s="1" t="s">
        <v>1047</v>
      </c>
      <c r="AB54" s="28">
        <v>18070.05</v>
      </c>
      <c r="AC54" s="1" t="s">
        <v>168</v>
      </c>
      <c r="AD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№2 - Hettich ЛДСП Белый</v>
      </c>
      <c r="AE54" s="1">
        <f>VLOOKUP(Корзина42[[#This Row],[Соединенное название]],Цены_БЗ[],11,0)</f>
        <v>18070.080000000002</v>
      </c>
      <c r="AF54" s="1">
        <f>Корзина42[[#This Row],[Цена корпус + полки]]-Корзина42[[#This Row],[Цена БЗ]]</f>
        <v>-3.0000000002473826E-2</v>
      </c>
    </row>
    <row r="55" spans="1:32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737</v>
      </c>
      <c r="P55" s="1" t="s">
        <v>358</v>
      </c>
      <c r="Q55" s="1"/>
      <c r="R55" s="1"/>
      <c r="S55" s="1"/>
      <c r="T55" s="1"/>
      <c r="U55" s="1"/>
      <c r="V55" s="1" t="s">
        <v>1046</v>
      </c>
      <c r="W55" s="1">
        <v>1280</v>
      </c>
      <c r="X55" s="1">
        <v>2630</v>
      </c>
      <c r="Y55" s="1" t="s">
        <v>962</v>
      </c>
      <c r="Z55" s="1">
        <v>0</v>
      </c>
      <c r="AA55" s="1" t="s">
        <v>1047</v>
      </c>
      <c r="AB55" s="28">
        <v>6945.25</v>
      </c>
      <c r="AC55" s="1" t="s">
        <v>168</v>
      </c>
      <c r="AD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№2 - Hettich ЛДСП Белый</v>
      </c>
      <c r="AE55" s="1">
        <f>VLOOKUP(Корзина42[[#This Row],[Соединенное название]],Цены_БЗ[],11,0)</f>
        <v>6965.3</v>
      </c>
      <c r="AF55" s="1">
        <f>Корзина42[[#This Row],[Цена корпус + полки]]-Корзина42[[#This Row],[Цена БЗ]]</f>
        <v>-20.050000000000182</v>
      </c>
    </row>
    <row r="56" spans="1:32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737</v>
      </c>
      <c r="P56" s="1" t="s">
        <v>358</v>
      </c>
      <c r="Q56" s="1"/>
      <c r="R56" s="1"/>
      <c r="S56" s="1"/>
      <c r="T56" s="1"/>
      <c r="U56" s="1"/>
      <c r="V56" s="1" t="s">
        <v>1046</v>
      </c>
      <c r="W56" s="1">
        <v>1280</v>
      </c>
      <c r="X56" s="1">
        <v>2630</v>
      </c>
      <c r="Y56" s="1" t="s">
        <v>962</v>
      </c>
      <c r="Z56" s="1">
        <v>0</v>
      </c>
      <c r="AA56" s="1" t="s">
        <v>1047</v>
      </c>
      <c r="AB56" s="28">
        <v>6945.25</v>
      </c>
      <c r="AC56" s="1" t="s">
        <v>168</v>
      </c>
      <c r="AD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№2 - Hettich ЛДСП Белый</v>
      </c>
      <c r="AE56" s="1">
        <f>VLOOKUP(Корзина42[[#This Row],[Соединенное название]],Цены_БЗ[],11,0)</f>
        <v>6945.28</v>
      </c>
      <c r="AF56" s="1">
        <f>Корзина42[[#This Row],[Цена корпус + полки]]-Корзина42[[#This Row],[Цена БЗ]]</f>
        <v>-2.9999999999745341E-2</v>
      </c>
    </row>
    <row r="57" spans="1:32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1162</v>
      </c>
      <c r="P57" s="1" t="s">
        <v>358</v>
      </c>
      <c r="Q57" s="1"/>
      <c r="R57" s="1"/>
      <c r="S57" s="1"/>
      <c r="T57" s="1"/>
      <c r="U57" s="1"/>
      <c r="V57" s="1" t="s">
        <v>1163</v>
      </c>
      <c r="W57" s="1">
        <v>770</v>
      </c>
      <c r="X57" s="1">
        <v>0</v>
      </c>
      <c r="Y57" s="1" t="s">
        <v>962</v>
      </c>
      <c r="Z57" s="1">
        <v>0</v>
      </c>
      <c r="AA57" s="1" t="s">
        <v>1047</v>
      </c>
      <c r="AB57" s="1">
        <v>2574.4499999999998</v>
      </c>
      <c r="AC57" s="1" t="s">
        <v>168</v>
      </c>
      <c r="AD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№2 - Hettich ЛДСП Белый</v>
      </c>
      <c r="AE57" s="1">
        <f>VLOOKUP(Корзина42[[#This Row],[Соединенное название]],Цены_БЗ[],11,0)</f>
        <v>2574.46</v>
      </c>
      <c r="AF57" s="1">
        <f>Корзина42[[#This Row],[Цена корпус + полки]]-Корзина42[[#This Row],[Цена БЗ]]</f>
        <v>-1.0000000000218279E-2</v>
      </c>
    </row>
    <row r="58" spans="1:32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1162</v>
      </c>
      <c r="P58" s="1" t="s">
        <v>358</v>
      </c>
      <c r="Q58" s="1"/>
      <c r="R58" s="1"/>
      <c r="S58" s="1"/>
      <c r="T58" s="1"/>
      <c r="U58" s="1"/>
      <c r="V58" s="1" t="s">
        <v>1163</v>
      </c>
      <c r="W58" s="1">
        <v>770</v>
      </c>
      <c r="X58" s="1">
        <v>0</v>
      </c>
      <c r="Y58" s="1" t="s">
        <v>962</v>
      </c>
      <c r="Z58" s="1">
        <v>0</v>
      </c>
      <c r="AA58" s="1" t="s">
        <v>1047</v>
      </c>
      <c r="AB58" s="1">
        <v>2882.26</v>
      </c>
      <c r="AC58" s="1" t="s">
        <v>168</v>
      </c>
      <c r="AD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№2 - Hettich ЛДСП Белый</v>
      </c>
      <c r="AE58" s="1">
        <f>VLOOKUP(Корзина42[[#This Row],[Соединенное название]],Цены_БЗ[],11,0)</f>
        <v>2882.47</v>
      </c>
      <c r="AF58" s="1">
        <f>Корзина42[[#This Row],[Цена корпус + полки]]-Корзина42[[#This Row],[Цена БЗ]]</f>
        <v>-0.20999999999958163</v>
      </c>
    </row>
    <row r="59" spans="1:32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1162</v>
      </c>
      <c r="P59" s="1" t="s">
        <v>358</v>
      </c>
      <c r="Q59" s="1"/>
      <c r="R59" s="1"/>
      <c r="S59" s="1"/>
      <c r="T59" s="1"/>
      <c r="U59" s="1"/>
      <c r="V59" s="1" t="s">
        <v>1163</v>
      </c>
      <c r="W59" s="1">
        <v>770</v>
      </c>
      <c r="X59" s="1">
        <v>0</v>
      </c>
      <c r="Y59" s="1" t="s">
        <v>962</v>
      </c>
      <c r="Z59" s="1">
        <v>0</v>
      </c>
      <c r="AA59" s="1" t="s">
        <v>1047</v>
      </c>
      <c r="AB59" s="1">
        <v>3172.18</v>
      </c>
      <c r="AC59" s="1" t="s">
        <v>168</v>
      </c>
      <c r="AD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№2 - Hettich ЛДСП Белый</v>
      </c>
      <c r="AE59" s="1">
        <f>VLOOKUP(Корзина42[[#This Row],[Соединенное название]],Цены_БЗ[],11,0)</f>
        <v>3172.39</v>
      </c>
      <c r="AF59" s="1">
        <f>Корзина42[[#This Row],[Цена корпус + полки]]-Корзина42[[#This Row],[Цена БЗ]]</f>
        <v>-0.21000000000003638</v>
      </c>
    </row>
    <row r="60" spans="1:32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737</v>
      </c>
      <c r="P60" s="1" t="s">
        <v>358</v>
      </c>
      <c r="Q60" s="1"/>
      <c r="R60" s="1"/>
      <c r="S60" s="1"/>
      <c r="T60" s="1"/>
      <c r="U60" s="1"/>
      <c r="V60" s="1" t="s">
        <v>1163</v>
      </c>
      <c r="W60" s="1">
        <v>770</v>
      </c>
      <c r="X60" s="1">
        <v>1000</v>
      </c>
      <c r="Y60" s="1" t="s">
        <v>962</v>
      </c>
      <c r="Z60" s="1">
        <v>0</v>
      </c>
      <c r="AA60" s="1" t="s">
        <v>1047</v>
      </c>
      <c r="AB60" s="1">
        <v>3882.26</v>
      </c>
      <c r="AC60" s="1" t="s">
        <v>168</v>
      </c>
      <c r="AD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№2 - Hettich ЛДСП Белый</v>
      </c>
      <c r="AE60" s="1">
        <f>VLOOKUP(Корзина42[[#This Row],[Соединенное название]],Цены_БЗ[],11,0)</f>
        <v>3882.49</v>
      </c>
      <c r="AF60" s="1">
        <f>Корзина42[[#This Row],[Цена корпус + полки]]-Корзина42[[#This Row],[Цена БЗ]]</f>
        <v>-0.22999999999956344</v>
      </c>
    </row>
    <row r="61" spans="1:32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737</v>
      </c>
      <c r="P61" s="1" t="s">
        <v>358</v>
      </c>
      <c r="Q61" s="1"/>
      <c r="R61" s="1"/>
      <c r="S61" s="1"/>
      <c r="T61" s="1"/>
      <c r="U61" s="1"/>
      <c r="V61" s="1" t="s">
        <v>1163</v>
      </c>
      <c r="W61" s="1">
        <v>770</v>
      </c>
      <c r="X61" s="1">
        <v>1000</v>
      </c>
      <c r="Y61" s="1" t="s">
        <v>962</v>
      </c>
      <c r="Z61" s="1">
        <v>0</v>
      </c>
      <c r="AA61" s="1" t="s">
        <v>1047</v>
      </c>
      <c r="AB61" s="1">
        <v>3196.29</v>
      </c>
      <c r="AC61" s="1" t="s">
        <v>168</v>
      </c>
      <c r="AD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№2 - Hettich ЛДСП Белый</v>
      </c>
      <c r="AE61" s="1">
        <f>VLOOKUP(Корзина42[[#This Row],[Соединенное название]],Цены_БЗ[],11,0)</f>
        <v>3196.82</v>
      </c>
      <c r="AF61" s="1">
        <f>Корзина42[[#This Row],[Цена корпус + полки]]-Корзина42[[#This Row],[Цена БЗ]]</f>
        <v>-0.53000000000020009</v>
      </c>
    </row>
    <row r="62" spans="1:32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737</v>
      </c>
      <c r="P62" s="1" t="s">
        <v>360</v>
      </c>
      <c r="Q62" s="1"/>
      <c r="R62" s="1"/>
      <c r="S62" s="1"/>
      <c r="T62" s="1"/>
      <c r="U62" s="1"/>
      <c r="V62" s="1" t="s">
        <v>1046</v>
      </c>
      <c r="W62" s="1">
        <v>1080</v>
      </c>
      <c r="X62" s="1">
        <v>260</v>
      </c>
      <c r="Y62" s="1" t="s">
        <v>962</v>
      </c>
      <c r="Z62" s="1">
        <v>0</v>
      </c>
      <c r="AA62" s="1" t="s">
        <v>1047</v>
      </c>
      <c r="AB62" s="1">
        <v>3262.67</v>
      </c>
      <c r="AC62" s="1" t="s">
        <v>168</v>
      </c>
      <c r="AD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Hafele(петли)/Hettich(ящики) Tip-on ЛДСП Белый</v>
      </c>
      <c r="AE62" s="1" t="e">
        <f>VLOOKUP(Корзина42[[#This Row],[Соединенное название]],Цены_БЗ[],11,0)</f>
        <v>#N/A</v>
      </c>
      <c r="AF62" s="1" t="e">
        <f>Корзина42[[#This Row],[Цена корпус + полки]]-Корзина42[[#This Row],[Цена БЗ]]</f>
        <v>#N/A</v>
      </c>
    </row>
    <row r="63" spans="1:32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737</v>
      </c>
      <c r="P63" s="1" t="s">
        <v>358</v>
      </c>
      <c r="Q63" s="1"/>
      <c r="R63" s="1"/>
      <c r="S63" s="1"/>
      <c r="T63" s="1"/>
      <c r="U63" s="1"/>
      <c r="V63" s="1" t="s">
        <v>1163</v>
      </c>
      <c r="W63" s="1">
        <v>970</v>
      </c>
      <c r="X63" s="1">
        <v>1000</v>
      </c>
      <c r="Y63" s="1" t="s">
        <v>962</v>
      </c>
      <c r="Z63" s="1">
        <v>0</v>
      </c>
      <c r="AA63" s="1" t="s">
        <v>1047</v>
      </c>
      <c r="AB63" s="1">
        <v>4231.91</v>
      </c>
      <c r="AC63" s="1" t="s">
        <v>168</v>
      </c>
      <c r="AD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№2 - Hettich ЛДСП Белый</v>
      </c>
      <c r="AE63" s="1">
        <f>VLOOKUP(Корзина42[[#This Row],[Соединенное название]],Цены_БЗ[],11,0)</f>
        <v>4234.2700000000004</v>
      </c>
      <c r="AF63" s="1">
        <f>Корзина42[[#This Row],[Цена корпус + полки]]-Корзина42[[#This Row],[Цена БЗ]]</f>
        <v>-2.3600000000005821</v>
      </c>
    </row>
    <row r="64" spans="1:32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737</v>
      </c>
      <c r="P64" s="1" t="s">
        <v>358</v>
      </c>
      <c r="Q64" s="1"/>
      <c r="R64" s="1"/>
      <c r="S64" s="1"/>
      <c r="T64" s="1"/>
      <c r="U64" s="1"/>
      <c r="V64" s="1" t="s">
        <v>1163</v>
      </c>
      <c r="W64" s="1">
        <v>770</v>
      </c>
      <c r="X64" s="1">
        <v>6940</v>
      </c>
      <c r="Y64" s="1" t="s">
        <v>962</v>
      </c>
      <c r="Z64" s="1">
        <v>0</v>
      </c>
      <c r="AA64" s="1" t="s">
        <v>1047</v>
      </c>
      <c r="AB64" s="1">
        <v>9369.49</v>
      </c>
      <c r="AC64" s="1" t="s">
        <v>168</v>
      </c>
      <c r="AD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№2 - Hettich ЛДСП Белый</v>
      </c>
      <c r="AE64" s="1">
        <f>VLOOKUP(Корзина42[[#This Row],[Соединенное название]],Цены_БЗ[],11,0)</f>
        <v>9369.52</v>
      </c>
      <c r="AF64" s="1">
        <f>Корзина42[[#This Row],[Цена корпус + полки]]-Корзина42[[#This Row],[Цена БЗ]]</f>
        <v>-3.0000000000654836E-2</v>
      </c>
    </row>
    <row r="65" spans="1:32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737</v>
      </c>
      <c r="P65" s="1" t="s">
        <v>358</v>
      </c>
      <c r="Q65" s="1"/>
      <c r="R65" s="1"/>
      <c r="S65" s="1"/>
      <c r="T65" s="1"/>
      <c r="U65" s="1"/>
      <c r="V65" s="1" t="s">
        <v>1163</v>
      </c>
      <c r="W65" s="1">
        <v>770</v>
      </c>
      <c r="X65" s="1">
        <v>6080</v>
      </c>
      <c r="Y65" s="1" t="s">
        <v>962</v>
      </c>
      <c r="Z65" s="1">
        <v>0</v>
      </c>
      <c r="AA65" s="1" t="s">
        <v>1047</v>
      </c>
      <c r="AB65" s="1">
        <v>8219.57</v>
      </c>
      <c r="AC65" s="1" t="s">
        <v>168</v>
      </c>
      <c r="AD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№2 - Hettich ЛДСП Белый</v>
      </c>
      <c r="AE65" s="1">
        <f>VLOOKUP(Корзина42[[#This Row],[Соединенное название]],Цены_БЗ[],11,0)</f>
        <v>8219.6</v>
      </c>
      <c r="AF65" s="1">
        <f>Корзина42[[#This Row],[Цена корпус + полки]]-Корзина42[[#This Row],[Цена БЗ]]</f>
        <v>-3.0000000000654836E-2</v>
      </c>
    </row>
    <row r="66" spans="1:32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737</v>
      </c>
      <c r="P66" s="1" t="s">
        <v>358</v>
      </c>
      <c r="Q66" s="1"/>
      <c r="R66" s="1"/>
      <c r="S66" s="1"/>
      <c r="T66" s="1"/>
      <c r="U66" s="1"/>
      <c r="V66" s="1" t="s">
        <v>1163</v>
      </c>
      <c r="W66" s="1">
        <v>770</v>
      </c>
      <c r="X66" s="1">
        <v>13990</v>
      </c>
      <c r="Y66" s="1" t="s">
        <v>962</v>
      </c>
      <c r="Z66" s="1">
        <v>0</v>
      </c>
      <c r="AA66" s="1" t="s">
        <v>1047</v>
      </c>
      <c r="AB66" s="1">
        <v>16843.599999999999</v>
      </c>
      <c r="AC66" s="1" t="s">
        <v>168</v>
      </c>
      <c r="AD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№2 - Hettich ЛДСП Белый</v>
      </c>
      <c r="AE66" s="1">
        <f>VLOOKUP(Корзина42[[#This Row],[Соединенное название]],Цены_БЗ[],11,0)</f>
        <v>16843.509999999998</v>
      </c>
      <c r="AF66" s="1">
        <f>Корзина42[[#This Row],[Цена корпус + полки]]-Корзина42[[#This Row],[Цена БЗ]]</f>
        <v>9.0000000000145519E-2</v>
      </c>
    </row>
    <row r="67" spans="1:32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737</v>
      </c>
      <c r="P67" s="1" t="s">
        <v>358</v>
      </c>
      <c r="Q67" s="1"/>
      <c r="R67" s="1"/>
      <c r="S67" s="1"/>
      <c r="T67" s="1"/>
      <c r="U67" s="1"/>
      <c r="V67" s="1" t="s">
        <v>1163</v>
      </c>
      <c r="W67" s="1">
        <v>970</v>
      </c>
      <c r="X67" s="1">
        <v>6080</v>
      </c>
      <c r="Y67" s="1" t="s">
        <v>962</v>
      </c>
      <c r="Z67" s="1">
        <v>0</v>
      </c>
      <c r="AA67" s="1" t="s">
        <v>1047</v>
      </c>
      <c r="AB67" s="1">
        <v>8966.48</v>
      </c>
      <c r="AC67" s="1" t="s">
        <v>168</v>
      </c>
      <c r="AD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№2 - Hettich ЛДСП Белый</v>
      </c>
      <c r="AE67" s="1">
        <f>VLOOKUP(Корзина42[[#This Row],[Соединенное название]],Цены_БЗ[],11,0)</f>
        <v>8966.51</v>
      </c>
      <c r="AF67" s="1">
        <f>Корзина42[[#This Row],[Цена корпус + полки]]-Корзина42[[#This Row],[Цена БЗ]]</f>
        <v>-3.0000000000654836E-2</v>
      </c>
    </row>
    <row r="68" spans="1:32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737</v>
      </c>
      <c r="P68" s="1" t="s">
        <v>358</v>
      </c>
      <c r="Q68" s="1"/>
      <c r="R68" s="1"/>
      <c r="S68" s="1"/>
      <c r="T68" s="1"/>
      <c r="U68" s="1"/>
      <c r="V68" s="1" t="s">
        <v>1163</v>
      </c>
      <c r="W68" s="1">
        <v>970</v>
      </c>
      <c r="X68" s="1">
        <v>6080</v>
      </c>
      <c r="Y68" s="1" t="s">
        <v>962</v>
      </c>
      <c r="Z68" s="1">
        <v>0</v>
      </c>
      <c r="AA68" s="1" t="s">
        <v>1047</v>
      </c>
      <c r="AB68" s="1">
        <v>9305.68</v>
      </c>
      <c r="AC68" s="1" t="s">
        <v>168</v>
      </c>
      <c r="AD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№2 - Hettich ЛДСП Белый</v>
      </c>
      <c r="AE68" s="1">
        <f>VLOOKUP(Корзина42[[#This Row],[Соединенное название]],Цены_БЗ[],11,0)</f>
        <v>9305.7099999999991</v>
      </c>
      <c r="AF68" s="1">
        <f>Корзина42[[#This Row],[Цена корпус + полки]]-Корзина42[[#This Row],[Цена БЗ]]</f>
        <v>-2.9999999998835847E-2</v>
      </c>
    </row>
    <row r="69" spans="1:32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737</v>
      </c>
      <c r="P69" s="1" t="s">
        <v>358</v>
      </c>
      <c r="Q69" s="1"/>
      <c r="R69" s="1"/>
      <c r="S69" s="1"/>
      <c r="T69" s="1"/>
      <c r="U69" s="1"/>
      <c r="V69" s="1" t="s">
        <v>1163</v>
      </c>
      <c r="W69" s="1">
        <v>770</v>
      </c>
      <c r="X69" s="1">
        <v>2000</v>
      </c>
      <c r="Y69" s="1" t="s">
        <v>962</v>
      </c>
      <c r="Z69" s="1">
        <v>0</v>
      </c>
      <c r="AA69" s="1" t="s">
        <v>1047</v>
      </c>
      <c r="AB69" s="1">
        <v>4882.26</v>
      </c>
      <c r="AC69" s="1" t="s">
        <v>168</v>
      </c>
      <c r="AD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№2 - Hettich ЛДСП Белый</v>
      </c>
      <c r="AE69" s="1">
        <f>VLOOKUP(Корзина42[[#This Row],[Соединенное название]],Цены_БЗ[],11,0)</f>
        <v>4882.49</v>
      </c>
      <c r="AF69" s="1">
        <f>Корзина42[[#This Row],[Цена корпус + полки]]-Корзина42[[#This Row],[Цена БЗ]]</f>
        <v>-0.22999999999956344</v>
      </c>
    </row>
    <row r="70" spans="1:32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737</v>
      </c>
      <c r="P70" s="1" t="s">
        <v>358</v>
      </c>
      <c r="Q70" s="1"/>
      <c r="R70" s="1"/>
      <c r="S70" s="1"/>
      <c r="T70" s="1"/>
      <c r="U70" s="1"/>
      <c r="V70" s="1" t="s">
        <v>1163</v>
      </c>
      <c r="W70" s="1">
        <v>770</v>
      </c>
      <c r="X70" s="1">
        <v>2000</v>
      </c>
      <c r="Y70" s="1" t="s">
        <v>962</v>
      </c>
      <c r="Z70" s="1">
        <v>0</v>
      </c>
      <c r="AA70" s="1" t="s">
        <v>1047</v>
      </c>
      <c r="AB70" s="1">
        <v>5172.18</v>
      </c>
      <c r="AC70" s="1" t="s">
        <v>168</v>
      </c>
      <c r="AD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№2 - Hettich ЛДСП Белый</v>
      </c>
      <c r="AE70" s="1">
        <f>VLOOKUP(Корзина42[[#This Row],[Соединенное название]],Цены_БЗ[],11,0)</f>
        <v>5172.41</v>
      </c>
      <c r="AF70" s="1">
        <f>Корзина42[[#This Row],[Цена корпус + полки]]-Корзина42[[#This Row],[Цена БЗ]]</f>
        <v>-0.22999999999956344</v>
      </c>
    </row>
    <row r="71" spans="1:32" x14ac:dyDescent="0.25">
      <c r="A71" s="1" t="s">
        <v>780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737</v>
      </c>
      <c r="P71" s="1" t="s">
        <v>358</v>
      </c>
      <c r="Q71" s="1"/>
      <c r="R71" s="1"/>
      <c r="S71" s="1"/>
      <c r="T71" s="1"/>
      <c r="U71" s="1"/>
      <c r="V71" s="1" t="s">
        <v>1163</v>
      </c>
      <c r="W71" s="1">
        <v>1360</v>
      </c>
      <c r="X71" s="1">
        <v>2650</v>
      </c>
      <c r="Y71" s="1" t="s">
        <v>962</v>
      </c>
      <c r="Z71" s="1">
        <v>0</v>
      </c>
      <c r="AA71" s="1" t="s">
        <v>1047</v>
      </c>
      <c r="AB71" s="1">
        <v>7009.25</v>
      </c>
      <c r="AC71" s="1" t="s">
        <v>168</v>
      </c>
      <c r="AD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№2 - Hettich ЛДСП Белый</v>
      </c>
      <c r="AE71" s="1">
        <f>VLOOKUP(Корзина42[[#This Row],[Соединенное название]],Цены_БЗ[],11,0)</f>
        <v>7009.31</v>
      </c>
      <c r="AF71" s="1">
        <f>Корзина42[[#This Row],[Цена корпус + полки]]-Корзина42[[#This Row],[Цена БЗ]]</f>
        <v>-6.0000000000400178E-2</v>
      </c>
    </row>
    <row r="72" spans="1:32" x14ac:dyDescent="0.25">
      <c r="A72" s="1" t="s">
        <v>780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737</v>
      </c>
      <c r="P72" s="1" t="s">
        <v>358</v>
      </c>
      <c r="Q72" s="1"/>
      <c r="R72" s="1"/>
      <c r="S72" s="1"/>
      <c r="T72" s="1"/>
      <c r="U72" s="1"/>
      <c r="V72" s="1" t="s">
        <v>1163</v>
      </c>
      <c r="W72" s="1">
        <v>1360</v>
      </c>
      <c r="X72" s="1">
        <v>2650</v>
      </c>
      <c r="Y72" s="1" t="s">
        <v>962</v>
      </c>
      <c r="Z72" s="1">
        <v>0</v>
      </c>
      <c r="AA72" s="1" t="s">
        <v>1047</v>
      </c>
      <c r="AB72" s="1">
        <v>7009.25</v>
      </c>
      <c r="AC72" s="1" t="s">
        <v>168</v>
      </c>
      <c r="AD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№2 - Hettich ЛДСП Белый</v>
      </c>
      <c r="AE72" s="1">
        <f>VLOOKUP(Корзина42[[#This Row],[Соединенное название]],Цены_БЗ[],11,0)</f>
        <v>7009.31</v>
      </c>
      <c r="AF72" s="1">
        <f>Корзина42[[#This Row],[Цена корпус + полки]]-Корзина42[[#This Row],[Цена БЗ]]</f>
        <v>-6.0000000000400178E-2</v>
      </c>
    </row>
    <row r="73" spans="1:32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737</v>
      </c>
      <c r="P73" s="1" t="s">
        <v>358</v>
      </c>
      <c r="Q73" s="1"/>
      <c r="R73" s="1"/>
      <c r="S73" s="1"/>
      <c r="T73" s="1"/>
      <c r="U73" s="1"/>
      <c r="V73" s="1" t="s">
        <v>1163</v>
      </c>
      <c r="W73" s="1">
        <v>980</v>
      </c>
      <c r="X73" s="1">
        <v>1000</v>
      </c>
      <c r="Y73" s="1" t="s">
        <v>962</v>
      </c>
      <c r="Z73" s="1">
        <v>0</v>
      </c>
      <c r="AA73" s="1" t="s">
        <v>1047</v>
      </c>
      <c r="AB73" s="1">
        <v>4965.47</v>
      </c>
      <c r="AC73" s="1" t="s">
        <v>168</v>
      </c>
      <c r="AD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№2 - Hettich ЛДСП Белый</v>
      </c>
      <c r="AE73" s="1">
        <f>VLOOKUP(Корзина42[[#This Row],[Соединенное название]],Цены_БЗ[],11,0)</f>
        <v>4965.6899999999996</v>
      </c>
      <c r="AF73" s="1">
        <f>Корзина42[[#This Row],[Цена корпус + полки]]-Корзина42[[#This Row],[Цена БЗ]]</f>
        <v>-0.21999999999934516</v>
      </c>
    </row>
    <row r="74" spans="1:32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737</v>
      </c>
      <c r="P74" s="1" t="s">
        <v>358</v>
      </c>
      <c r="Q74" s="1"/>
      <c r="R74" s="1"/>
      <c r="S74" s="1"/>
      <c r="T74" s="1"/>
      <c r="U74" s="1"/>
      <c r="V74" s="1" t="s">
        <v>1163</v>
      </c>
      <c r="W74" s="1">
        <v>980</v>
      </c>
      <c r="X74" s="1">
        <v>1500</v>
      </c>
      <c r="Y74" s="1" t="s">
        <v>962</v>
      </c>
      <c r="Z74" s="1">
        <v>0</v>
      </c>
      <c r="AA74" s="1" t="s">
        <v>1047</v>
      </c>
      <c r="AB74" s="1">
        <v>6228.43</v>
      </c>
      <c r="AC74" s="1" t="s">
        <v>168</v>
      </c>
      <c r="AD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№2 - Hettich ЛДСП Белый</v>
      </c>
      <c r="AE74" s="1">
        <f>VLOOKUP(Корзина42[[#This Row],[Соединенное название]],Цены_БЗ[],11,0)</f>
        <v>6228.83</v>
      </c>
      <c r="AF74" s="1">
        <f>Корзина42[[#This Row],[Цена корпус + полки]]-Корзина42[[#This Row],[Цена БЗ]]</f>
        <v>-0.3999999999996362</v>
      </c>
    </row>
    <row r="75" spans="1:32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737</v>
      </c>
      <c r="P75" s="1" t="s">
        <v>358</v>
      </c>
      <c r="Q75" s="1"/>
      <c r="R75" s="1"/>
      <c r="S75" s="1"/>
      <c r="T75" s="1"/>
      <c r="U75" s="1"/>
      <c r="V75" s="1" t="s">
        <v>1163</v>
      </c>
      <c r="W75" s="1">
        <v>980</v>
      </c>
      <c r="X75" s="1">
        <v>1000</v>
      </c>
      <c r="Y75" s="1" t="s">
        <v>962</v>
      </c>
      <c r="Z75" s="1">
        <v>0</v>
      </c>
      <c r="AA75" s="1" t="s">
        <v>1047</v>
      </c>
      <c r="AB75" s="1">
        <v>4965.47</v>
      </c>
      <c r="AC75" s="1" t="s">
        <v>168</v>
      </c>
      <c r="AD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№2 - Hettich ЛДСП Белый</v>
      </c>
      <c r="AE75" s="1">
        <f>VLOOKUP(Корзина42[[#This Row],[Соединенное название]],Цены_БЗ[],11,0)</f>
        <v>4965.6899999999996</v>
      </c>
      <c r="AF75" s="1">
        <f>Корзина42[[#This Row],[Цена корпус + полки]]-Корзина42[[#This Row],[Цена БЗ]]</f>
        <v>-0.21999999999934516</v>
      </c>
    </row>
    <row r="76" spans="1:32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737</v>
      </c>
      <c r="P76" s="1" t="s">
        <v>358</v>
      </c>
      <c r="Q76" s="1"/>
      <c r="R76" s="1"/>
      <c r="S76" s="1"/>
      <c r="T76" s="1"/>
      <c r="U76" s="1"/>
      <c r="V76" s="1" t="s">
        <v>1163</v>
      </c>
      <c r="W76" s="1">
        <v>980</v>
      </c>
      <c r="X76" s="1">
        <v>2000</v>
      </c>
      <c r="Y76" s="1" t="s">
        <v>962</v>
      </c>
      <c r="Z76" s="1">
        <v>0</v>
      </c>
      <c r="AA76" s="1" t="s">
        <v>1047</v>
      </c>
      <c r="AB76" s="1">
        <v>5965.47</v>
      </c>
      <c r="AC76" s="1" t="s">
        <v>168</v>
      </c>
      <c r="AD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№2 - Hettich ЛДСП Белый</v>
      </c>
      <c r="AE76" s="1">
        <f>VLOOKUP(Корзина42[[#This Row],[Соединенное название]],Цены_БЗ[],11,0)</f>
        <v>5965.69</v>
      </c>
      <c r="AF76" s="1">
        <f>Корзина42[[#This Row],[Цена корпус + полки]]-Корзина42[[#This Row],[Цена БЗ]]</f>
        <v>-0.21999999999934516</v>
      </c>
    </row>
    <row r="77" spans="1:32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737</v>
      </c>
      <c r="P77" s="1" t="s">
        <v>358</v>
      </c>
      <c r="Q77" s="1"/>
      <c r="R77" s="1"/>
      <c r="S77" s="1"/>
      <c r="T77" s="1"/>
      <c r="U77" s="1"/>
      <c r="V77" s="1" t="s">
        <v>1163</v>
      </c>
      <c r="W77" s="1">
        <v>980</v>
      </c>
      <c r="X77" s="1">
        <v>3000</v>
      </c>
      <c r="Y77" s="1" t="s">
        <v>962</v>
      </c>
      <c r="Z77" s="1">
        <v>0</v>
      </c>
      <c r="AA77" s="1" t="s">
        <v>1047</v>
      </c>
      <c r="AB77" s="1">
        <v>7728.43</v>
      </c>
      <c r="AC77" s="1" t="s">
        <v>168</v>
      </c>
      <c r="AD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№2 - Hettich ЛДСП Белый</v>
      </c>
      <c r="AE77" s="1">
        <f>VLOOKUP(Корзина42[[#This Row],[Соединенное название]],Цены_БЗ[],11,0)</f>
        <v>7728.83</v>
      </c>
      <c r="AF77" s="1">
        <f>Корзина42[[#This Row],[Цена корпус + полки]]-Корзина42[[#This Row],[Цена БЗ]]</f>
        <v>-0.3999999999996362</v>
      </c>
    </row>
    <row r="78" spans="1:32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737</v>
      </c>
      <c r="P78" s="1" t="s">
        <v>359</v>
      </c>
      <c r="Q78" s="1"/>
      <c r="R78" s="1"/>
      <c r="S78" s="1"/>
      <c r="T78" s="1"/>
      <c r="U78" s="1"/>
      <c r="V78" s="1" t="s">
        <v>1163</v>
      </c>
      <c r="W78" s="1">
        <v>970</v>
      </c>
      <c r="X78" s="1">
        <v>380</v>
      </c>
      <c r="Y78" s="1" t="s">
        <v>962</v>
      </c>
      <c r="Z78" s="1">
        <v>0</v>
      </c>
      <c r="AA78" s="1" t="s">
        <v>1047</v>
      </c>
      <c r="AB78" s="1">
        <v>6139.54</v>
      </c>
      <c r="AC78" s="1" t="s">
        <v>168</v>
      </c>
      <c r="AD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Hafele ЛДСП Белый</v>
      </c>
      <c r="AE78" s="1">
        <f>VLOOKUP(Корзина42[[#This Row],[Соединенное название]],Цены_БЗ[],11,0)</f>
        <v>6139.85</v>
      </c>
      <c r="AF78" s="1">
        <f>Корзина42[[#This Row],[Цена корпус + полки]]-Корзина42[[#This Row],[Цена БЗ]]</f>
        <v>-0.31000000000040018</v>
      </c>
    </row>
    <row r="79" spans="1:32" x14ac:dyDescent="0.25">
      <c r="A79" s="1" t="s">
        <v>679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737</v>
      </c>
      <c r="P79" s="1" t="s">
        <v>358</v>
      </c>
      <c r="Q79" s="1"/>
      <c r="R79" s="1"/>
      <c r="S79" s="1"/>
      <c r="T79" s="1"/>
      <c r="U79" s="1"/>
      <c r="V79" s="1" t="s">
        <v>1163</v>
      </c>
      <c r="W79" s="1">
        <v>570</v>
      </c>
      <c r="X79" s="1">
        <v>2590</v>
      </c>
      <c r="Y79" s="1" t="s">
        <v>962</v>
      </c>
      <c r="Z79" s="1">
        <v>0</v>
      </c>
      <c r="AA79" s="1" t="s">
        <v>1047</v>
      </c>
      <c r="AB79" s="1">
        <v>4620</v>
      </c>
      <c r="AC79" s="1" t="s">
        <v>168</v>
      </c>
      <c r="AD79" s="1" t="s">
        <v>1749</v>
      </c>
      <c r="AE79" s="1">
        <f>VLOOKUP(Корзина42[[#This Row],[Соединенное название]],Цены_БЗ[],11,0)</f>
        <v>4620.03</v>
      </c>
      <c r="AF79" s="1">
        <f>Корзина42[[#This Row],[Цена корпус + полки]]-Корзина42[[#This Row],[Цена БЗ]]</f>
        <v>-2.9999999999745341E-2</v>
      </c>
    </row>
    <row r="80" spans="1:32" x14ac:dyDescent="0.25">
      <c r="A80" s="1" t="s">
        <v>679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737</v>
      </c>
      <c r="P80" s="1" t="s">
        <v>358</v>
      </c>
      <c r="Q80" s="1"/>
      <c r="R80" s="1"/>
      <c r="S80" s="1"/>
      <c r="T80" s="1"/>
      <c r="U80" s="1"/>
      <c r="V80" s="1" t="s">
        <v>1163</v>
      </c>
      <c r="W80" s="1">
        <v>570</v>
      </c>
      <c r="X80" s="1">
        <v>2590</v>
      </c>
      <c r="Y80" s="1" t="s">
        <v>962</v>
      </c>
      <c r="Z80" s="1">
        <v>0</v>
      </c>
      <c r="AA80" s="1" t="s">
        <v>1047</v>
      </c>
      <c r="AB80" s="1">
        <v>5179.26</v>
      </c>
      <c r="AC80" s="1" t="s">
        <v>168</v>
      </c>
      <c r="AD80" s="1" t="s">
        <v>1750</v>
      </c>
      <c r="AE80" s="1">
        <f>VLOOKUP(Корзина42[[#This Row],[Соединенное название]],Цены_БЗ[],11,0)</f>
        <v>5178.92</v>
      </c>
      <c r="AF80" s="1">
        <f>Корзина42[[#This Row],[Цена корпус + полки]]-Корзина42[[#This Row],[Цена БЗ]]</f>
        <v>0.34000000000014552</v>
      </c>
    </row>
    <row r="81" spans="1:32" x14ac:dyDescent="0.25">
      <c r="A81" s="1" t="s">
        <v>680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737</v>
      </c>
      <c r="P81" s="1" t="s">
        <v>358</v>
      </c>
      <c r="Q81" s="1"/>
      <c r="R81" s="1"/>
      <c r="S81" s="1"/>
      <c r="T81" s="1"/>
      <c r="U81" s="1"/>
      <c r="V81" s="1" t="s">
        <v>1163</v>
      </c>
      <c r="W81" s="1">
        <v>570</v>
      </c>
      <c r="X81" s="1">
        <v>5920</v>
      </c>
      <c r="Y81" s="1" t="s">
        <v>962</v>
      </c>
      <c r="Z81" s="1">
        <v>0</v>
      </c>
      <c r="AA81" s="1" t="s">
        <v>1047</v>
      </c>
      <c r="AB81" s="1">
        <v>8699.84</v>
      </c>
      <c r="AC81" s="1" t="s">
        <v>168</v>
      </c>
      <c r="AD81" s="1" t="s">
        <v>1751</v>
      </c>
      <c r="AE81" s="1" t="e">
        <f>VLOOKUP(Корзина42[[#This Row],[Соединенное название]],Цены_БЗ[],11,0)</f>
        <v>#N/A</v>
      </c>
      <c r="AF81" s="1" t="e">
        <f>Корзина42[[#This Row],[Цена корпус + полки]]-Корзина42[[#This Row],[Цена БЗ]]</f>
        <v>#N/A</v>
      </c>
    </row>
    <row r="82" spans="1:32" x14ac:dyDescent="0.25">
      <c r="A82" s="1" t="s">
        <v>681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737</v>
      </c>
      <c r="P82" s="1" t="s">
        <v>358</v>
      </c>
      <c r="Q82" s="1"/>
      <c r="R82" s="1"/>
      <c r="S82" s="1"/>
      <c r="T82" s="1"/>
      <c r="U82" s="1"/>
      <c r="V82" s="1" t="s">
        <v>1163</v>
      </c>
      <c r="W82" s="1">
        <v>570</v>
      </c>
      <c r="X82" s="1">
        <v>6920</v>
      </c>
      <c r="Y82" s="1" t="s">
        <v>962</v>
      </c>
      <c r="Z82" s="1">
        <v>0</v>
      </c>
      <c r="AA82" s="1" t="s">
        <v>1047</v>
      </c>
      <c r="AB82" s="1">
        <v>9088.5499999999993</v>
      </c>
      <c r="AC82" s="1" t="s">
        <v>168</v>
      </c>
      <c r="AD82" s="1" t="s">
        <v>1752</v>
      </c>
      <c r="AE82" s="1">
        <f>VLOOKUP(Корзина42[[#This Row],[Соединенное название]],Цены_БЗ[],11,0)</f>
        <v>9092.3799999999992</v>
      </c>
      <c r="AF82" s="1">
        <f>Корзина42[[#This Row],[Цена корпус + полки]]-Корзина42[[#This Row],[Цена БЗ]]</f>
        <v>-3.8299999999999272</v>
      </c>
    </row>
    <row r="83" spans="1:32" x14ac:dyDescent="0.25">
      <c r="A83" s="1" t="s">
        <v>680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737</v>
      </c>
      <c r="P83" s="1" t="s">
        <v>358</v>
      </c>
      <c r="Q83" s="1"/>
      <c r="R83" s="1"/>
      <c r="S83" s="1"/>
      <c r="T83" s="1"/>
      <c r="U83" s="1"/>
      <c r="V83" s="1" t="s">
        <v>1163</v>
      </c>
      <c r="W83" s="1">
        <v>570</v>
      </c>
      <c r="X83" s="1">
        <v>5920</v>
      </c>
      <c r="Y83" s="1" t="s">
        <v>962</v>
      </c>
      <c r="Z83" s="1">
        <v>0</v>
      </c>
      <c r="AA83" s="1" t="s">
        <v>1047</v>
      </c>
      <c r="AB83" s="1">
        <v>8088.55</v>
      </c>
      <c r="AC83" s="1" t="s">
        <v>168</v>
      </c>
      <c r="AD83" s="1" t="s">
        <v>1753</v>
      </c>
      <c r="AE83" s="1">
        <f>VLOOKUP(Корзина42[[#This Row],[Соединенное название]],Цены_БЗ[],11,0)</f>
        <v>8092.38</v>
      </c>
      <c r="AF83" s="1">
        <f>Корзина42[[#This Row],[Цена корпус + полки]]-Корзина42[[#This Row],[Цена БЗ]]</f>
        <v>-3.8299999999999272</v>
      </c>
    </row>
    <row r="84" spans="1:32" x14ac:dyDescent="0.25">
      <c r="A84" s="1" t="s">
        <v>684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737</v>
      </c>
      <c r="P84" s="1" t="s">
        <v>358</v>
      </c>
      <c r="Q84" s="1"/>
      <c r="R84" s="1"/>
      <c r="S84" s="1"/>
      <c r="T84" s="1"/>
      <c r="U84" s="1"/>
      <c r="V84" s="1" t="s">
        <v>1163</v>
      </c>
      <c r="W84" s="1">
        <v>570</v>
      </c>
      <c r="X84" s="1">
        <v>15580</v>
      </c>
      <c r="Y84" s="1" t="s">
        <v>962</v>
      </c>
      <c r="Z84" s="1">
        <v>0</v>
      </c>
      <c r="AA84" s="1" t="s">
        <v>1047</v>
      </c>
      <c r="AB84" s="1">
        <v>17610</v>
      </c>
      <c r="AC84" s="1" t="s">
        <v>168</v>
      </c>
      <c r="AD84" s="1" t="s">
        <v>1754</v>
      </c>
      <c r="AE84" s="1">
        <f>VLOOKUP(Корзина42[[#This Row],[Соединенное название]],Цены_БЗ[],11,0)</f>
        <v>17610.009999999998</v>
      </c>
      <c r="AF84" s="1">
        <f>Корзина42[[#This Row],[Цена корпус + полки]]-Корзина42[[#This Row],[Цена БЗ]]</f>
        <v>-9.9999999983992893E-3</v>
      </c>
    </row>
    <row r="85" spans="1:32" x14ac:dyDescent="0.25">
      <c r="A85" s="1" t="s">
        <v>685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737</v>
      </c>
      <c r="P85" s="1" t="s">
        <v>358</v>
      </c>
      <c r="Q85" s="1"/>
      <c r="R85" s="1"/>
      <c r="S85" s="1"/>
      <c r="T85" s="1"/>
      <c r="U85" s="1"/>
      <c r="V85" s="1" t="s">
        <v>1163</v>
      </c>
      <c r="W85" s="1">
        <v>570</v>
      </c>
      <c r="X85" s="1">
        <v>7940</v>
      </c>
      <c r="Y85" s="1" t="s">
        <v>962</v>
      </c>
      <c r="Z85" s="1">
        <v>0</v>
      </c>
      <c r="AA85" s="1" t="s">
        <v>1047</v>
      </c>
      <c r="AB85" s="1">
        <v>10022.26</v>
      </c>
      <c r="AC85" s="1" t="s">
        <v>168</v>
      </c>
      <c r="AD85" s="1" t="s">
        <v>1755</v>
      </c>
      <c r="AE85" s="1" t="e">
        <f>VLOOKUP(Корзина42[[#This Row],[Соединенное название]],Цены_БЗ[],11,0)</f>
        <v>#N/A</v>
      </c>
      <c r="AF85" s="1" t="e">
        <f>Корзина42[[#This Row],[Цена корпус + полки]]-Корзина42[[#This Row],[Цена БЗ]]</f>
        <v>#N/A</v>
      </c>
    </row>
    <row r="86" spans="1:32" x14ac:dyDescent="0.25">
      <c r="A86" s="1" t="s">
        <v>685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737</v>
      </c>
      <c r="P86" s="1" t="s">
        <v>358</v>
      </c>
      <c r="Q86" s="1"/>
      <c r="R86" s="1"/>
      <c r="S86" s="1"/>
      <c r="T86" s="1"/>
      <c r="U86" s="1"/>
      <c r="V86" s="1" t="s">
        <v>1163</v>
      </c>
      <c r="W86" s="1">
        <v>570</v>
      </c>
      <c r="X86" s="1">
        <v>7080</v>
      </c>
      <c r="Y86" s="1" t="s">
        <v>962</v>
      </c>
      <c r="Z86" s="1">
        <v>0</v>
      </c>
      <c r="AA86" s="1" t="s">
        <v>1047</v>
      </c>
      <c r="AB86" s="1">
        <v>9017.2999999999993</v>
      </c>
      <c r="AC86" s="1" t="s">
        <v>168</v>
      </c>
      <c r="AD86" s="1" t="s">
        <v>1756</v>
      </c>
      <c r="AE86" s="1" t="e">
        <f>VLOOKUP(Корзина42[[#This Row],[Соединенное название]],Цены_БЗ[],11,0)</f>
        <v>#N/A</v>
      </c>
      <c r="AF86" s="1" t="e">
        <f>Корзина42[[#This Row],[Цена корпус + полки]]-Корзина42[[#This Row],[Цена БЗ]]</f>
        <v>#N/A</v>
      </c>
    </row>
    <row r="87" spans="1:32" x14ac:dyDescent="0.25">
      <c r="A87" s="1" t="s">
        <v>833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737</v>
      </c>
      <c r="P87" s="1" t="s">
        <v>358</v>
      </c>
      <c r="Q87" s="1"/>
      <c r="R87" s="1"/>
      <c r="S87" s="1"/>
      <c r="T87" s="1"/>
      <c r="U87" s="1"/>
      <c r="V87" s="1" t="s">
        <v>1163</v>
      </c>
      <c r="W87" s="1">
        <v>570</v>
      </c>
      <c r="X87" s="1">
        <v>7080</v>
      </c>
      <c r="Y87" s="1" t="s">
        <v>962</v>
      </c>
      <c r="Z87" s="1">
        <v>0</v>
      </c>
      <c r="AA87" s="1" t="s">
        <v>1047</v>
      </c>
      <c r="AB87" s="1">
        <v>9455.0499999999993</v>
      </c>
      <c r="AC87" s="1" t="s">
        <v>168</v>
      </c>
      <c r="AD87" s="1" t="s">
        <v>1757</v>
      </c>
      <c r="AE87" s="1">
        <f>VLOOKUP(Корзина42[[#This Row],[Соединенное название]],Цены_БЗ[],11,0)</f>
        <v>9458.99</v>
      </c>
      <c r="AF87" s="1">
        <f>Корзина42[[#This Row],[Цена корпус + полки]]-Корзина42[[#This Row],[Цена БЗ]]</f>
        <v>-3.9400000000005093</v>
      </c>
    </row>
    <row r="88" spans="1:32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737</v>
      </c>
      <c r="P88" s="1" t="s">
        <v>358</v>
      </c>
      <c r="Q88" s="1"/>
      <c r="R88" s="1"/>
      <c r="S88" s="1"/>
      <c r="T88" s="1"/>
      <c r="U88" s="1"/>
      <c r="V88" s="1" t="s">
        <v>1046</v>
      </c>
      <c r="W88" s="1">
        <v>1280</v>
      </c>
      <c r="X88" s="1">
        <v>3660</v>
      </c>
      <c r="Y88" s="1" t="s">
        <v>962</v>
      </c>
      <c r="Z88" s="1">
        <v>0</v>
      </c>
      <c r="AA88" s="1" t="s">
        <v>1047</v>
      </c>
      <c r="AB88" s="1">
        <v>14188.25</v>
      </c>
      <c r="AC88" s="1" t="s">
        <v>168</v>
      </c>
      <c r="AD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№2 - Hettich ЛДСП Белый</v>
      </c>
      <c r="AE88" s="1" t="e">
        <f>VLOOKUP(Корзина42[[#This Row],[Соединенное название]],Цены_БЗ[],11,0)</f>
        <v>#N/A</v>
      </c>
      <c r="AF88" s="1" t="e">
        <f>Корзина42[[#This Row],[Цена корпус + полки]]-Корзина42[[#This Row],[Цена БЗ]]</f>
        <v>#N/A</v>
      </c>
    </row>
    <row r="89" spans="1:32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1158</v>
      </c>
      <c r="P89" s="1" t="s">
        <v>358</v>
      </c>
      <c r="Q89" s="1"/>
      <c r="R89" s="1"/>
      <c r="S89" s="1"/>
      <c r="T89" s="1"/>
      <c r="U89" s="1"/>
      <c r="V89" s="1" t="s">
        <v>1163</v>
      </c>
      <c r="W89" s="1">
        <v>840</v>
      </c>
      <c r="X89" s="1">
        <v>1080</v>
      </c>
      <c r="Y89" s="1" t="s">
        <v>962</v>
      </c>
      <c r="Z89" s="1">
        <v>0</v>
      </c>
      <c r="AA89" s="1" t="s">
        <v>1047</v>
      </c>
      <c r="AB89" s="1">
        <v>3690</v>
      </c>
      <c r="AC89" s="1" t="s">
        <v>168</v>
      </c>
      <c r="AD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№2 - Hettich ЛДСП Белый</v>
      </c>
      <c r="AE89" s="1" t="e">
        <f>VLOOKUP(Корзина42[[#This Row],[Соединенное название]],Цены_БЗ[],11,0)</f>
        <v>#N/A</v>
      </c>
      <c r="AF89" s="1" t="e">
        <f>Корзина42[[#This Row],[Цена корпус + полки]]-Корзина42[[#This Row],[Цена БЗ]]</f>
        <v>#N/A</v>
      </c>
    </row>
    <row r="90" spans="1:32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737</v>
      </c>
      <c r="P90" s="1" t="s">
        <v>358</v>
      </c>
      <c r="Q90" s="1"/>
      <c r="R90" s="1"/>
      <c r="S90" s="1"/>
      <c r="T90" s="1"/>
      <c r="U90" s="1"/>
      <c r="V90" s="1" t="s">
        <v>1046</v>
      </c>
      <c r="W90" s="1">
        <v>1470</v>
      </c>
      <c r="X90" s="1">
        <v>16810</v>
      </c>
      <c r="Y90" s="1" t="s">
        <v>962</v>
      </c>
      <c r="Z90" s="1">
        <v>0</v>
      </c>
      <c r="AA90" s="1" t="s">
        <v>1047</v>
      </c>
      <c r="AB90" s="1">
        <v>28065.72</v>
      </c>
      <c r="AC90" s="1" t="s">
        <v>168</v>
      </c>
      <c r="AD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№2 - Hettich ЛДСП Белый</v>
      </c>
      <c r="AE90" s="1">
        <f>VLOOKUP(Корзина42[[#This Row],[Соединенное название]],Цены_БЗ[],11,0)</f>
        <v>28066.13</v>
      </c>
      <c r="AF90" s="1">
        <f>Корзина42[[#This Row],[Цена корпус + полки]]-Корзина42[[#This Row],[Цена БЗ]]</f>
        <v>-0.40999999999985448</v>
      </c>
    </row>
    <row r="91" spans="1:32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737</v>
      </c>
      <c r="P91" s="1" t="s">
        <v>358</v>
      </c>
      <c r="Q91" s="1"/>
      <c r="R91" s="1"/>
      <c r="S91" s="1"/>
      <c r="T91" s="1"/>
      <c r="U91" s="1"/>
      <c r="V91" s="1" t="s">
        <v>1046</v>
      </c>
      <c r="W91" s="1">
        <v>1470</v>
      </c>
      <c r="X91" s="1">
        <v>13120</v>
      </c>
      <c r="Y91" s="1" t="s">
        <v>962</v>
      </c>
      <c r="Z91" s="1">
        <v>0</v>
      </c>
      <c r="AA91" s="1" t="s">
        <v>1047</v>
      </c>
      <c r="AB91" s="1">
        <v>23825.72</v>
      </c>
      <c r="AC91" s="1" t="s">
        <v>168</v>
      </c>
      <c r="AD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№2 - Hettich ЛДСП Белый</v>
      </c>
      <c r="AE91" s="1">
        <f>VLOOKUP(Корзина42[[#This Row],[Соединенное название]],Цены_БЗ[],11,0)</f>
        <v>23826.12</v>
      </c>
      <c r="AF91" s="1">
        <f>Корзина42[[#This Row],[Цена корпус + полки]]-Корзина42[[#This Row],[Цена БЗ]]</f>
        <v>-0.39999999999781721</v>
      </c>
    </row>
    <row r="92" spans="1:32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737</v>
      </c>
      <c r="P92" s="1" t="s">
        <v>358</v>
      </c>
      <c r="Q92" s="1"/>
      <c r="R92" s="1"/>
      <c r="S92" s="1"/>
      <c r="T92" s="1"/>
      <c r="U92" s="1"/>
      <c r="V92" s="1" t="s">
        <v>1046</v>
      </c>
      <c r="W92" s="1">
        <v>1470</v>
      </c>
      <c r="X92" s="1">
        <v>13120</v>
      </c>
      <c r="Y92" s="1" t="s">
        <v>962</v>
      </c>
      <c r="Z92" s="1">
        <v>0</v>
      </c>
      <c r="AA92" s="1" t="s">
        <v>1047</v>
      </c>
      <c r="AB92" s="1">
        <v>25380.92</v>
      </c>
      <c r="AC92" s="1" t="s">
        <v>168</v>
      </c>
      <c r="AD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№2 - Hettich ЛДСП Белый</v>
      </c>
      <c r="AE92" s="1">
        <f>VLOOKUP(Корзина42[[#This Row],[Соединенное название]],Цены_БЗ[],11,0)</f>
        <v>25381.32</v>
      </c>
      <c r="AF92" s="1">
        <f>Корзина42[[#This Row],[Цена корпус + полки]]-Корзина42[[#This Row],[Цена БЗ]]</f>
        <v>-0.40000000000145519</v>
      </c>
    </row>
    <row r="93" spans="1:32" x14ac:dyDescent="0.25">
      <c r="A93" s="1" t="s">
        <v>708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737</v>
      </c>
      <c r="P93" s="1" t="s">
        <v>358</v>
      </c>
      <c r="Q93" s="1"/>
      <c r="R93" s="1"/>
      <c r="S93" s="1"/>
      <c r="T93" s="1"/>
      <c r="U93" s="1"/>
      <c r="V93" s="1" t="s">
        <v>1046</v>
      </c>
      <c r="W93" s="1">
        <v>1470</v>
      </c>
      <c r="X93" s="1">
        <v>2000</v>
      </c>
      <c r="Y93" s="1" t="s">
        <v>962</v>
      </c>
      <c r="Z93" s="1">
        <v>0</v>
      </c>
      <c r="AA93" s="1" t="s">
        <v>1047</v>
      </c>
      <c r="AB93" s="1">
        <v>11331.42</v>
      </c>
      <c r="AC93" s="1" t="s">
        <v>168</v>
      </c>
      <c r="AD93" s="33" t="s">
        <v>1743</v>
      </c>
      <c r="AE93" s="1">
        <f>VLOOKUP(Корзина42[[#This Row],[Соединенное название]],Цены_БЗ[],11,0)</f>
        <v>11331.1</v>
      </c>
      <c r="AF93" s="1">
        <f>Корзина42[[#This Row],[Цена корпус + полки]]-Корзина42[[#This Row],[Цена БЗ]]</f>
        <v>0.31999999999970896</v>
      </c>
    </row>
    <row r="94" spans="1:32" x14ac:dyDescent="0.25">
      <c r="A94" s="1" t="s">
        <v>712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737</v>
      </c>
      <c r="P94" s="1" t="s">
        <v>358</v>
      </c>
      <c r="Q94" s="1"/>
      <c r="R94" s="1"/>
      <c r="S94" s="1"/>
      <c r="T94" s="1"/>
      <c r="U94" s="1"/>
      <c r="V94" s="1" t="s">
        <v>1046</v>
      </c>
      <c r="W94" s="1">
        <v>1470</v>
      </c>
      <c r="X94" s="1">
        <v>3660</v>
      </c>
      <c r="Y94" s="1" t="s">
        <v>962</v>
      </c>
      <c r="Z94" s="1">
        <v>0</v>
      </c>
      <c r="AA94" s="1" t="s">
        <v>1047</v>
      </c>
      <c r="AB94" s="1">
        <v>15476.18</v>
      </c>
      <c r="AC94" s="1" t="s">
        <v>168</v>
      </c>
      <c r="AD94" s="33" t="s">
        <v>1746</v>
      </c>
      <c r="AE94" s="1">
        <f>VLOOKUP(Корзина42[[#This Row],[Соединенное название]],Цены_БЗ[],11,0)</f>
        <v>15476.15</v>
      </c>
      <c r="AF94" s="1">
        <f>Корзина42[[#This Row],[Цена корпус + полки]]-Корзина42[[#This Row],[Цена БЗ]]</f>
        <v>3.0000000000654836E-2</v>
      </c>
    </row>
    <row r="95" spans="1:32" x14ac:dyDescent="0.25">
      <c r="A95" s="1" t="s">
        <v>712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737</v>
      </c>
      <c r="P95" s="1" t="s">
        <v>358</v>
      </c>
      <c r="Q95" s="1"/>
      <c r="R95" s="1"/>
      <c r="S95" s="1"/>
      <c r="T95" s="1"/>
      <c r="U95" s="1"/>
      <c r="V95" s="1" t="s">
        <v>1046</v>
      </c>
      <c r="W95" s="1">
        <v>1470</v>
      </c>
      <c r="X95" s="1">
        <v>3160</v>
      </c>
      <c r="Y95" s="1" t="s">
        <v>962</v>
      </c>
      <c r="Z95" s="1">
        <v>0</v>
      </c>
      <c r="AA95" s="1" t="s">
        <v>1047</v>
      </c>
      <c r="AB95" s="1">
        <v>13035.42</v>
      </c>
      <c r="AC95" s="1" t="s">
        <v>168</v>
      </c>
      <c r="AD95" s="33" t="s">
        <v>1745</v>
      </c>
      <c r="AE95" s="1">
        <f>VLOOKUP(Корзина42[[#This Row],[Соединенное название]],Цены_БЗ[],11,0)</f>
        <v>13035.09</v>
      </c>
      <c r="AF95" s="1">
        <f>Корзина42[[#This Row],[Цена корпус + полки]]-Корзина42[[#This Row],[Цена БЗ]]</f>
        <v>0.32999999999992724</v>
      </c>
    </row>
    <row r="96" spans="1:32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737</v>
      </c>
      <c r="P96" s="1" t="s">
        <v>358</v>
      </c>
      <c r="Q96" s="1"/>
      <c r="R96" s="1"/>
      <c r="S96" s="1"/>
      <c r="T96" s="1"/>
      <c r="U96" s="1"/>
      <c r="V96" s="1" t="s">
        <v>1046</v>
      </c>
      <c r="W96" s="1">
        <v>1080</v>
      </c>
      <c r="X96" s="1">
        <v>1000</v>
      </c>
      <c r="Y96" s="1" t="s">
        <v>962</v>
      </c>
      <c r="Z96" s="1">
        <v>0</v>
      </c>
      <c r="AA96" s="1" t="s">
        <v>1047</v>
      </c>
      <c r="AB96" s="1">
        <v>4541.7</v>
      </c>
      <c r="AC96" s="1" t="s">
        <v>168</v>
      </c>
      <c r="AD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№2 - Hettich ЛДСП Белый</v>
      </c>
      <c r="AE96" s="1" t="e">
        <f>VLOOKUP(Корзина42[[#This Row],[Соединенное название]],Цены_БЗ[],11,0)</f>
        <v>#N/A</v>
      </c>
      <c r="AF96" s="1" t="e">
        <f>Корзина42[[#This Row],[Цена корпус + полки]]-Корзина42[[#This Row],[Цена БЗ]]</f>
        <v>#N/A</v>
      </c>
    </row>
    <row r="97" spans="1:32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737</v>
      </c>
      <c r="P97" s="1" t="s">
        <v>358</v>
      </c>
      <c r="Q97" s="1"/>
      <c r="R97" s="1"/>
      <c r="S97" s="1"/>
      <c r="T97" s="1"/>
      <c r="U97" s="1"/>
      <c r="V97" s="1" t="s">
        <v>1046</v>
      </c>
      <c r="W97" s="1">
        <v>1080</v>
      </c>
      <c r="X97" s="1">
        <v>0</v>
      </c>
      <c r="Y97" s="1" t="s">
        <v>962</v>
      </c>
      <c r="Z97" s="1">
        <v>0</v>
      </c>
      <c r="AA97" s="1" t="s">
        <v>1047</v>
      </c>
      <c r="AB97" s="1">
        <v>3541.7</v>
      </c>
      <c r="AC97" s="1" t="s">
        <v>168</v>
      </c>
      <c r="AD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№2 - Hettich ЛДСП Белый</v>
      </c>
      <c r="AE97" s="1" t="e">
        <f>VLOOKUP(Корзина42[[#This Row],[Соединенное название]],Цены_БЗ[],11,0)</f>
        <v>#N/A</v>
      </c>
      <c r="AF97" s="1" t="e">
        <f>Корзина42[[#This Row],[Цена корпус + полки]]-Корзина42[[#This Row],[Цена БЗ]]</f>
        <v>#N/A</v>
      </c>
    </row>
    <row r="98" spans="1:32" x14ac:dyDescent="0.25">
      <c r="A98" s="1" t="s">
        <v>686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737</v>
      </c>
      <c r="P98" s="1" t="s">
        <v>358</v>
      </c>
      <c r="Q98" s="1"/>
      <c r="R98" s="1"/>
      <c r="S98" s="1"/>
      <c r="T98" s="1"/>
      <c r="U98" s="1"/>
      <c r="V98" s="1" t="s">
        <v>1163</v>
      </c>
      <c r="W98" s="1">
        <v>570</v>
      </c>
      <c r="X98" s="1">
        <v>7940</v>
      </c>
      <c r="Y98" s="1" t="s">
        <v>962</v>
      </c>
      <c r="Z98" s="1">
        <v>0</v>
      </c>
      <c r="AA98" s="1" t="s">
        <v>1047</v>
      </c>
      <c r="AB98" s="1">
        <v>10165.56</v>
      </c>
      <c r="AC98" s="1" t="s">
        <v>168</v>
      </c>
      <c r="AD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№2 - Hettich ЛДСП Белый</v>
      </c>
      <c r="AE98" s="1" t="e">
        <f>VLOOKUP(Корзина42[[#This Row],[Соединенное название]],Цены_БЗ[],11,0)</f>
        <v>#N/A</v>
      </c>
      <c r="AF98" s="1" t="e">
        <f>Корзина42[[#This Row],[Цена корпус + полки]]-Корзина42[[#This Row],[Цена БЗ]]</f>
        <v>#N/A</v>
      </c>
    </row>
    <row r="99" spans="1:32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1158</v>
      </c>
      <c r="P99" s="1" t="s">
        <v>358</v>
      </c>
      <c r="Q99" s="1"/>
      <c r="R99" s="1"/>
      <c r="S99" s="1"/>
      <c r="T99" s="1"/>
      <c r="U99" s="1"/>
      <c r="V99" s="1" t="s">
        <v>1163</v>
      </c>
      <c r="W99" s="1">
        <v>840</v>
      </c>
      <c r="X99" s="1">
        <v>1080</v>
      </c>
      <c r="Y99" s="1" t="s">
        <v>962</v>
      </c>
      <c r="Z99" s="1">
        <v>0</v>
      </c>
      <c r="AA99" s="1" t="s">
        <v>1047</v>
      </c>
      <c r="AB99" s="1">
        <v>3350.16</v>
      </c>
      <c r="AC99" s="1" t="s">
        <v>168</v>
      </c>
      <c r="AD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№2 - Hettich ЛДСП Белый</v>
      </c>
      <c r="AE99" s="1" t="e">
        <f>VLOOKUP(Корзина42[[#This Row],[Соединенное название]],Цены_БЗ[],11,0)</f>
        <v>#N/A</v>
      </c>
      <c r="AF99" s="1" t="e">
        <f>Корзина42[[#This Row],[Цена корпус + полки]]-Корзина42[[#This Row],[Цена БЗ]]</f>
        <v>#N/A</v>
      </c>
    </row>
    <row r="100" spans="1:32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1158</v>
      </c>
      <c r="P100" s="1" t="s">
        <v>358</v>
      </c>
      <c r="Q100" s="1"/>
      <c r="R100" s="1"/>
      <c r="S100" s="1"/>
      <c r="T100" s="1"/>
      <c r="U100" s="1"/>
      <c r="V100" s="1" t="s">
        <v>1163</v>
      </c>
      <c r="W100" s="1">
        <v>840</v>
      </c>
      <c r="X100" s="1">
        <v>1080</v>
      </c>
      <c r="Y100" s="1" t="s">
        <v>962</v>
      </c>
      <c r="Z100" s="1">
        <v>0</v>
      </c>
      <c r="AA100" s="1" t="s">
        <v>1047</v>
      </c>
      <c r="AB100" s="1">
        <v>3520.08</v>
      </c>
      <c r="AC100" s="1" t="s">
        <v>168</v>
      </c>
      <c r="AD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№2 - Hettich ЛДСП Белый</v>
      </c>
      <c r="AE100" s="1" t="e">
        <f>VLOOKUP(Корзина42[[#This Row],[Соединенное название]],Цены_БЗ[],11,0)</f>
        <v>#N/A</v>
      </c>
      <c r="AF100" s="1" t="e">
        <f>Корзина42[[#This Row],[Цена корпус + полки]]-Корзина42[[#This Row],[Цена БЗ]]</f>
        <v>#N/A</v>
      </c>
    </row>
    <row r="101" spans="1:32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1158</v>
      </c>
      <c r="P101" s="1" t="s">
        <v>358</v>
      </c>
      <c r="Q101" s="1"/>
      <c r="R101" s="1"/>
      <c r="S101" s="1"/>
      <c r="T101" s="1"/>
      <c r="U101" s="1"/>
      <c r="V101" s="1" t="s">
        <v>1163</v>
      </c>
      <c r="W101" s="1">
        <v>840</v>
      </c>
      <c r="X101" s="1">
        <v>1580</v>
      </c>
      <c r="Y101" s="1" t="s">
        <v>962</v>
      </c>
      <c r="Z101" s="1">
        <v>0</v>
      </c>
      <c r="AA101" s="1" t="s">
        <v>1047</v>
      </c>
      <c r="AB101" s="1">
        <v>4529.84</v>
      </c>
      <c r="AC101" s="1" t="s">
        <v>168</v>
      </c>
      <c r="AD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№2 - Hettich ЛДСП Белый</v>
      </c>
      <c r="AE101" s="1" t="e">
        <f>VLOOKUP(Корзина42[[#This Row],[Соединенное название]],Цены_БЗ[],11,0)</f>
        <v>#N/A</v>
      </c>
      <c r="AF101" s="1" t="e">
        <f>Корзина42[[#This Row],[Цена корпус + полки]]-Корзина42[[#This Row],[Цена БЗ]]</f>
        <v>#N/A</v>
      </c>
    </row>
    <row r="102" spans="1:32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737</v>
      </c>
      <c r="P102" s="1" t="s">
        <v>358</v>
      </c>
      <c r="Q102" s="1"/>
      <c r="R102" s="1"/>
      <c r="S102" s="1"/>
      <c r="T102" s="1"/>
      <c r="U102" s="1"/>
      <c r="V102" s="1" t="s">
        <v>1163</v>
      </c>
      <c r="W102" s="1">
        <v>770</v>
      </c>
      <c r="X102" s="1">
        <v>1000</v>
      </c>
      <c r="Y102" s="1" t="s">
        <v>962</v>
      </c>
      <c r="Z102" s="1">
        <v>0</v>
      </c>
      <c r="AA102" s="1" t="s">
        <v>1047</v>
      </c>
      <c r="AB102" s="1">
        <v>4204.93</v>
      </c>
      <c r="AC102" s="1" t="s">
        <v>168</v>
      </c>
      <c r="AD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№2 - Hettich ЛДСП Белый</v>
      </c>
      <c r="AE102" s="1" t="e">
        <f>VLOOKUP(Корзина42[[#This Row],[Соединенное название]],Цены_БЗ[],11,0)</f>
        <v>#N/A</v>
      </c>
      <c r="AF102" s="1" t="e">
        <f>Корзина42[[#This Row],[Цена корпус + полки]]-Корзина42[[#This Row],[Цена БЗ]]</f>
        <v>#N/A</v>
      </c>
    </row>
    <row r="103" spans="1:32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737</v>
      </c>
      <c r="P103" s="1" t="s">
        <v>358</v>
      </c>
      <c r="Q103" s="1"/>
      <c r="R103" s="1"/>
      <c r="S103" s="1"/>
      <c r="T103" s="1"/>
      <c r="U103" s="1"/>
      <c r="V103" s="1" t="s">
        <v>1163</v>
      </c>
      <c r="W103" s="1">
        <v>770</v>
      </c>
      <c r="X103" s="1">
        <v>1000</v>
      </c>
      <c r="Y103" s="1" t="s">
        <v>962</v>
      </c>
      <c r="Z103" s="1">
        <v>0</v>
      </c>
      <c r="AA103" s="1" t="s">
        <v>1047</v>
      </c>
      <c r="AB103" s="1">
        <v>4692.74</v>
      </c>
      <c r="AC103" s="1" t="s">
        <v>158</v>
      </c>
      <c r="AD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№2 - Hettich ЛДСП Дуб кендал натуральный</v>
      </c>
      <c r="AE103" s="1">
        <f>VLOOKUP(Корзина42[[#This Row],[Соединенное название]],Цены_БЗ[],11,0)</f>
        <v>4728.08</v>
      </c>
      <c r="AF103" s="1">
        <f>Корзина42[[#This Row],[Цена корпус + полки]]-Корзина42[[#This Row],[Цена БЗ]]</f>
        <v>-35.340000000000146</v>
      </c>
    </row>
    <row r="104" spans="1:32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737</v>
      </c>
      <c r="P104" s="1" t="s">
        <v>358</v>
      </c>
      <c r="Q104" s="1"/>
      <c r="R104" s="1"/>
      <c r="S104" s="1"/>
      <c r="T104" s="1"/>
      <c r="U104" s="1"/>
      <c r="V104" s="1" t="s">
        <v>1163</v>
      </c>
      <c r="W104" s="1">
        <v>770</v>
      </c>
      <c r="X104" s="1">
        <v>1000</v>
      </c>
      <c r="Y104" s="1" t="s">
        <v>962</v>
      </c>
      <c r="Z104" s="1">
        <v>0</v>
      </c>
      <c r="AA104" s="1" t="s">
        <v>1047</v>
      </c>
      <c r="AB104" s="1">
        <v>4692.74</v>
      </c>
      <c r="AC104" s="1" t="s">
        <v>158</v>
      </c>
      <c r="AD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№2 - Hettich ЛДСП Дуб кендал натуральный</v>
      </c>
      <c r="AE104" s="1">
        <f>VLOOKUP(Корзина42[[#This Row],[Соединенное название]],Цены_БЗ[],11,0)</f>
        <v>4728.08</v>
      </c>
      <c r="AF104" s="1">
        <f>Корзина42[[#This Row],[Цена корпус + полки]]-Корзина42[[#This Row],[Цена БЗ]]</f>
        <v>-35.340000000000146</v>
      </c>
    </row>
  </sheetData>
  <sheetProtection algorithmName="SHA-512" hashValue="fFU3HYMBpNU1lLOpCf6O6Yy6Yw9BLowkSU1ZSZ6i091U3u8QF11pk5j2m8duWrn8Ar5kTbHhqnw2n/7xuG3jlw==" saltValue="RWTj62S7Dx3f0lvDFrSJ+Q==" spinCount="100000" sheet="1" objects="1" scenarios="1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398" t="s">
        <v>857</v>
      </c>
      <c r="B1" s="398" t="s">
        <v>175</v>
      </c>
      <c r="C1" s="398" t="s">
        <v>858</v>
      </c>
      <c r="D1" s="398" t="s">
        <v>859</v>
      </c>
      <c r="E1" s="398" t="s">
        <v>803</v>
      </c>
      <c r="F1" s="398" t="s">
        <v>860</v>
      </c>
      <c r="G1" s="398" t="s">
        <v>1179</v>
      </c>
    </row>
    <row r="2" spans="1:7" ht="12" customHeight="1" x14ac:dyDescent="0.2">
      <c r="A2" s="254">
        <v>1</v>
      </c>
      <c r="B2" s="255" t="s">
        <v>1716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861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862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1666</v>
      </c>
      <c r="D5" s="260">
        <v>1</v>
      </c>
      <c r="E5" s="262"/>
      <c r="F5" s="262"/>
      <c r="G5" s="258" t="s">
        <v>1182</v>
      </c>
    </row>
    <row r="6" spans="1:7" ht="12" customHeight="1" x14ac:dyDescent="0.2">
      <c r="A6" s="259"/>
      <c r="B6" s="259"/>
      <c r="C6" s="258" t="s">
        <v>863</v>
      </c>
      <c r="D6" s="260">
        <v>4</v>
      </c>
      <c r="E6" s="262"/>
      <c r="F6" s="262"/>
      <c r="G6" s="258" t="s">
        <v>1182</v>
      </c>
    </row>
    <row r="7" spans="1:7" ht="12" customHeight="1" x14ac:dyDescent="0.2">
      <c r="A7" s="259"/>
      <c r="B7" s="259"/>
      <c r="C7" s="258" t="s">
        <v>864</v>
      </c>
      <c r="D7" s="260">
        <v>1</v>
      </c>
      <c r="E7" s="262"/>
      <c r="F7" s="262"/>
      <c r="G7" s="258" t="s">
        <v>1182</v>
      </c>
    </row>
    <row r="8" spans="1:7" ht="12" customHeight="1" x14ac:dyDescent="0.2">
      <c r="A8" s="259"/>
      <c r="B8" s="259"/>
      <c r="C8" s="258" t="s">
        <v>1256</v>
      </c>
      <c r="D8" s="260">
        <v>1</v>
      </c>
      <c r="E8" s="262"/>
      <c r="F8" s="262"/>
      <c r="G8" s="258" t="s">
        <v>1182</v>
      </c>
    </row>
    <row r="9" spans="1:7" ht="12" customHeight="1" x14ac:dyDescent="0.2">
      <c r="A9" s="259"/>
      <c r="B9" s="259"/>
      <c r="C9" s="258" t="s">
        <v>1259</v>
      </c>
      <c r="D9" s="260">
        <v>1</v>
      </c>
      <c r="E9" s="262"/>
      <c r="F9" s="262"/>
      <c r="G9" s="258" t="s">
        <v>1182</v>
      </c>
    </row>
    <row r="10" spans="1:7" ht="12" customHeight="1" x14ac:dyDescent="0.2">
      <c r="A10" s="259"/>
      <c r="B10" s="259"/>
      <c r="C10" s="258" t="s">
        <v>1764</v>
      </c>
      <c r="D10" s="260">
        <v>1</v>
      </c>
      <c r="E10" s="262"/>
      <c r="F10" s="262"/>
      <c r="G10" s="258" t="s">
        <v>1182</v>
      </c>
    </row>
    <row r="11" spans="1:7" ht="12" customHeight="1" x14ac:dyDescent="0.2">
      <c r="A11" s="259"/>
      <c r="B11" s="259"/>
      <c r="C11" s="258" t="s">
        <v>1657</v>
      </c>
      <c r="D11" s="260">
        <v>1</v>
      </c>
      <c r="E11" s="262"/>
      <c r="F11" s="262"/>
      <c r="G11" s="258" t="s">
        <v>1182</v>
      </c>
    </row>
    <row r="12" spans="1:7" ht="12" customHeight="1" x14ac:dyDescent="0.2">
      <c r="A12" s="259"/>
      <c r="B12" s="259"/>
      <c r="C12" s="258" t="s">
        <v>660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394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1659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865</v>
      </c>
      <c r="D15" s="260">
        <v>1</v>
      </c>
      <c r="E15" s="262"/>
      <c r="F15" s="262"/>
      <c r="G15" s="258" t="s">
        <v>1182</v>
      </c>
    </row>
    <row r="16" spans="1:7" ht="12" customHeight="1" x14ac:dyDescent="0.2">
      <c r="A16" s="259"/>
      <c r="B16" s="259"/>
      <c r="C16" s="258" t="s">
        <v>1667</v>
      </c>
      <c r="D16" s="260">
        <v>1</v>
      </c>
      <c r="E16" s="262"/>
      <c r="F16" s="262"/>
      <c r="G16" s="258" t="s">
        <v>1182</v>
      </c>
    </row>
    <row r="17" spans="1:7" ht="12" customHeight="1" x14ac:dyDescent="0.2">
      <c r="A17" s="259"/>
      <c r="B17" s="259"/>
      <c r="C17" s="258" t="s">
        <v>866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429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1765</v>
      </c>
      <c r="D19" s="260">
        <v>1</v>
      </c>
      <c r="E19" s="262"/>
      <c r="F19" s="262"/>
      <c r="G19" s="258" t="s">
        <v>1182</v>
      </c>
    </row>
    <row r="20" spans="1:7" ht="12" customHeight="1" x14ac:dyDescent="0.2">
      <c r="A20" s="259"/>
      <c r="B20" s="259"/>
      <c r="C20" s="258" t="s">
        <v>1655</v>
      </c>
      <c r="D20" s="260">
        <v>1</v>
      </c>
      <c r="E20" s="262"/>
      <c r="F20" s="262"/>
      <c r="G20" s="258" t="s">
        <v>1182</v>
      </c>
    </row>
    <row r="21" spans="1:7" ht="12" customHeight="1" x14ac:dyDescent="0.2">
      <c r="A21" s="259"/>
      <c r="B21" s="259"/>
      <c r="C21" s="258" t="s">
        <v>867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1658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1715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861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862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1491</v>
      </c>
      <c r="D27" s="260">
        <v>1</v>
      </c>
      <c r="E27" s="262"/>
      <c r="F27" s="262"/>
      <c r="G27" s="258" t="s">
        <v>1182</v>
      </c>
    </row>
    <row r="28" spans="1:7" ht="12" customHeight="1" x14ac:dyDescent="0.2">
      <c r="A28" s="259"/>
      <c r="B28" s="259"/>
      <c r="C28" s="258" t="s">
        <v>863</v>
      </c>
      <c r="D28" s="260">
        <v>4</v>
      </c>
      <c r="E28" s="262"/>
      <c r="F28" s="262"/>
      <c r="G28" s="258" t="s">
        <v>1182</v>
      </c>
    </row>
    <row r="29" spans="1:7" ht="12" customHeight="1" x14ac:dyDescent="0.2">
      <c r="A29" s="259"/>
      <c r="B29" s="259"/>
      <c r="C29" s="258" t="s">
        <v>864</v>
      </c>
      <c r="D29" s="260">
        <v>1</v>
      </c>
      <c r="E29" s="262"/>
      <c r="F29" s="262"/>
      <c r="G29" s="258" t="s">
        <v>1182</v>
      </c>
    </row>
    <row r="30" spans="1:7" ht="12" customHeight="1" x14ac:dyDescent="0.2">
      <c r="A30" s="259"/>
      <c r="B30" s="259"/>
      <c r="C30" s="258" t="s">
        <v>1256</v>
      </c>
      <c r="D30" s="260">
        <v>1</v>
      </c>
      <c r="E30" s="262"/>
      <c r="F30" s="262"/>
      <c r="G30" s="258" t="s">
        <v>1182</v>
      </c>
    </row>
    <row r="31" spans="1:7" ht="12" customHeight="1" x14ac:dyDescent="0.2">
      <c r="A31" s="259"/>
      <c r="B31" s="259"/>
      <c r="C31" s="258" t="s">
        <v>1259</v>
      </c>
      <c r="D31" s="260">
        <v>1</v>
      </c>
      <c r="E31" s="262"/>
      <c r="F31" s="262"/>
      <c r="G31" s="258" t="s">
        <v>1182</v>
      </c>
    </row>
    <row r="32" spans="1:7" ht="12" customHeight="1" x14ac:dyDescent="0.2">
      <c r="A32" s="259"/>
      <c r="B32" s="259"/>
      <c r="C32" s="258" t="s">
        <v>1656</v>
      </c>
      <c r="D32" s="260">
        <v>1</v>
      </c>
      <c r="E32" s="262"/>
      <c r="F32" s="262"/>
      <c r="G32" s="258" t="s">
        <v>1182</v>
      </c>
    </row>
    <row r="33" spans="1:7" ht="12" customHeight="1" x14ac:dyDescent="0.2">
      <c r="A33" s="259"/>
      <c r="B33" s="259"/>
      <c r="C33" s="258" t="s">
        <v>1657</v>
      </c>
      <c r="D33" s="260">
        <v>1</v>
      </c>
      <c r="E33" s="262"/>
      <c r="F33" s="262"/>
      <c r="G33" s="258" t="s">
        <v>1182</v>
      </c>
    </row>
    <row r="34" spans="1:7" ht="12" customHeight="1" x14ac:dyDescent="0.2">
      <c r="A34" s="259"/>
      <c r="B34" s="259"/>
      <c r="C34" s="258" t="s">
        <v>660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394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1659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865</v>
      </c>
      <c r="D37" s="260">
        <v>1</v>
      </c>
      <c r="E37" s="262"/>
      <c r="F37" s="262"/>
      <c r="G37" s="258" t="s">
        <v>1182</v>
      </c>
    </row>
    <row r="38" spans="1:7" ht="12" customHeight="1" x14ac:dyDescent="0.2">
      <c r="A38" s="259"/>
      <c r="B38" s="259"/>
      <c r="C38" s="258" t="s">
        <v>1493</v>
      </c>
      <c r="D38" s="260">
        <v>1</v>
      </c>
      <c r="E38" s="262"/>
      <c r="F38" s="262"/>
      <c r="G38" s="258" t="s">
        <v>1182</v>
      </c>
    </row>
    <row r="39" spans="1:7" ht="12" customHeight="1" x14ac:dyDescent="0.2">
      <c r="A39" s="259"/>
      <c r="B39" s="259"/>
      <c r="C39" s="258" t="s">
        <v>866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429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1497</v>
      </c>
      <c r="D41" s="260">
        <v>1</v>
      </c>
      <c r="E41" s="262"/>
      <c r="F41" s="262"/>
      <c r="G41" s="258" t="s">
        <v>1182</v>
      </c>
    </row>
    <row r="42" spans="1:7" ht="12" customHeight="1" x14ac:dyDescent="0.2">
      <c r="A42" s="259"/>
      <c r="B42" s="259"/>
      <c r="C42" s="258" t="s">
        <v>1655</v>
      </c>
      <c r="D42" s="260">
        <v>1</v>
      </c>
      <c r="E42" s="262"/>
      <c r="F42" s="262"/>
      <c r="G42" s="258" t="s">
        <v>1182</v>
      </c>
    </row>
    <row r="43" spans="1:7" ht="12" customHeight="1" x14ac:dyDescent="0.2">
      <c r="A43" s="259"/>
      <c r="B43" s="259"/>
      <c r="C43" s="258" t="s">
        <v>867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1658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1715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861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862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1491</v>
      </c>
      <c r="D49" s="260">
        <v>1</v>
      </c>
      <c r="E49" s="262"/>
      <c r="F49" s="262"/>
      <c r="G49" s="258" t="s">
        <v>1182</v>
      </c>
    </row>
    <row r="50" spans="1:7" ht="12" customHeight="1" x14ac:dyDescent="0.2">
      <c r="A50" s="259"/>
      <c r="B50" s="259"/>
      <c r="C50" s="258" t="s">
        <v>863</v>
      </c>
      <c r="D50" s="260">
        <v>4</v>
      </c>
      <c r="E50" s="262"/>
      <c r="F50" s="262"/>
      <c r="G50" s="258" t="s">
        <v>1182</v>
      </c>
    </row>
    <row r="51" spans="1:7" ht="12" customHeight="1" x14ac:dyDescent="0.2">
      <c r="A51" s="259"/>
      <c r="B51" s="259"/>
      <c r="C51" s="258" t="s">
        <v>864</v>
      </c>
      <c r="D51" s="260">
        <v>1</v>
      </c>
      <c r="E51" s="262"/>
      <c r="F51" s="262"/>
      <c r="G51" s="258" t="s">
        <v>1182</v>
      </c>
    </row>
    <row r="52" spans="1:7" ht="12" customHeight="1" x14ac:dyDescent="0.2">
      <c r="A52" s="259"/>
      <c r="B52" s="259"/>
      <c r="C52" s="258" t="s">
        <v>1256</v>
      </c>
      <c r="D52" s="260">
        <v>1</v>
      </c>
      <c r="E52" s="262"/>
      <c r="F52" s="262"/>
      <c r="G52" s="258" t="s">
        <v>1182</v>
      </c>
    </row>
    <row r="53" spans="1:7" ht="12" customHeight="1" x14ac:dyDescent="0.2">
      <c r="A53" s="259"/>
      <c r="B53" s="259"/>
      <c r="C53" s="258" t="s">
        <v>1259</v>
      </c>
      <c r="D53" s="260">
        <v>1</v>
      </c>
      <c r="E53" s="262"/>
      <c r="F53" s="262"/>
      <c r="G53" s="258" t="s">
        <v>1182</v>
      </c>
    </row>
    <row r="54" spans="1:7" ht="12" customHeight="1" x14ac:dyDescent="0.2">
      <c r="A54" s="259"/>
      <c r="B54" s="259"/>
      <c r="C54" s="258" t="s">
        <v>1656</v>
      </c>
      <c r="D54" s="260">
        <v>1</v>
      </c>
      <c r="E54" s="262"/>
      <c r="F54" s="262"/>
      <c r="G54" s="258" t="s">
        <v>1182</v>
      </c>
    </row>
    <row r="55" spans="1:7" ht="12" customHeight="1" x14ac:dyDescent="0.2">
      <c r="A55" s="259"/>
      <c r="B55" s="259"/>
      <c r="C55" s="258" t="s">
        <v>1657</v>
      </c>
      <c r="D55" s="260">
        <v>1</v>
      </c>
      <c r="E55" s="262"/>
      <c r="F55" s="262"/>
      <c r="G55" s="258" t="s">
        <v>1182</v>
      </c>
    </row>
    <row r="56" spans="1:7" ht="12" customHeight="1" x14ac:dyDescent="0.2">
      <c r="A56" s="259"/>
      <c r="B56" s="259"/>
      <c r="C56" s="258" t="s">
        <v>660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394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1659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865</v>
      </c>
      <c r="D59" s="260">
        <v>1</v>
      </c>
      <c r="E59" s="262"/>
      <c r="F59" s="262"/>
      <c r="G59" s="258" t="s">
        <v>1182</v>
      </c>
    </row>
    <row r="60" spans="1:7" ht="12" customHeight="1" x14ac:dyDescent="0.2">
      <c r="A60" s="259"/>
      <c r="B60" s="259"/>
      <c r="C60" s="258" t="s">
        <v>1493</v>
      </c>
      <c r="D60" s="260">
        <v>1</v>
      </c>
      <c r="E60" s="262"/>
      <c r="F60" s="262"/>
      <c r="G60" s="258" t="s">
        <v>1182</v>
      </c>
    </row>
    <row r="61" spans="1:7" ht="12" customHeight="1" x14ac:dyDescent="0.2">
      <c r="A61" s="259"/>
      <c r="B61" s="259"/>
      <c r="C61" s="258" t="s">
        <v>866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429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1497</v>
      </c>
      <c r="D63" s="260">
        <v>1</v>
      </c>
      <c r="E63" s="262"/>
      <c r="F63" s="262"/>
      <c r="G63" s="258" t="s">
        <v>1182</v>
      </c>
    </row>
    <row r="64" spans="1:7" ht="12" customHeight="1" x14ac:dyDescent="0.2">
      <c r="A64" s="259"/>
      <c r="B64" s="259"/>
      <c r="C64" s="258" t="s">
        <v>1655</v>
      </c>
      <c r="D64" s="260">
        <v>1</v>
      </c>
      <c r="E64" s="262"/>
      <c r="F64" s="262"/>
      <c r="G64" s="258" t="s">
        <v>1182</v>
      </c>
    </row>
    <row r="65" spans="1:7" ht="12" customHeight="1" x14ac:dyDescent="0.2">
      <c r="A65" s="259"/>
      <c r="B65" s="259"/>
      <c r="C65" s="258" t="s">
        <v>867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1658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1716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861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862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1666</v>
      </c>
      <c r="D71" s="260">
        <v>1</v>
      </c>
      <c r="E71" s="262"/>
      <c r="F71" s="262"/>
      <c r="G71" s="258" t="s">
        <v>1182</v>
      </c>
    </row>
    <row r="72" spans="1:7" ht="12" customHeight="1" x14ac:dyDescent="0.2">
      <c r="A72" s="259"/>
      <c r="B72" s="259"/>
      <c r="C72" s="258" t="s">
        <v>863</v>
      </c>
      <c r="D72" s="260">
        <v>4</v>
      </c>
      <c r="E72" s="262"/>
      <c r="F72" s="262"/>
      <c r="G72" s="258" t="s">
        <v>1182</v>
      </c>
    </row>
    <row r="73" spans="1:7" ht="12" customHeight="1" x14ac:dyDescent="0.2">
      <c r="A73" s="259"/>
      <c r="B73" s="259"/>
      <c r="C73" s="258" t="s">
        <v>864</v>
      </c>
      <c r="D73" s="260">
        <v>1</v>
      </c>
      <c r="E73" s="262"/>
      <c r="F73" s="262"/>
      <c r="G73" s="258" t="s">
        <v>1182</v>
      </c>
    </row>
    <row r="74" spans="1:7" ht="12" customHeight="1" x14ac:dyDescent="0.2">
      <c r="A74" s="259"/>
      <c r="B74" s="259"/>
      <c r="C74" s="258" t="s">
        <v>1256</v>
      </c>
      <c r="D74" s="260">
        <v>1</v>
      </c>
      <c r="E74" s="262"/>
      <c r="F74" s="262"/>
      <c r="G74" s="258" t="s">
        <v>1182</v>
      </c>
    </row>
    <row r="75" spans="1:7" ht="12" customHeight="1" x14ac:dyDescent="0.2">
      <c r="A75" s="259"/>
      <c r="B75" s="259"/>
      <c r="C75" s="258" t="s">
        <v>1259</v>
      </c>
      <c r="D75" s="260">
        <v>1</v>
      </c>
      <c r="E75" s="262"/>
      <c r="F75" s="262"/>
      <c r="G75" s="258" t="s">
        <v>1182</v>
      </c>
    </row>
    <row r="76" spans="1:7" ht="12" customHeight="1" x14ac:dyDescent="0.2">
      <c r="A76" s="259"/>
      <c r="B76" s="259"/>
      <c r="C76" s="258" t="s">
        <v>1764</v>
      </c>
      <c r="D76" s="260">
        <v>1</v>
      </c>
      <c r="E76" s="262"/>
      <c r="F76" s="262"/>
      <c r="G76" s="258" t="s">
        <v>1182</v>
      </c>
    </row>
    <row r="77" spans="1:7" ht="12" customHeight="1" x14ac:dyDescent="0.2">
      <c r="A77" s="259"/>
      <c r="B77" s="259"/>
      <c r="C77" s="258" t="s">
        <v>1657</v>
      </c>
      <c r="D77" s="260">
        <v>1</v>
      </c>
      <c r="E77" s="262"/>
      <c r="F77" s="262"/>
      <c r="G77" s="258" t="s">
        <v>1182</v>
      </c>
    </row>
    <row r="78" spans="1:7" ht="12" customHeight="1" x14ac:dyDescent="0.2">
      <c r="A78" s="259"/>
      <c r="B78" s="259"/>
      <c r="C78" s="258" t="s">
        <v>660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394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1659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865</v>
      </c>
      <c r="D81" s="260">
        <v>1</v>
      </c>
      <c r="E81" s="262"/>
      <c r="F81" s="262"/>
      <c r="G81" s="258" t="s">
        <v>1182</v>
      </c>
    </row>
    <row r="82" spans="1:7" ht="12" customHeight="1" x14ac:dyDescent="0.2">
      <c r="A82" s="259"/>
      <c r="B82" s="259"/>
      <c r="C82" s="258" t="s">
        <v>1667</v>
      </c>
      <c r="D82" s="260">
        <v>1</v>
      </c>
      <c r="E82" s="262"/>
      <c r="F82" s="262"/>
      <c r="G82" s="258" t="s">
        <v>1182</v>
      </c>
    </row>
    <row r="83" spans="1:7" ht="12" customHeight="1" x14ac:dyDescent="0.2">
      <c r="A83" s="259"/>
      <c r="B83" s="259"/>
      <c r="C83" s="258" t="s">
        <v>866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429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1765</v>
      </c>
      <c r="D85" s="260">
        <v>1</v>
      </c>
      <c r="E85" s="262"/>
      <c r="F85" s="262"/>
      <c r="G85" s="258" t="s">
        <v>1182</v>
      </c>
    </row>
    <row r="86" spans="1:7" ht="12" customHeight="1" x14ac:dyDescent="0.2">
      <c r="A86" s="259"/>
      <c r="B86" s="259"/>
      <c r="C86" s="258" t="s">
        <v>1655</v>
      </c>
      <c r="D86" s="260">
        <v>1</v>
      </c>
      <c r="E86" s="262"/>
      <c r="F86" s="262"/>
      <c r="G86" s="258" t="s">
        <v>1182</v>
      </c>
    </row>
    <row r="87" spans="1:7" ht="12" customHeight="1" x14ac:dyDescent="0.2">
      <c r="A87" s="259"/>
      <c r="B87" s="259"/>
      <c r="C87" s="258" t="s">
        <v>867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1658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1654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866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861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862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429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1491</v>
      </c>
      <c r="D95" s="260">
        <v>1</v>
      </c>
      <c r="E95" s="262"/>
      <c r="F95" s="262"/>
      <c r="G95" s="258" t="s">
        <v>1182</v>
      </c>
    </row>
    <row r="96" spans="1:7" ht="12" customHeight="1" x14ac:dyDescent="0.2">
      <c r="A96" s="259"/>
      <c r="B96" s="259"/>
      <c r="C96" s="258" t="s">
        <v>863</v>
      </c>
      <c r="D96" s="260">
        <v>4</v>
      </c>
      <c r="E96" s="262"/>
      <c r="F96" s="262"/>
      <c r="G96" s="258" t="s">
        <v>1182</v>
      </c>
    </row>
    <row r="97" spans="1:7" ht="12" customHeight="1" x14ac:dyDescent="0.2">
      <c r="A97" s="259"/>
      <c r="B97" s="259"/>
      <c r="C97" s="258" t="s">
        <v>864</v>
      </c>
      <c r="D97" s="260">
        <v>1</v>
      </c>
      <c r="E97" s="262"/>
      <c r="F97" s="262"/>
      <c r="G97" s="258" t="s">
        <v>1182</v>
      </c>
    </row>
    <row r="98" spans="1:7" ht="12" customHeight="1" x14ac:dyDescent="0.2">
      <c r="A98" s="259"/>
      <c r="B98" s="259"/>
      <c r="C98" s="258" t="s">
        <v>1493</v>
      </c>
      <c r="D98" s="260">
        <v>1</v>
      </c>
      <c r="E98" s="262"/>
      <c r="F98" s="262"/>
      <c r="G98" s="258" t="s">
        <v>1182</v>
      </c>
    </row>
    <row r="99" spans="1:7" ht="12" customHeight="1" x14ac:dyDescent="0.2">
      <c r="A99" s="259"/>
      <c r="B99" s="259"/>
      <c r="C99" s="258" t="s">
        <v>1655</v>
      </c>
      <c r="D99" s="260">
        <v>1</v>
      </c>
      <c r="E99" s="262"/>
      <c r="F99" s="262"/>
      <c r="G99" s="258" t="s">
        <v>1182</v>
      </c>
    </row>
    <row r="100" spans="1:7" ht="12" customHeight="1" x14ac:dyDescent="0.2">
      <c r="A100" s="259"/>
      <c r="B100" s="259"/>
      <c r="C100" s="258" t="s">
        <v>865</v>
      </c>
      <c r="D100" s="260">
        <v>1</v>
      </c>
      <c r="E100" s="262"/>
      <c r="F100" s="262"/>
      <c r="G100" s="258" t="s">
        <v>1182</v>
      </c>
    </row>
    <row r="101" spans="1:7" ht="12" customHeight="1" x14ac:dyDescent="0.2">
      <c r="A101" s="259"/>
      <c r="B101" s="259"/>
      <c r="C101" s="258" t="s">
        <v>1256</v>
      </c>
      <c r="D101" s="260">
        <v>1</v>
      </c>
      <c r="E101" s="262"/>
      <c r="F101" s="262"/>
      <c r="G101" s="258" t="s">
        <v>1182</v>
      </c>
    </row>
    <row r="102" spans="1:7" ht="12" customHeight="1" x14ac:dyDescent="0.2">
      <c r="A102" s="259"/>
      <c r="B102" s="259"/>
      <c r="C102" s="258" t="s">
        <v>1259</v>
      </c>
      <c r="D102" s="260">
        <v>1</v>
      </c>
      <c r="E102" s="262"/>
      <c r="F102" s="262"/>
      <c r="G102" s="258" t="s">
        <v>1182</v>
      </c>
    </row>
    <row r="103" spans="1:7" ht="12" customHeight="1" x14ac:dyDescent="0.2">
      <c r="A103" s="259"/>
      <c r="B103" s="259"/>
      <c r="C103" s="258" t="s">
        <v>1656</v>
      </c>
      <c r="D103" s="260">
        <v>1</v>
      </c>
      <c r="E103" s="262"/>
      <c r="F103" s="262"/>
      <c r="G103" s="258" t="s">
        <v>1182</v>
      </c>
    </row>
    <row r="104" spans="1:7" ht="12" customHeight="1" x14ac:dyDescent="0.2">
      <c r="A104" s="259"/>
      <c r="B104" s="259"/>
      <c r="C104" s="258" t="s">
        <v>1657</v>
      </c>
      <c r="D104" s="260">
        <v>1</v>
      </c>
      <c r="E104" s="262"/>
      <c r="F104" s="262"/>
      <c r="G104" s="258" t="s">
        <v>1182</v>
      </c>
    </row>
    <row r="105" spans="1:7" ht="12" customHeight="1" x14ac:dyDescent="0.2">
      <c r="A105" s="259"/>
      <c r="B105" s="259"/>
      <c r="C105" s="258" t="s">
        <v>660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1658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394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1659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1492</v>
      </c>
      <c r="D109" s="260">
        <v>1</v>
      </c>
      <c r="E109" s="262"/>
      <c r="F109" s="262"/>
      <c r="G109" s="258" t="s">
        <v>1182</v>
      </c>
    </row>
    <row r="110" spans="1:7" ht="12" customHeight="1" x14ac:dyDescent="0.2">
      <c r="A110" s="259"/>
      <c r="B110" s="259"/>
      <c r="C110" s="258" t="s">
        <v>476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867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1711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861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1666</v>
      </c>
      <c r="D115" s="260">
        <v>1</v>
      </c>
      <c r="E115" s="262"/>
      <c r="F115" s="262"/>
      <c r="G115" s="258" t="s">
        <v>1182</v>
      </c>
    </row>
    <row r="116" spans="1:7" ht="12" customHeight="1" x14ac:dyDescent="0.2">
      <c r="A116" s="259"/>
      <c r="B116" s="259"/>
      <c r="C116" s="258" t="s">
        <v>1766</v>
      </c>
      <c r="D116" s="260">
        <v>2</v>
      </c>
      <c r="E116" s="262"/>
      <c r="F116" s="262"/>
      <c r="G116" s="258" t="s">
        <v>1182</v>
      </c>
    </row>
    <row r="117" spans="1:7" ht="12" customHeight="1" x14ac:dyDescent="0.2">
      <c r="A117" s="259"/>
      <c r="B117" s="259"/>
      <c r="C117" s="258" t="s">
        <v>864</v>
      </c>
      <c r="D117" s="260">
        <v>1</v>
      </c>
      <c r="E117" s="262"/>
      <c r="F117" s="262"/>
      <c r="G117" s="258" t="s">
        <v>1182</v>
      </c>
    </row>
    <row r="118" spans="1:7" ht="12" customHeight="1" x14ac:dyDescent="0.2">
      <c r="A118" s="259"/>
      <c r="B118" s="259"/>
      <c r="C118" s="258" t="s">
        <v>1767</v>
      </c>
      <c r="D118" s="260">
        <v>1</v>
      </c>
      <c r="E118" s="262"/>
      <c r="F118" s="262"/>
      <c r="G118" s="258" t="s">
        <v>1182</v>
      </c>
    </row>
    <row r="119" spans="1:7" ht="12" customHeight="1" x14ac:dyDescent="0.2">
      <c r="A119" s="259"/>
      <c r="B119" s="259"/>
      <c r="C119" s="258" t="s">
        <v>441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394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868</v>
      </c>
      <c r="D121" s="260">
        <v>1</v>
      </c>
      <c r="E121" s="262"/>
      <c r="F121" s="262"/>
      <c r="G121" s="258" t="s">
        <v>1182</v>
      </c>
    </row>
    <row r="122" spans="1:7" ht="12" customHeight="1" x14ac:dyDescent="0.2">
      <c r="A122" s="259"/>
      <c r="B122" s="259"/>
      <c r="C122" s="258" t="s">
        <v>865</v>
      </c>
      <c r="D122" s="260">
        <v>1</v>
      </c>
      <c r="E122" s="262"/>
      <c r="F122" s="262"/>
      <c r="G122" s="258" t="s">
        <v>1182</v>
      </c>
    </row>
    <row r="123" spans="1:7" ht="12" customHeight="1" x14ac:dyDescent="0.2">
      <c r="A123" s="259"/>
      <c r="B123" s="259"/>
      <c r="C123" s="258" t="s">
        <v>1667</v>
      </c>
      <c r="D123" s="260">
        <v>1</v>
      </c>
      <c r="E123" s="262"/>
      <c r="F123" s="262"/>
      <c r="G123" s="258" t="s">
        <v>1182</v>
      </c>
    </row>
    <row r="124" spans="1:7" ht="12" customHeight="1" x14ac:dyDescent="0.2">
      <c r="A124" s="259"/>
      <c r="B124" s="259"/>
      <c r="C124" s="258" t="s">
        <v>1768</v>
      </c>
      <c r="D124" s="260">
        <v>1</v>
      </c>
      <c r="E124" s="262"/>
      <c r="F124" s="262"/>
      <c r="G124" s="258" t="s">
        <v>1182</v>
      </c>
    </row>
    <row r="125" spans="1:7" ht="12" customHeight="1" x14ac:dyDescent="0.2">
      <c r="A125" s="259"/>
      <c r="B125" s="259"/>
      <c r="C125" s="258" t="s">
        <v>1765</v>
      </c>
      <c r="D125" s="260">
        <v>1</v>
      </c>
      <c r="E125" s="262"/>
      <c r="F125" s="262"/>
      <c r="G125" s="258" t="s">
        <v>1182</v>
      </c>
    </row>
    <row r="126" spans="1:7" ht="12" customHeight="1" x14ac:dyDescent="0.2">
      <c r="A126" s="259"/>
      <c r="B126" s="259"/>
      <c r="C126" s="258" t="s">
        <v>488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429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863</v>
      </c>
      <c r="D128" s="260">
        <v>1</v>
      </c>
      <c r="E128" s="262"/>
      <c r="F128" s="262"/>
      <c r="G128" s="258" t="s">
        <v>1182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1720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861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862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1491</v>
      </c>
      <c r="D133" s="260">
        <v>1</v>
      </c>
      <c r="E133" s="262"/>
      <c r="F133" s="262"/>
      <c r="G133" s="258" t="s">
        <v>1182</v>
      </c>
    </row>
    <row r="134" spans="1:7" ht="12" customHeight="1" x14ac:dyDescent="0.2">
      <c r="A134" s="259"/>
      <c r="B134" s="259"/>
      <c r="C134" s="258" t="s">
        <v>1497</v>
      </c>
      <c r="D134" s="260">
        <v>1</v>
      </c>
      <c r="E134" s="262"/>
      <c r="F134" s="262"/>
      <c r="G134" s="258" t="s">
        <v>1182</v>
      </c>
    </row>
    <row r="135" spans="1:7" ht="12" customHeight="1" x14ac:dyDescent="0.2">
      <c r="A135" s="259"/>
      <c r="B135" s="259"/>
      <c r="C135" s="258" t="s">
        <v>863</v>
      </c>
      <c r="D135" s="260">
        <v>4</v>
      </c>
      <c r="E135" s="262"/>
      <c r="F135" s="262"/>
      <c r="G135" s="258" t="s">
        <v>1182</v>
      </c>
    </row>
    <row r="136" spans="1:7" ht="12" customHeight="1" x14ac:dyDescent="0.2">
      <c r="A136" s="259"/>
      <c r="B136" s="259"/>
      <c r="C136" s="258" t="s">
        <v>864</v>
      </c>
      <c r="D136" s="260">
        <v>1</v>
      </c>
      <c r="E136" s="262"/>
      <c r="F136" s="262"/>
      <c r="G136" s="258" t="s">
        <v>1182</v>
      </c>
    </row>
    <row r="137" spans="1:7" ht="12" customHeight="1" x14ac:dyDescent="0.2">
      <c r="A137" s="259"/>
      <c r="B137" s="259"/>
      <c r="C137" s="258" t="s">
        <v>1769</v>
      </c>
      <c r="D137" s="260">
        <v>1</v>
      </c>
      <c r="E137" s="262"/>
      <c r="F137" s="262"/>
      <c r="G137" s="258" t="s">
        <v>1182</v>
      </c>
    </row>
    <row r="138" spans="1:7" ht="12" customHeight="1" x14ac:dyDescent="0.2">
      <c r="A138" s="259"/>
      <c r="B138" s="259"/>
      <c r="C138" s="258" t="s">
        <v>1770</v>
      </c>
      <c r="D138" s="260">
        <v>1</v>
      </c>
      <c r="E138" s="262"/>
      <c r="F138" s="262"/>
      <c r="G138" s="258" t="s">
        <v>1182</v>
      </c>
    </row>
    <row r="139" spans="1:7" ht="12" customHeight="1" x14ac:dyDescent="0.2">
      <c r="A139" s="259"/>
      <c r="B139" s="259"/>
      <c r="C139" s="258" t="s">
        <v>660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441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394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1659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865</v>
      </c>
      <c r="D143" s="260">
        <v>1</v>
      </c>
      <c r="E143" s="262"/>
      <c r="F143" s="262"/>
      <c r="G143" s="258" t="s">
        <v>1182</v>
      </c>
    </row>
    <row r="144" spans="1:7" ht="12" customHeight="1" x14ac:dyDescent="0.2">
      <c r="A144" s="259"/>
      <c r="B144" s="259"/>
      <c r="C144" s="258" t="s">
        <v>1493</v>
      </c>
      <c r="D144" s="260">
        <v>1</v>
      </c>
      <c r="E144" s="262"/>
      <c r="F144" s="262"/>
      <c r="G144" s="258" t="s">
        <v>1182</v>
      </c>
    </row>
    <row r="145" spans="1:7" ht="12" customHeight="1" x14ac:dyDescent="0.2">
      <c r="A145" s="259"/>
      <c r="B145" s="259"/>
      <c r="C145" s="258" t="s">
        <v>1771</v>
      </c>
      <c r="D145" s="260">
        <v>1</v>
      </c>
      <c r="E145" s="262"/>
      <c r="F145" s="262"/>
      <c r="G145" s="258" t="s">
        <v>1182</v>
      </c>
    </row>
    <row r="146" spans="1:7" ht="12" customHeight="1" x14ac:dyDescent="0.2">
      <c r="A146" s="259"/>
      <c r="B146" s="259"/>
      <c r="C146" s="258" t="s">
        <v>429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488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1721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861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862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1666</v>
      </c>
      <c r="D152" s="260">
        <v>1</v>
      </c>
      <c r="E152" s="262"/>
      <c r="F152" s="262"/>
      <c r="G152" s="258" t="s">
        <v>1182</v>
      </c>
    </row>
    <row r="153" spans="1:7" ht="12" customHeight="1" x14ac:dyDescent="0.2">
      <c r="A153" s="259"/>
      <c r="B153" s="259"/>
      <c r="C153" s="258" t="s">
        <v>1765</v>
      </c>
      <c r="D153" s="260">
        <v>1</v>
      </c>
      <c r="E153" s="262"/>
      <c r="F153" s="262"/>
      <c r="G153" s="258" t="s">
        <v>1182</v>
      </c>
    </row>
    <row r="154" spans="1:7" ht="12" customHeight="1" x14ac:dyDescent="0.2">
      <c r="A154" s="259"/>
      <c r="B154" s="259"/>
      <c r="C154" s="258" t="s">
        <v>863</v>
      </c>
      <c r="D154" s="260">
        <v>4</v>
      </c>
      <c r="E154" s="262"/>
      <c r="F154" s="262"/>
      <c r="G154" s="258" t="s">
        <v>1182</v>
      </c>
    </row>
    <row r="155" spans="1:7" ht="12" customHeight="1" x14ac:dyDescent="0.2">
      <c r="A155" s="259"/>
      <c r="B155" s="259"/>
      <c r="C155" s="258" t="s">
        <v>864</v>
      </c>
      <c r="D155" s="260">
        <v>1</v>
      </c>
      <c r="E155" s="262"/>
      <c r="F155" s="262"/>
      <c r="G155" s="258" t="s">
        <v>1182</v>
      </c>
    </row>
    <row r="156" spans="1:7" ht="12" customHeight="1" x14ac:dyDescent="0.2">
      <c r="A156" s="259"/>
      <c r="B156" s="259"/>
      <c r="C156" s="258" t="s">
        <v>1769</v>
      </c>
      <c r="D156" s="260">
        <v>1</v>
      </c>
      <c r="E156" s="262"/>
      <c r="F156" s="262"/>
      <c r="G156" s="258" t="s">
        <v>1182</v>
      </c>
    </row>
    <row r="157" spans="1:7" ht="12" customHeight="1" x14ac:dyDescent="0.2">
      <c r="A157" s="259"/>
      <c r="B157" s="259"/>
      <c r="C157" s="258" t="s">
        <v>1772</v>
      </c>
      <c r="D157" s="260">
        <v>1</v>
      </c>
      <c r="E157" s="262"/>
      <c r="F157" s="262"/>
      <c r="G157" s="258" t="s">
        <v>1182</v>
      </c>
    </row>
    <row r="158" spans="1:7" ht="12" customHeight="1" x14ac:dyDescent="0.2">
      <c r="A158" s="259"/>
      <c r="B158" s="259"/>
      <c r="C158" s="258" t="s">
        <v>441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394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865</v>
      </c>
      <c r="D160" s="260">
        <v>1</v>
      </c>
      <c r="E160" s="262"/>
      <c r="F160" s="262"/>
      <c r="G160" s="258" t="s">
        <v>1182</v>
      </c>
    </row>
    <row r="161" spans="1:7" ht="12" customHeight="1" x14ac:dyDescent="0.2">
      <c r="A161" s="259"/>
      <c r="B161" s="259"/>
      <c r="C161" s="258" t="s">
        <v>1667</v>
      </c>
      <c r="D161" s="260">
        <v>1</v>
      </c>
      <c r="E161" s="262"/>
      <c r="F161" s="262"/>
      <c r="G161" s="258" t="s">
        <v>1182</v>
      </c>
    </row>
    <row r="162" spans="1:7" ht="12" customHeight="1" x14ac:dyDescent="0.2">
      <c r="A162" s="259"/>
      <c r="B162" s="259"/>
      <c r="C162" s="258" t="s">
        <v>1771</v>
      </c>
      <c r="D162" s="260">
        <v>1</v>
      </c>
      <c r="E162" s="262"/>
      <c r="F162" s="262"/>
      <c r="G162" s="258" t="s">
        <v>1182</v>
      </c>
    </row>
    <row r="163" spans="1:7" ht="12" customHeight="1" x14ac:dyDescent="0.2">
      <c r="A163" s="259"/>
      <c r="B163" s="259"/>
      <c r="C163" s="258" t="s">
        <v>1659</v>
      </c>
      <c r="D163" s="260">
        <v>2</v>
      </c>
      <c r="E163" s="261">
        <v>530.71</v>
      </c>
      <c r="F163" s="399">
        <v>1061.42</v>
      </c>
      <c r="G163" s="258"/>
    </row>
    <row r="164" spans="1:7" ht="12" customHeight="1" x14ac:dyDescent="0.2">
      <c r="A164" s="259"/>
      <c r="B164" s="259"/>
      <c r="C164" s="258" t="s">
        <v>660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429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657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1665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861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862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429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1666</v>
      </c>
      <c r="D172" s="260">
        <v>1</v>
      </c>
      <c r="E172" s="262"/>
      <c r="F172" s="262"/>
      <c r="G172" s="258" t="s">
        <v>1182</v>
      </c>
    </row>
    <row r="173" spans="1:7" ht="12" customHeight="1" x14ac:dyDescent="0.2">
      <c r="A173" s="259"/>
      <c r="B173" s="259"/>
      <c r="C173" s="258" t="s">
        <v>863</v>
      </c>
      <c r="D173" s="260">
        <v>3</v>
      </c>
      <c r="E173" s="262"/>
      <c r="F173" s="262"/>
      <c r="G173" s="258" t="s">
        <v>1182</v>
      </c>
    </row>
    <row r="174" spans="1:7" ht="12" customHeight="1" x14ac:dyDescent="0.2">
      <c r="A174" s="259"/>
      <c r="B174" s="259"/>
      <c r="C174" s="258" t="s">
        <v>864</v>
      </c>
      <c r="D174" s="260">
        <v>1</v>
      </c>
      <c r="E174" s="262"/>
      <c r="F174" s="262"/>
      <c r="G174" s="258" t="s">
        <v>1182</v>
      </c>
    </row>
    <row r="175" spans="1:7" ht="12" customHeight="1" x14ac:dyDescent="0.2">
      <c r="A175" s="259"/>
      <c r="B175" s="259"/>
      <c r="C175" s="258" t="s">
        <v>1667</v>
      </c>
      <c r="D175" s="260">
        <v>1</v>
      </c>
      <c r="E175" s="262"/>
      <c r="F175" s="262"/>
      <c r="G175" s="258" t="s">
        <v>1182</v>
      </c>
    </row>
    <row r="176" spans="1:7" ht="12" customHeight="1" x14ac:dyDescent="0.2">
      <c r="A176" s="259"/>
      <c r="B176" s="259"/>
      <c r="C176" s="258" t="s">
        <v>1661</v>
      </c>
      <c r="D176" s="260">
        <v>1</v>
      </c>
      <c r="E176" s="262"/>
      <c r="F176" s="262"/>
      <c r="G176" s="258" t="s">
        <v>1182</v>
      </c>
    </row>
    <row r="177" spans="1:7" ht="12" customHeight="1" x14ac:dyDescent="0.2">
      <c r="A177" s="259"/>
      <c r="B177" s="259"/>
      <c r="C177" s="258" t="s">
        <v>865</v>
      </c>
      <c r="D177" s="260">
        <v>1</v>
      </c>
      <c r="E177" s="262"/>
      <c r="F177" s="262"/>
      <c r="G177" s="258" t="s">
        <v>1182</v>
      </c>
    </row>
    <row r="178" spans="1:7" ht="12" customHeight="1" x14ac:dyDescent="0.2">
      <c r="A178" s="259"/>
      <c r="B178" s="259"/>
      <c r="C178" s="258" t="s">
        <v>1668</v>
      </c>
      <c r="D178" s="260">
        <v>1</v>
      </c>
      <c r="E178" s="262"/>
      <c r="F178" s="262"/>
      <c r="G178" s="258" t="s">
        <v>1182</v>
      </c>
    </row>
    <row r="179" spans="1:7" ht="12" customHeight="1" x14ac:dyDescent="0.2">
      <c r="A179" s="259"/>
      <c r="B179" s="259"/>
      <c r="C179" s="258" t="s">
        <v>1663</v>
      </c>
      <c r="D179" s="260">
        <v>1</v>
      </c>
      <c r="E179" s="262"/>
      <c r="F179" s="262"/>
      <c r="G179" s="258" t="s">
        <v>1182</v>
      </c>
    </row>
    <row r="180" spans="1:7" ht="12" customHeight="1" x14ac:dyDescent="0.2">
      <c r="A180" s="259"/>
      <c r="B180" s="259"/>
      <c r="C180" s="258" t="s">
        <v>660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1664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394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1659</v>
      </c>
      <c r="D183" s="260">
        <v>3</v>
      </c>
      <c r="E183" s="261">
        <v>530.71</v>
      </c>
      <c r="F183" s="399">
        <v>1592.13</v>
      </c>
      <c r="G183" s="258"/>
    </row>
    <row r="184" spans="1:7" ht="12" customHeight="1" x14ac:dyDescent="0.2">
      <c r="A184" s="259"/>
      <c r="B184" s="259"/>
      <c r="C184" s="258" t="s">
        <v>1669</v>
      </c>
      <c r="D184" s="260">
        <v>1</v>
      </c>
      <c r="E184" s="262"/>
      <c r="F184" s="262"/>
      <c r="G184" s="258" t="s">
        <v>1182</v>
      </c>
    </row>
    <row r="185" spans="1:7" ht="12" customHeight="1" x14ac:dyDescent="0.2">
      <c r="A185" s="259"/>
      <c r="B185" s="259"/>
      <c r="C185" s="258" t="s">
        <v>476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1672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861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862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429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1491</v>
      </c>
      <c r="D191" s="260">
        <v>1</v>
      </c>
      <c r="E191" s="262"/>
      <c r="F191" s="262"/>
      <c r="G191" s="258" t="s">
        <v>1182</v>
      </c>
    </row>
    <row r="192" spans="1:7" ht="12" customHeight="1" x14ac:dyDescent="0.2">
      <c r="A192" s="259"/>
      <c r="B192" s="259"/>
      <c r="C192" s="258" t="s">
        <v>863</v>
      </c>
      <c r="D192" s="260">
        <v>3</v>
      </c>
      <c r="E192" s="262"/>
      <c r="F192" s="262"/>
      <c r="G192" s="258" t="s">
        <v>1182</v>
      </c>
    </row>
    <row r="193" spans="1:7" ht="12" customHeight="1" x14ac:dyDescent="0.2">
      <c r="A193" s="259"/>
      <c r="B193" s="259"/>
      <c r="C193" s="258" t="s">
        <v>864</v>
      </c>
      <c r="D193" s="260">
        <v>1</v>
      </c>
      <c r="E193" s="262"/>
      <c r="F193" s="262"/>
      <c r="G193" s="258" t="s">
        <v>1182</v>
      </c>
    </row>
    <row r="194" spans="1:7" ht="12" customHeight="1" x14ac:dyDescent="0.2">
      <c r="A194" s="259"/>
      <c r="B194" s="259"/>
      <c r="C194" s="258" t="s">
        <v>1493</v>
      </c>
      <c r="D194" s="260">
        <v>1</v>
      </c>
      <c r="E194" s="262"/>
      <c r="F194" s="262"/>
      <c r="G194" s="258" t="s">
        <v>1182</v>
      </c>
    </row>
    <row r="195" spans="1:7" ht="12" customHeight="1" x14ac:dyDescent="0.2">
      <c r="A195" s="259"/>
      <c r="B195" s="259"/>
      <c r="C195" s="258" t="s">
        <v>1661</v>
      </c>
      <c r="D195" s="260">
        <v>1</v>
      </c>
      <c r="E195" s="262"/>
      <c r="F195" s="262"/>
      <c r="G195" s="258" t="s">
        <v>1182</v>
      </c>
    </row>
    <row r="196" spans="1:7" ht="12" customHeight="1" x14ac:dyDescent="0.2">
      <c r="A196" s="259"/>
      <c r="B196" s="259"/>
      <c r="C196" s="258" t="s">
        <v>865</v>
      </c>
      <c r="D196" s="260">
        <v>1</v>
      </c>
      <c r="E196" s="262"/>
      <c r="F196" s="262"/>
      <c r="G196" s="258" t="s">
        <v>1182</v>
      </c>
    </row>
    <row r="197" spans="1:7" ht="12" customHeight="1" x14ac:dyDescent="0.2">
      <c r="A197" s="259"/>
      <c r="B197" s="259"/>
      <c r="C197" s="258" t="s">
        <v>1673</v>
      </c>
      <c r="D197" s="260">
        <v>1</v>
      </c>
      <c r="E197" s="262"/>
      <c r="F197" s="262"/>
      <c r="G197" s="258" t="s">
        <v>1182</v>
      </c>
    </row>
    <row r="198" spans="1:7" ht="12" customHeight="1" x14ac:dyDescent="0.2">
      <c r="A198" s="259"/>
      <c r="B198" s="259"/>
      <c r="C198" s="258" t="s">
        <v>1663</v>
      </c>
      <c r="D198" s="260">
        <v>1</v>
      </c>
      <c r="E198" s="262"/>
      <c r="F198" s="262"/>
      <c r="G198" s="258" t="s">
        <v>1182</v>
      </c>
    </row>
    <row r="199" spans="1:7" ht="12" customHeight="1" x14ac:dyDescent="0.2">
      <c r="A199" s="259"/>
      <c r="B199" s="259"/>
      <c r="C199" s="258" t="s">
        <v>660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1664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394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1659</v>
      </c>
      <c r="D202" s="260">
        <v>2</v>
      </c>
      <c r="E202" s="261">
        <v>530.71</v>
      </c>
      <c r="F202" s="399">
        <v>1061.42</v>
      </c>
      <c r="G202" s="258"/>
    </row>
    <row r="203" spans="1:7" ht="12" customHeight="1" x14ac:dyDescent="0.2">
      <c r="A203" s="259"/>
      <c r="B203" s="259"/>
      <c r="C203" s="258" t="s">
        <v>1492</v>
      </c>
      <c r="D203" s="260">
        <v>1</v>
      </c>
      <c r="E203" s="262"/>
      <c r="F203" s="262"/>
      <c r="G203" s="258" t="s">
        <v>1182</v>
      </c>
    </row>
    <row r="204" spans="1:7" ht="12" customHeight="1" x14ac:dyDescent="0.2">
      <c r="A204" s="259"/>
      <c r="B204" s="259"/>
      <c r="C204" s="258" t="s">
        <v>476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1701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861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862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1773</v>
      </c>
      <c r="D209" s="260">
        <v>1</v>
      </c>
      <c r="E209" s="262"/>
      <c r="F209" s="262"/>
      <c r="G209" s="258" t="s">
        <v>1182</v>
      </c>
    </row>
    <row r="210" spans="1:7" ht="12" customHeight="1" x14ac:dyDescent="0.2">
      <c r="A210" s="259"/>
      <c r="B210" s="259"/>
      <c r="C210" s="258" t="s">
        <v>869</v>
      </c>
      <c r="D210" s="260">
        <v>2</v>
      </c>
      <c r="E210" s="262"/>
      <c r="F210" s="262"/>
      <c r="G210" s="258" t="s">
        <v>1182</v>
      </c>
    </row>
    <row r="211" spans="1:7" ht="12" customHeight="1" x14ac:dyDescent="0.2">
      <c r="A211" s="259"/>
      <c r="B211" s="259"/>
      <c r="C211" s="258" t="s">
        <v>1184</v>
      </c>
      <c r="D211" s="260">
        <v>1</v>
      </c>
      <c r="E211" s="262"/>
      <c r="F211" s="262"/>
      <c r="G211" s="258" t="s">
        <v>1182</v>
      </c>
    </row>
    <row r="212" spans="1:7" ht="12" customHeight="1" x14ac:dyDescent="0.2">
      <c r="A212" s="259"/>
      <c r="B212" s="259"/>
      <c r="C212" s="258" t="s">
        <v>1774</v>
      </c>
      <c r="D212" s="260">
        <v>1</v>
      </c>
      <c r="E212" s="262"/>
      <c r="F212" s="262"/>
      <c r="G212" s="258" t="s">
        <v>1182</v>
      </c>
    </row>
    <row r="213" spans="1:7" ht="12" customHeight="1" x14ac:dyDescent="0.2">
      <c r="A213" s="259"/>
      <c r="B213" s="259"/>
      <c r="C213" s="258" t="s">
        <v>660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423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1186</v>
      </c>
      <c r="D215" s="260">
        <v>2</v>
      </c>
      <c r="E215" s="261">
        <v>567.87</v>
      </c>
      <c r="F215" s="399">
        <v>1135.74</v>
      </c>
      <c r="G215" s="258"/>
    </row>
    <row r="216" spans="1:7" ht="12" customHeight="1" x14ac:dyDescent="0.2">
      <c r="A216" s="259"/>
      <c r="B216" s="259"/>
      <c r="C216" s="258" t="s">
        <v>1775</v>
      </c>
      <c r="D216" s="260">
        <v>1</v>
      </c>
      <c r="E216" s="262"/>
      <c r="F216" s="262"/>
      <c r="G216" s="258" t="s">
        <v>1182</v>
      </c>
    </row>
    <row r="217" spans="1:7" ht="12" customHeight="1" x14ac:dyDescent="0.2">
      <c r="A217" s="259"/>
      <c r="B217" s="259"/>
      <c r="C217" s="258" t="s">
        <v>394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865</v>
      </c>
      <c r="D218" s="260">
        <v>1</v>
      </c>
      <c r="E218" s="262"/>
      <c r="F218" s="262"/>
      <c r="G218" s="258" t="s">
        <v>1182</v>
      </c>
    </row>
    <row r="219" spans="1:7" ht="12" customHeight="1" x14ac:dyDescent="0.2">
      <c r="A219" s="259"/>
      <c r="B219" s="259"/>
      <c r="C219" s="258" t="s">
        <v>429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1776</v>
      </c>
      <c r="D220" s="260">
        <v>1</v>
      </c>
      <c r="E220" s="262"/>
      <c r="F220" s="262"/>
      <c r="G220" s="258" t="s">
        <v>1182</v>
      </c>
    </row>
    <row r="221" spans="1:7" ht="12" customHeight="1" x14ac:dyDescent="0.2">
      <c r="A221" s="259"/>
      <c r="B221" s="259"/>
      <c r="C221" s="258" t="s">
        <v>1777</v>
      </c>
      <c r="D221" s="260">
        <v>1</v>
      </c>
      <c r="E221" s="262"/>
      <c r="F221" s="262"/>
      <c r="G221" s="258" t="s">
        <v>1182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1700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861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862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1778</v>
      </c>
      <c r="D226" s="260">
        <v>1</v>
      </c>
      <c r="E226" s="262"/>
      <c r="F226" s="262"/>
      <c r="G226" s="258" t="s">
        <v>1182</v>
      </c>
    </row>
    <row r="227" spans="1:7" ht="12" customHeight="1" x14ac:dyDescent="0.2">
      <c r="A227" s="259"/>
      <c r="B227" s="259"/>
      <c r="C227" s="258" t="s">
        <v>869</v>
      </c>
      <c r="D227" s="260">
        <v>2</v>
      </c>
      <c r="E227" s="262"/>
      <c r="F227" s="262"/>
      <c r="G227" s="258" t="s">
        <v>1182</v>
      </c>
    </row>
    <row r="228" spans="1:7" ht="12" customHeight="1" x14ac:dyDescent="0.2">
      <c r="A228" s="259"/>
      <c r="B228" s="259"/>
      <c r="C228" s="258" t="s">
        <v>1184</v>
      </c>
      <c r="D228" s="260">
        <v>1</v>
      </c>
      <c r="E228" s="262"/>
      <c r="F228" s="262"/>
      <c r="G228" s="258" t="s">
        <v>1182</v>
      </c>
    </row>
    <row r="229" spans="1:7" ht="12" customHeight="1" x14ac:dyDescent="0.2">
      <c r="A229" s="259"/>
      <c r="B229" s="259"/>
      <c r="C229" s="258" t="s">
        <v>1779</v>
      </c>
      <c r="D229" s="260">
        <v>1</v>
      </c>
      <c r="E229" s="262"/>
      <c r="F229" s="262"/>
      <c r="G229" s="258" t="s">
        <v>1182</v>
      </c>
    </row>
    <row r="230" spans="1:7" ht="12" customHeight="1" x14ac:dyDescent="0.2">
      <c r="A230" s="259"/>
      <c r="B230" s="259"/>
      <c r="C230" s="258" t="s">
        <v>660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423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1186</v>
      </c>
      <c r="D232" s="260">
        <v>2</v>
      </c>
      <c r="E232" s="261">
        <v>567.87</v>
      </c>
      <c r="F232" s="399">
        <v>1135.74</v>
      </c>
      <c r="G232" s="258"/>
    </row>
    <row r="233" spans="1:7" ht="12" customHeight="1" x14ac:dyDescent="0.2">
      <c r="A233" s="259"/>
      <c r="B233" s="259"/>
      <c r="C233" s="258" t="s">
        <v>1780</v>
      </c>
      <c r="D233" s="260">
        <v>1</v>
      </c>
      <c r="E233" s="262"/>
      <c r="F233" s="262"/>
      <c r="G233" s="258" t="s">
        <v>1182</v>
      </c>
    </row>
    <row r="234" spans="1:7" ht="12" customHeight="1" x14ac:dyDescent="0.2">
      <c r="A234" s="259"/>
      <c r="B234" s="259"/>
      <c r="C234" s="258" t="s">
        <v>394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865</v>
      </c>
      <c r="D235" s="260">
        <v>1</v>
      </c>
      <c r="E235" s="262"/>
      <c r="F235" s="262"/>
      <c r="G235" s="258" t="s">
        <v>1182</v>
      </c>
    </row>
    <row r="236" spans="1:7" ht="12" customHeight="1" x14ac:dyDescent="0.2">
      <c r="A236" s="259"/>
      <c r="B236" s="259"/>
      <c r="C236" s="258" t="s">
        <v>429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1781</v>
      </c>
      <c r="D237" s="260">
        <v>1</v>
      </c>
      <c r="E237" s="262"/>
      <c r="F237" s="262"/>
      <c r="G237" s="258" t="s">
        <v>1182</v>
      </c>
    </row>
    <row r="238" spans="1:7" ht="12" customHeight="1" x14ac:dyDescent="0.2">
      <c r="A238" s="259"/>
      <c r="B238" s="259"/>
      <c r="C238" s="258" t="s">
        <v>1777</v>
      </c>
      <c r="D238" s="260">
        <v>1</v>
      </c>
      <c r="E238" s="262"/>
      <c r="F238" s="262"/>
      <c r="G238" s="258" t="s">
        <v>1182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1705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861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862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429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1782</v>
      </c>
      <c r="D244" s="260">
        <v>1</v>
      </c>
      <c r="E244" s="262"/>
      <c r="F244" s="262"/>
      <c r="G244" s="258" t="s">
        <v>1182</v>
      </c>
    </row>
    <row r="245" spans="1:7" ht="12" customHeight="1" x14ac:dyDescent="0.2">
      <c r="A245" s="259"/>
      <c r="B245" s="259"/>
      <c r="C245" s="258" t="s">
        <v>1783</v>
      </c>
      <c r="D245" s="260">
        <v>1</v>
      </c>
      <c r="E245" s="262"/>
      <c r="F245" s="262"/>
      <c r="G245" s="258" t="s">
        <v>1182</v>
      </c>
    </row>
    <row r="246" spans="1:7" ht="12" customHeight="1" x14ac:dyDescent="0.2">
      <c r="A246" s="259"/>
      <c r="B246" s="259"/>
      <c r="C246" s="258" t="s">
        <v>869</v>
      </c>
      <c r="D246" s="260">
        <v>2</v>
      </c>
      <c r="E246" s="262"/>
      <c r="F246" s="262"/>
      <c r="G246" s="258" t="s">
        <v>1182</v>
      </c>
    </row>
    <row r="247" spans="1:7" ht="12" customHeight="1" x14ac:dyDescent="0.2">
      <c r="A247" s="259"/>
      <c r="B247" s="259"/>
      <c r="C247" s="258" t="s">
        <v>1184</v>
      </c>
      <c r="D247" s="260">
        <v>1</v>
      </c>
      <c r="E247" s="262"/>
      <c r="F247" s="262"/>
      <c r="G247" s="258" t="s">
        <v>1182</v>
      </c>
    </row>
    <row r="248" spans="1:7" ht="12" customHeight="1" x14ac:dyDescent="0.2">
      <c r="A248" s="259"/>
      <c r="B248" s="259"/>
      <c r="C248" s="258" t="s">
        <v>1784</v>
      </c>
      <c r="D248" s="260">
        <v>1</v>
      </c>
      <c r="E248" s="262"/>
      <c r="F248" s="262"/>
      <c r="G248" s="258" t="s">
        <v>1182</v>
      </c>
    </row>
    <row r="249" spans="1:7" ht="12" customHeight="1" x14ac:dyDescent="0.2">
      <c r="A249" s="259"/>
      <c r="B249" s="259"/>
      <c r="C249" s="258" t="s">
        <v>1777</v>
      </c>
      <c r="D249" s="260">
        <v>1</v>
      </c>
      <c r="E249" s="262"/>
      <c r="F249" s="262"/>
      <c r="G249" s="258" t="s">
        <v>1182</v>
      </c>
    </row>
    <row r="250" spans="1:7" ht="12" customHeight="1" x14ac:dyDescent="0.2">
      <c r="A250" s="259"/>
      <c r="B250" s="259"/>
      <c r="C250" s="258" t="s">
        <v>865</v>
      </c>
      <c r="D250" s="260">
        <v>1</v>
      </c>
      <c r="E250" s="262"/>
      <c r="F250" s="262"/>
      <c r="G250" s="258" t="s">
        <v>1182</v>
      </c>
    </row>
    <row r="251" spans="1:7" ht="12" customHeight="1" x14ac:dyDescent="0.2">
      <c r="A251" s="259"/>
      <c r="B251" s="259"/>
      <c r="C251" s="258" t="s">
        <v>1785</v>
      </c>
      <c r="D251" s="260">
        <v>1</v>
      </c>
      <c r="E251" s="262"/>
      <c r="F251" s="262"/>
      <c r="G251" s="258" t="s">
        <v>1182</v>
      </c>
    </row>
    <row r="252" spans="1:7" ht="12" customHeight="1" x14ac:dyDescent="0.2">
      <c r="A252" s="259"/>
      <c r="B252" s="259"/>
      <c r="C252" s="258" t="s">
        <v>660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435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394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1186</v>
      </c>
      <c r="D255" s="260">
        <v>2</v>
      </c>
      <c r="E255" s="261">
        <v>567.87</v>
      </c>
      <c r="F255" s="399">
        <v>1135.74</v>
      </c>
      <c r="G255" s="258"/>
    </row>
    <row r="256" spans="1:7" ht="12" customHeight="1" x14ac:dyDescent="0.2">
      <c r="A256" s="259"/>
      <c r="B256" s="259"/>
      <c r="C256" s="258" t="s">
        <v>476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1706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861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862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429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1773</v>
      </c>
      <c r="D262" s="260">
        <v>1</v>
      </c>
      <c r="E262" s="262"/>
      <c r="F262" s="262"/>
      <c r="G262" s="258" t="s">
        <v>1182</v>
      </c>
    </row>
    <row r="263" spans="1:7" ht="12" customHeight="1" x14ac:dyDescent="0.2">
      <c r="A263" s="259"/>
      <c r="B263" s="259"/>
      <c r="C263" s="258" t="s">
        <v>1786</v>
      </c>
      <c r="D263" s="260">
        <v>1</v>
      </c>
      <c r="E263" s="262"/>
      <c r="F263" s="262"/>
      <c r="G263" s="258" t="s">
        <v>1182</v>
      </c>
    </row>
    <row r="264" spans="1:7" ht="12" customHeight="1" x14ac:dyDescent="0.2">
      <c r="A264" s="259"/>
      <c r="B264" s="259"/>
      <c r="C264" s="258" t="s">
        <v>869</v>
      </c>
      <c r="D264" s="260">
        <v>2</v>
      </c>
      <c r="E264" s="262"/>
      <c r="F264" s="262"/>
      <c r="G264" s="258" t="s">
        <v>1182</v>
      </c>
    </row>
    <row r="265" spans="1:7" ht="12" customHeight="1" x14ac:dyDescent="0.2">
      <c r="A265" s="259"/>
      <c r="B265" s="259"/>
      <c r="C265" s="258" t="s">
        <v>1184</v>
      </c>
      <c r="D265" s="260">
        <v>1</v>
      </c>
      <c r="E265" s="262"/>
      <c r="F265" s="262"/>
      <c r="G265" s="258" t="s">
        <v>1182</v>
      </c>
    </row>
    <row r="266" spans="1:7" ht="12" customHeight="1" x14ac:dyDescent="0.2">
      <c r="A266" s="259"/>
      <c r="B266" s="259"/>
      <c r="C266" s="258" t="s">
        <v>1776</v>
      </c>
      <c r="D266" s="260">
        <v>1</v>
      </c>
      <c r="E266" s="262"/>
      <c r="F266" s="262"/>
      <c r="G266" s="258" t="s">
        <v>1182</v>
      </c>
    </row>
    <row r="267" spans="1:7" ht="12" customHeight="1" x14ac:dyDescent="0.2">
      <c r="A267" s="259"/>
      <c r="B267" s="259"/>
      <c r="C267" s="258" t="s">
        <v>1777</v>
      </c>
      <c r="D267" s="260">
        <v>1</v>
      </c>
      <c r="E267" s="262"/>
      <c r="F267" s="262"/>
      <c r="G267" s="258" t="s">
        <v>1182</v>
      </c>
    </row>
    <row r="268" spans="1:7" ht="12" customHeight="1" x14ac:dyDescent="0.2">
      <c r="A268" s="259"/>
      <c r="B268" s="259"/>
      <c r="C268" s="258" t="s">
        <v>865</v>
      </c>
      <c r="D268" s="260">
        <v>1</v>
      </c>
      <c r="E268" s="262"/>
      <c r="F268" s="262"/>
      <c r="G268" s="258" t="s">
        <v>1182</v>
      </c>
    </row>
    <row r="269" spans="1:7" ht="12" customHeight="1" x14ac:dyDescent="0.2">
      <c r="A269" s="259"/>
      <c r="B269" s="259"/>
      <c r="C269" s="258" t="s">
        <v>1774</v>
      </c>
      <c r="D269" s="260">
        <v>1</v>
      </c>
      <c r="E269" s="262"/>
      <c r="F269" s="262"/>
      <c r="G269" s="258" t="s">
        <v>1182</v>
      </c>
    </row>
    <row r="270" spans="1:7" ht="12" customHeight="1" x14ac:dyDescent="0.2">
      <c r="A270" s="259"/>
      <c r="B270" s="259"/>
      <c r="C270" s="258" t="s">
        <v>660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435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394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1186</v>
      </c>
      <c r="D273" s="260">
        <v>2</v>
      </c>
      <c r="E273" s="261">
        <v>567.87</v>
      </c>
      <c r="F273" s="399">
        <v>1135.74</v>
      </c>
      <c r="G273" s="258"/>
    </row>
    <row r="274" spans="1:7" ht="12" customHeight="1" x14ac:dyDescent="0.2">
      <c r="A274" s="259"/>
      <c r="B274" s="259"/>
      <c r="C274" s="258" t="s">
        <v>476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1717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861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862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1787</v>
      </c>
      <c r="D279" s="260">
        <v>1</v>
      </c>
      <c r="E279" s="262"/>
      <c r="F279" s="262"/>
      <c r="G279" s="258" t="s">
        <v>1182</v>
      </c>
    </row>
    <row r="280" spans="1:7" ht="12" customHeight="1" x14ac:dyDescent="0.2">
      <c r="A280" s="259"/>
      <c r="B280" s="259"/>
      <c r="C280" s="258" t="s">
        <v>1788</v>
      </c>
      <c r="D280" s="260">
        <v>1</v>
      </c>
      <c r="E280" s="262"/>
      <c r="F280" s="262"/>
      <c r="G280" s="258" t="s">
        <v>1182</v>
      </c>
    </row>
    <row r="281" spans="1:7" ht="12" customHeight="1" x14ac:dyDescent="0.2">
      <c r="A281" s="259"/>
      <c r="B281" s="259"/>
      <c r="C281" s="258" t="s">
        <v>863</v>
      </c>
      <c r="D281" s="260">
        <v>2</v>
      </c>
      <c r="E281" s="262"/>
      <c r="F281" s="262"/>
      <c r="G281" s="258" t="s">
        <v>1182</v>
      </c>
    </row>
    <row r="282" spans="1:7" ht="12" customHeight="1" x14ac:dyDescent="0.2">
      <c r="A282" s="259"/>
      <c r="B282" s="259"/>
      <c r="C282" s="258" t="s">
        <v>864</v>
      </c>
      <c r="D282" s="260">
        <v>1</v>
      </c>
      <c r="E282" s="262"/>
      <c r="F282" s="262"/>
      <c r="G282" s="258" t="s">
        <v>1182</v>
      </c>
    </row>
    <row r="283" spans="1:7" ht="12" customHeight="1" x14ac:dyDescent="0.2">
      <c r="A283" s="259"/>
      <c r="B283" s="259"/>
      <c r="C283" s="258" t="s">
        <v>870</v>
      </c>
      <c r="D283" s="260">
        <v>1</v>
      </c>
      <c r="E283" s="262"/>
      <c r="F283" s="262"/>
      <c r="G283" s="258" t="s">
        <v>1182</v>
      </c>
    </row>
    <row r="284" spans="1:7" ht="12" customHeight="1" x14ac:dyDescent="0.2">
      <c r="A284" s="259"/>
      <c r="B284" s="259"/>
      <c r="C284" s="258" t="s">
        <v>660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423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394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1659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865</v>
      </c>
      <c r="D288" s="260">
        <v>1</v>
      </c>
      <c r="E288" s="262"/>
      <c r="F288" s="262"/>
      <c r="G288" s="258" t="s">
        <v>1182</v>
      </c>
    </row>
    <row r="289" spans="1:7" ht="12" customHeight="1" x14ac:dyDescent="0.2">
      <c r="A289" s="259"/>
      <c r="B289" s="259"/>
      <c r="C289" s="258" t="s">
        <v>429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1789</v>
      </c>
      <c r="D290" s="260">
        <v>1</v>
      </c>
      <c r="E290" s="262"/>
      <c r="F290" s="262"/>
      <c r="G290" s="258" t="s">
        <v>1182</v>
      </c>
    </row>
    <row r="291" spans="1:7" ht="12" customHeight="1" x14ac:dyDescent="0.2">
      <c r="A291" s="259"/>
      <c r="B291" s="259"/>
      <c r="C291" s="258" t="s">
        <v>1768</v>
      </c>
      <c r="D291" s="260">
        <v>1</v>
      </c>
      <c r="E291" s="262"/>
      <c r="F291" s="262"/>
      <c r="G291" s="258" t="s">
        <v>1182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1718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861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862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1782</v>
      </c>
      <c r="D296" s="260">
        <v>1</v>
      </c>
      <c r="E296" s="262"/>
      <c r="F296" s="262"/>
      <c r="G296" s="258" t="s">
        <v>1182</v>
      </c>
    </row>
    <row r="297" spans="1:7" ht="12" customHeight="1" x14ac:dyDescent="0.2">
      <c r="A297" s="259"/>
      <c r="B297" s="259"/>
      <c r="C297" s="258" t="s">
        <v>1790</v>
      </c>
      <c r="D297" s="260">
        <v>1</v>
      </c>
      <c r="E297" s="262"/>
      <c r="F297" s="262"/>
      <c r="G297" s="258" t="s">
        <v>1182</v>
      </c>
    </row>
    <row r="298" spans="1:7" ht="12" customHeight="1" x14ac:dyDescent="0.2">
      <c r="A298" s="259"/>
      <c r="B298" s="259"/>
      <c r="C298" s="258" t="s">
        <v>863</v>
      </c>
      <c r="D298" s="260">
        <v>2</v>
      </c>
      <c r="E298" s="262"/>
      <c r="F298" s="262"/>
      <c r="G298" s="258" t="s">
        <v>1182</v>
      </c>
    </row>
    <row r="299" spans="1:7" ht="12" customHeight="1" x14ac:dyDescent="0.2">
      <c r="A299" s="259"/>
      <c r="B299" s="259"/>
      <c r="C299" s="258" t="s">
        <v>864</v>
      </c>
      <c r="D299" s="260">
        <v>1</v>
      </c>
      <c r="E299" s="262"/>
      <c r="F299" s="262"/>
      <c r="G299" s="258" t="s">
        <v>1182</v>
      </c>
    </row>
    <row r="300" spans="1:7" ht="12" customHeight="1" x14ac:dyDescent="0.2">
      <c r="A300" s="259"/>
      <c r="B300" s="259"/>
      <c r="C300" s="258" t="s">
        <v>870</v>
      </c>
      <c r="D300" s="260">
        <v>1</v>
      </c>
      <c r="E300" s="262"/>
      <c r="F300" s="262"/>
      <c r="G300" s="258" t="s">
        <v>1182</v>
      </c>
    </row>
    <row r="301" spans="1:7" ht="12" customHeight="1" x14ac:dyDescent="0.2">
      <c r="A301" s="259"/>
      <c r="B301" s="259"/>
      <c r="C301" s="258" t="s">
        <v>660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423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394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1659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865</v>
      </c>
      <c r="D305" s="260">
        <v>1</v>
      </c>
      <c r="E305" s="262"/>
      <c r="F305" s="262"/>
      <c r="G305" s="258" t="s">
        <v>1182</v>
      </c>
    </row>
    <row r="306" spans="1:7" ht="12" customHeight="1" x14ac:dyDescent="0.2">
      <c r="A306" s="259"/>
      <c r="B306" s="259"/>
      <c r="C306" s="258" t="s">
        <v>429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1784</v>
      </c>
      <c r="D307" s="260">
        <v>1</v>
      </c>
      <c r="E307" s="262"/>
      <c r="F307" s="262"/>
      <c r="G307" s="258" t="s">
        <v>1182</v>
      </c>
    </row>
    <row r="308" spans="1:7" ht="12" customHeight="1" x14ac:dyDescent="0.2">
      <c r="A308" s="259"/>
      <c r="B308" s="259"/>
      <c r="C308" s="258" t="s">
        <v>1768</v>
      </c>
      <c r="D308" s="260">
        <v>1</v>
      </c>
      <c r="E308" s="262"/>
      <c r="F308" s="262"/>
      <c r="G308" s="258" t="s">
        <v>1182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1712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861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1791</v>
      </c>
      <c r="D312" s="260">
        <v>1</v>
      </c>
      <c r="E312" s="262"/>
      <c r="F312" s="262"/>
      <c r="G312" s="258" t="s">
        <v>1182</v>
      </c>
    </row>
    <row r="313" spans="1:7" ht="12" customHeight="1" x14ac:dyDescent="0.2">
      <c r="A313" s="259"/>
      <c r="B313" s="259"/>
      <c r="C313" s="258" t="s">
        <v>863</v>
      </c>
      <c r="D313" s="260">
        <v>2</v>
      </c>
      <c r="E313" s="262"/>
      <c r="F313" s="262"/>
      <c r="G313" s="258" t="s">
        <v>1182</v>
      </c>
    </row>
    <row r="314" spans="1:7" ht="12" customHeight="1" x14ac:dyDescent="0.2">
      <c r="A314" s="259"/>
      <c r="B314" s="259"/>
      <c r="C314" s="258" t="s">
        <v>864</v>
      </c>
      <c r="D314" s="260">
        <v>1</v>
      </c>
      <c r="E314" s="262"/>
      <c r="F314" s="262"/>
      <c r="G314" s="258" t="s">
        <v>1182</v>
      </c>
    </row>
    <row r="315" spans="1:7" ht="12" customHeight="1" x14ac:dyDescent="0.2">
      <c r="A315" s="259"/>
      <c r="B315" s="259"/>
      <c r="C315" s="258" t="s">
        <v>1792</v>
      </c>
      <c r="D315" s="260">
        <v>1</v>
      </c>
      <c r="E315" s="262"/>
      <c r="F315" s="262"/>
      <c r="G315" s="258" t="s">
        <v>1182</v>
      </c>
    </row>
    <row r="316" spans="1:7" ht="12" customHeight="1" x14ac:dyDescent="0.2">
      <c r="A316" s="259"/>
      <c r="B316" s="259"/>
      <c r="C316" s="258" t="s">
        <v>1793</v>
      </c>
      <c r="D316" s="260">
        <v>1</v>
      </c>
      <c r="E316" s="262"/>
      <c r="F316" s="262"/>
      <c r="G316" s="258" t="s">
        <v>1182</v>
      </c>
    </row>
    <row r="317" spans="1:7" ht="12" customHeight="1" x14ac:dyDescent="0.2">
      <c r="A317" s="259"/>
      <c r="B317" s="259"/>
      <c r="C317" s="258" t="s">
        <v>865</v>
      </c>
      <c r="D317" s="260">
        <v>1</v>
      </c>
      <c r="E317" s="262"/>
      <c r="F317" s="262"/>
      <c r="G317" s="258" t="s">
        <v>1182</v>
      </c>
    </row>
    <row r="318" spans="1:7" ht="12" customHeight="1" x14ac:dyDescent="0.2">
      <c r="A318" s="259"/>
      <c r="B318" s="259"/>
      <c r="C318" s="258" t="s">
        <v>1256</v>
      </c>
      <c r="D318" s="260">
        <v>1</v>
      </c>
      <c r="E318" s="262"/>
      <c r="F318" s="262"/>
      <c r="G318" s="258" t="s">
        <v>1182</v>
      </c>
    </row>
    <row r="319" spans="1:7" ht="12" customHeight="1" x14ac:dyDescent="0.2">
      <c r="A319" s="259"/>
      <c r="B319" s="259"/>
      <c r="C319" s="258" t="s">
        <v>1657</v>
      </c>
      <c r="D319" s="260">
        <v>1</v>
      </c>
      <c r="E319" s="262"/>
      <c r="F319" s="262"/>
      <c r="G319" s="258" t="s">
        <v>1182</v>
      </c>
    </row>
    <row r="320" spans="1:7" ht="12" customHeight="1" x14ac:dyDescent="0.2">
      <c r="A320" s="259"/>
      <c r="B320" s="259"/>
      <c r="C320" s="258" t="s">
        <v>1259</v>
      </c>
      <c r="D320" s="260">
        <v>1</v>
      </c>
      <c r="E320" s="262"/>
      <c r="F320" s="262"/>
      <c r="G320" s="258" t="s">
        <v>1182</v>
      </c>
    </row>
    <row r="321" spans="1:7" ht="12" customHeight="1" x14ac:dyDescent="0.2">
      <c r="A321" s="259"/>
      <c r="B321" s="259"/>
      <c r="C321" s="258" t="s">
        <v>866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394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1794</v>
      </c>
      <c r="D323" s="260">
        <v>1</v>
      </c>
      <c r="E323" s="262"/>
      <c r="F323" s="262"/>
      <c r="G323" s="258" t="s">
        <v>1182</v>
      </c>
    </row>
    <row r="324" spans="1:7" ht="12" customHeight="1" x14ac:dyDescent="0.2">
      <c r="A324" s="259"/>
      <c r="B324" s="259"/>
      <c r="C324" s="258" t="s">
        <v>867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435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1713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861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1795</v>
      </c>
      <c r="D329" s="260">
        <v>1</v>
      </c>
      <c r="E329" s="262"/>
      <c r="F329" s="262"/>
      <c r="G329" s="258" t="s">
        <v>1182</v>
      </c>
    </row>
    <row r="330" spans="1:7" ht="12" customHeight="1" x14ac:dyDescent="0.2">
      <c r="A330" s="259"/>
      <c r="B330" s="259"/>
      <c r="C330" s="258" t="s">
        <v>863</v>
      </c>
      <c r="D330" s="260">
        <v>2</v>
      </c>
      <c r="E330" s="262"/>
      <c r="F330" s="262"/>
      <c r="G330" s="258" t="s">
        <v>1182</v>
      </c>
    </row>
    <row r="331" spans="1:7" ht="12" customHeight="1" x14ac:dyDescent="0.2">
      <c r="A331" s="259"/>
      <c r="B331" s="259"/>
      <c r="C331" s="258" t="s">
        <v>864</v>
      </c>
      <c r="D331" s="260">
        <v>1</v>
      </c>
      <c r="E331" s="262"/>
      <c r="F331" s="262"/>
      <c r="G331" s="258" t="s">
        <v>1182</v>
      </c>
    </row>
    <row r="332" spans="1:7" ht="12" customHeight="1" x14ac:dyDescent="0.2">
      <c r="A332" s="259"/>
      <c r="B332" s="259"/>
      <c r="C332" s="258" t="s">
        <v>1796</v>
      </c>
      <c r="D332" s="260">
        <v>1</v>
      </c>
      <c r="E332" s="262"/>
      <c r="F332" s="262"/>
      <c r="G332" s="258" t="s">
        <v>1182</v>
      </c>
    </row>
    <row r="333" spans="1:7" ht="12" customHeight="1" x14ac:dyDescent="0.2">
      <c r="A333" s="259"/>
      <c r="B333" s="259"/>
      <c r="C333" s="258" t="s">
        <v>1793</v>
      </c>
      <c r="D333" s="260">
        <v>1</v>
      </c>
      <c r="E333" s="262"/>
      <c r="F333" s="262"/>
      <c r="G333" s="258" t="s">
        <v>1182</v>
      </c>
    </row>
    <row r="334" spans="1:7" ht="12" customHeight="1" x14ac:dyDescent="0.2">
      <c r="A334" s="259"/>
      <c r="B334" s="259"/>
      <c r="C334" s="258" t="s">
        <v>865</v>
      </c>
      <c r="D334" s="260">
        <v>1</v>
      </c>
      <c r="E334" s="262"/>
      <c r="F334" s="262"/>
      <c r="G334" s="258" t="s">
        <v>1182</v>
      </c>
    </row>
    <row r="335" spans="1:7" ht="12" customHeight="1" x14ac:dyDescent="0.2">
      <c r="A335" s="259"/>
      <c r="B335" s="259"/>
      <c r="C335" s="258" t="s">
        <v>1256</v>
      </c>
      <c r="D335" s="260">
        <v>1</v>
      </c>
      <c r="E335" s="262"/>
      <c r="F335" s="262"/>
      <c r="G335" s="258" t="s">
        <v>1182</v>
      </c>
    </row>
    <row r="336" spans="1:7" ht="12" customHeight="1" x14ac:dyDescent="0.2">
      <c r="A336" s="259"/>
      <c r="B336" s="259"/>
      <c r="C336" s="258" t="s">
        <v>1657</v>
      </c>
      <c r="D336" s="260">
        <v>1</v>
      </c>
      <c r="E336" s="262"/>
      <c r="F336" s="262"/>
      <c r="G336" s="258" t="s">
        <v>1182</v>
      </c>
    </row>
    <row r="337" spans="1:7" ht="12" customHeight="1" x14ac:dyDescent="0.2">
      <c r="A337" s="259"/>
      <c r="B337" s="259"/>
      <c r="C337" s="258" t="s">
        <v>1259</v>
      </c>
      <c r="D337" s="260">
        <v>1</v>
      </c>
      <c r="E337" s="262"/>
      <c r="F337" s="262"/>
      <c r="G337" s="258" t="s">
        <v>1182</v>
      </c>
    </row>
    <row r="338" spans="1:7" ht="12" customHeight="1" x14ac:dyDescent="0.2">
      <c r="A338" s="259"/>
      <c r="B338" s="259"/>
      <c r="C338" s="258" t="s">
        <v>866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394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1797</v>
      </c>
      <c r="D340" s="260">
        <v>1</v>
      </c>
      <c r="E340" s="262"/>
      <c r="F340" s="262"/>
      <c r="G340" s="258" t="s">
        <v>1182</v>
      </c>
    </row>
    <row r="341" spans="1:7" ht="12" customHeight="1" x14ac:dyDescent="0.2">
      <c r="A341" s="259"/>
      <c r="B341" s="259"/>
      <c r="C341" s="258" t="s">
        <v>867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435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1714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861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1798</v>
      </c>
      <c r="D346" s="260">
        <v>1</v>
      </c>
      <c r="E346" s="262"/>
      <c r="F346" s="262"/>
      <c r="G346" s="258" t="s">
        <v>1182</v>
      </c>
    </row>
    <row r="347" spans="1:7" ht="12" customHeight="1" x14ac:dyDescent="0.2">
      <c r="A347" s="259"/>
      <c r="B347" s="259"/>
      <c r="C347" s="258" t="s">
        <v>863</v>
      </c>
      <c r="D347" s="260">
        <v>2</v>
      </c>
      <c r="E347" s="262"/>
      <c r="F347" s="262"/>
      <c r="G347" s="258" t="s">
        <v>1182</v>
      </c>
    </row>
    <row r="348" spans="1:7" ht="12" customHeight="1" x14ac:dyDescent="0.2">
      <c r="A348" s="259"/>
      <c r="B348" s="259"/>
      <c r="C348" s="258" t="s">
        <v>864</v>
      </c>
      <c r="D348" s="260">
        <v>1</v>
      </c>
      <c r="E348" s="262"/>
      <c r="F348" s="262"/>
      <c r="G348" s="258" t="s">
        <v>1182</v>
      </c>
    </row>
    <row r="349" spans="1:7" ht="12" customHeight="1" x14ac:dyDescent="0.2">
      <c r="A349" s="259"/>
      <c r="B349" s="259"/>
      <c r="C349" s="258" t="s">
        <v>1799</v>
      </c>
      <c r="D349" s="260">
        <v>1</v>
      </c>
      <c r="E349" s="262"/>
      <c r="F349" s="262"/>
      <c r="G349" s="258" t="s">
        <v>1182</v>
      </c>
    </row>
    <row r="350" spans="1:7" ht="12" customHeight="1" x14ac:dyDescent="0.2">
      <c r="A350" s="259"/>
      <c r="B350" s="259"/>
      <c r="C350" s="258" t="s">
        <v>1793</v>
      </c>
      <c r="D350" s="260">
        <v>1</v>
      </c>
      <c r="E350" s="262"/>
      <c r="F350" s="262"/>
      <c r="G350" s="258" t="s">
        <v>1182</v>
      </c>
    </row>
    <row r="351" spans="1:7" ht="12" customHeight="1" x14ac:dyDescent="0.2">
      <c r="A351" s="259"/>
      <c r="B351" s="259"/>
      <c r="C351" s="258" t="s">
        <v>865</v>
      </c>
      <c r="D351" s="260">
        <v>1</v>
      </c>
      <c r="E351" s="262"/>
      <c r="F351" s="262"/>
      <c r="G351" s="258" t="s">
        <v>1182</v>
      </c>
    </row>
    <row r="352" spans="1:7" ht="12" customHeight="1" x14ac:dyDescent="0.2">
      <c r="A352" s="259"/>
      <c r="B352" s="259"/>
      <c r="C352" s="258" t="s">
        <v>1256</v>
      </c>
      <c r="D352" s="260">
        <v>1</v>
      </c>
      <c r="E352" s="262"/>
      <c r="F352" s="262"/>
      <c r="G352" s="258" t="s">
        <v>1182</v>
      </c>
    </row>
    <row r="353" spans="1:7" ht="12" customHeight="1" x14ac:dyDescent="0.2">
      <c r="A353" s="259"/>
      <c r="B353" s="259"/>
      <c r="C353" s="258" t="s">
        <v>1657</v>
      </c>
      <c r="D353" s="260">
        <v>1</v>
      </c>
      <c r="E353" s="262"/>
      <c r="F353" s="262"/>
      <c r="G353" s="258" t="s">
        <v>1182</v>
      </c>
    </row>
    <row r="354" spans="1:7" ht="12" customHeight="1" x14ac:dyDescent="0.2">
      <c r="A354" s="259"/>
      <c r="B354" s="259"/>
      <c r="C354" s="258" t="s">
        <v>1259</v>
      </c>
      <c r="D354" s="260">
        <v>1</v>
      </c>
      <c r="E354" s="262"/>
      <c r="F354" s="262"/>
      <c r="G354" s="258" t="s">
        <v>1182</v>
      </c>
    </row>
    <row r="355" spans="1:7" ht="12" customHeight="1" x14ac:dyDescent="0.2">
      <c r="A355" s="259"/>
      <c r="B355" s="259"/>
      <c r="C355" s="258" t="s">
        <v>866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394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1800</v>
      </c>
      <c r="D357" s="260">
        <v>1</v>
      </c>
      <c r="E357" s="262"/>
      <c r="F357" s="262"/>
      <c r="G357" s="258" t="s">
        <v>1182</v>
      </c>
    </row>
    <row r="358" spans="1:7" ht="12" customHeight="1" x14ac:dyDescent="0.2">
      <c r="A358" s="259"/>
      <c r="B358" s="259"/>
      <c r="C358" s="258" t="s">
        <v>867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435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1242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1490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861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862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429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1491</v>
      </c>
      <c r="D367" s="260">
        <v>1</v>
      </c>
      <c r="E367" s="262"/>
      <c r="F367" s="262"/>
      <c r="G367" s="258" t="s">
        <v>1182</v>
      </c>
    </row>
    <row r="368" spans="1:7" ht="12" customHeight="1" x14ac:dyDescent="0.2">
      <c r="A368" s="259"/>
      <c r="B368" s="259"/>
      <c r="C368" s="258" t="s">
        <v>1492</v>
      </c>
      <c r="D368" s="260">
        <v>1</v>
      </c>
      <c r="E368" s="262"/>
      <c r="F368" s="262"/>
      <c r="G368" s="258" t="s">
        <v>1182</v>
      </c>
    </row>
    <row r="369" spans="1:7" ht="12" customHeight="1" x14ac:dyDescent="0.2">
      <c r="A369" s="259"/>
      <c r="B369" s="259"/>
      <c r="C369" s="258" t="s">
        <v>869</v>
      </c>
      <c r="D369" s="260">
        <v>2</v>
      </c>
      <c r="E369" s="262"/>
      <c r="F369" s="262"/>
      <c r="G369" s="258" t="s">
        <v>1182</v>
      </c>
    </row>
    <row r="370" spans="1:7" ht="12" customHeight="1" x14ac:dyDescent="0.2">
      <c r="A370" s="259"/>
      <c r="B370" s="259"/>
      <c r="C370" s="258" t="s">
        <v>1184</v>
      </c>
      <c r="D370" s="260">
        <v>1</v>
      </c>
      <c r="E370" s="262"/>
      <c r="F370" s="262"/>
      <c r="G370" s="258" t="s">
        <v>1182</v>
      </c>
    </row>
    <row r="371" spans="1:7" ht="12" customHeight="1" x14ac:dyDescent="0.2">
      <c r="A371" s="259"/>
      <c r="B371" s="259"/>
      <c r="C371" s="258" t="s">
        <v>1493</v>
      </c>
      <c r="D371" s="260">
        <v>1</v>
      </c>
      <c r="E371" s="262"/>
      <c r="F371" s="262"/>
      <c r="G371" s="258" t="s">
        <v>1182</v>
      </c>
    </row>
    <row r="372" spans="1:7" ht="12" customHeight="1" x14ac:dyDescent="0.2">
      <c r="A372" s="259"/>
      <c r="B372" s="259"/>
      <c r="C372" s="258" t="s">
        <v>1494</v>
      </c>
      <c r="D372" s="260">
        <v>1</v>
      </c>
      <c r="E372" s="262"/>
      <c r="F372" s="262"/>
      <c r="G372" s="258" t="s">
        <v>1182</v>
      </c>
    </row>
    <row r="373" spans="1:7" ht="12" customHeight="1" x14ac:dyDescent="0.2">
      <c r="A373" s="259"/>
      <c r="B373" s="259"/>
      <c r="C373" s="258" t="s">
        <v>865</v>
      </c>
      <c r="D373" s="260">
        <v>1</v>
      </c>
      <c r="E373" s="262"/>
      <c r="F373" s="262"/>
      <c r="G373" s="258" t="s">
        <v>1182</v>
      </c>
    </row>
    <row r="374" spans="1:7" ht="12" customHeight="1" x14ac:dyDescent="0.2">
      <c r="A374" s="259"/>
      <c r="B374" s="259"/>
      <c r="C374" s="258" t="s">
        <v>1495</v>
      </c>
      <c r="D374" s="260">
        <v>1</v>
      </c>
      <c r="E374" s="262"/>
      <c r="F374" s="262"/>
      <c r="G374" s="258" t="s">
        <v>1182</v>
      </c>
    </row>
    <row r="375" spans="1:7" ht="12" customHeight="1" x14ac:dyDescent="0.2">
      <c r="A375" s="259"/>
      <c r="B375" s="259"/>
      <c r="C375" s="258" t="s">
        <v>660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435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394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1186</v>
      </c>
      <c r="D378" s="260">
        <v>4</v>
      </c>
      <c r="E378" s="261">
        <v>567.87</v>
      </c>
      <c r="F378" s="399">
        <v>2271.48</v>
      </c>
      <c r="G378" s="258"/>
    </row>
    <row r="379" spans="1:7" ht="12" customHeight="1" x14ac:dyDescent="0.2">
      <c r="A379" s="259"/>
      <c r="B379" s="259"/>
      <c r="C379" s="258" t="s">
        <v>476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1707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861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862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429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1666</v>
      </c>
      <c r="D385" s="260">
        <v>1</v>
      </c>
      <c r="E385" s="262"/>
      <c r="F385" s="262"/>
      <c r="G385" s="258" t="s">
        <v>1182</v>
      </c>
    </row>
    <row r="386" spans="1:7" ht="12" customHeight="1" x14ac:dyDescent="0.2">
      <c r="A386" s="259"/>
      <c r="B386" s="259"/>
      <c r="C386" s="258" t="s">
        <v>1669</v>
      </c>
      <c r="D386" s="260">
        <v>1</v>
      </c>
      <c r="E386" s="262"/>
      <c r="F386" s="262"/>
      <c r="G386" s="258" t="s">
        <v>1182</v>
      </c>
    </row>
    <row r="387" spans="1:7" ht="12" customHeight="1" x14ac:dyDescent="0.2">
      <c r="A387" s="259"/>
      <c r="B387" s="259"/>
      <c r="C387" s="258" t="s">
        <v>869</v>
      </c>
      <c r="D387" s="260">
        <v>2</v>
      </c>
      <c r="E387" s="262"/>
      <c r="F387" s="262"/>
      <c r="G387" s="258" t="s">
        <v>1182</v>
      </c>
    </row>
    <row r="388" spans="1:7" ht="12" customHeight="1" x14ac:dyDescent="0.2">
      <c r="A388" s="259"/>
      <c r="B388" s="259"/>
      <c r="C388" s="258" t="s">
        <v>1184</v>
      </c>
      <c r="D388" s="260">
        <v>1</v>
      </c>
      <c r="E388" s="262"/>
      <c r="F388" s="262"/>
      <c r="G388" s="258" t="s">
        <v>1182</v>
      </c>
    </row>
    <row r="389" spans="1:7" ht="12" customHeight="1" x14ac:dyDescent="0.2">
      <c r="A389" s="259"/>
      <c r="B389" s="259"/>
      <c r="C389" s="258" t="s">
        <v>1667</v>
      </c>
      <c r="D389" s="260">
        <v>1</v>
      </c>
      <c r="E389" s="262"/>
      <c r="F389" s="262"/>
      <c r="G389" s="258" t="s">
        <v>1182</v>
      </c>
    </row>
    <row r="390" spans="1:7" ht="12" customHeight="1" x14ac:dyDescent="0.2">
      <c r="A390" s="259"/>
      <c r="B390" s="259"/>
      <c r="C390" s="258" t="s">
        <v>1494</v>
      </c>
      <c r="D390" s="260">
        <v>1</v>
      </c>
      <c r="E390" s="262"/>
      <c r="F390" s="262"/>
      <c r="G390" s="258" t="s">
        <v>1182</v>
      </c>
    </row>
    <row r="391" spans="1:7" ht="12" customHeight="1" x14ac:dyDescent="0.2">
      <c r="A391" s="259"/>
      <c r="B391" s="259"/>
      <c r="C391" s="258" t="s">
        <v>865</v>
      </c>
      <c r="D391" s="260">
        <v>1</v>
      </c>
      <c r="E391" s="262"/>
      <c r="F391" s="262"/>
      <c r="G391" s="258" t="s">
        <v>1182</v>
      </c>
    </row>
    <row r="392" spans="1:7" ht="12" customHeight="1" x14ac:dyDescent="0.2">
      <c r="A392" s="259"/>
      <c r="B392" s="259"/>
      <c r="C392" s="258" t="s">
        <v>1801</v>
      </c>
      <c r="D392" s="260">
        <v>1</v>
      </c>
      <c r="E392" s="262"/>
      <c r="F392" s="262"/>
      <c r="G392" s="258" t="s">
        <v>1182</v>
      </c>
    </row>
    <row r="393" spans="1:7" ht="12" customHeight="1" x14ac:dyDescent="0.2">
      <c r="A393" s="259"/>
      <c r="B393" s="259"/>
      <c r="C393" s="258" t="s">
        <v>660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435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394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1186</v>
      </c>
      <c r="D396" s="260">
        <v>4</v>
      </c>
      <c r="E396" s="261">
        <v>567.87</v>
      </c>
      <c r="F396" s="399">
        <v>2271.48</v>
      </c>
      <c r="G396" s="258"/>
    </row>
    <row r="397" spans="1:7" ht="12" customHeight="1" x14ac:dyDescent="0.2">
      <c r="A397" s="259"/>
      <c r="B397" s="259"/>
      <c r="C397" s="258" t="s">
        <v>476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1707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861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862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429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1666</v>
      </c>
      <c r="D403" s="260">
        <v>1</v>
      </c>
      <c r="E403" s="262"/>
      <c r="F403" s="262"/>
      <c r="G403" s="258" t="s">
        <v>1182</v>
      </c>
    </row>
    <row r="404" spans="1:7" ht="12" customHeight="1" x14ac:dyDescent="0.2">
      <c r="A404" s="259"/>
      <c r="B404" s="259"/>
      <c r="C404" s="258" t="s">
        <v>1669</v>
      </c>
      <c r="D404" s="260">
        <v>1</v>
      </c>
      <c r="E404" s="262"/>
      <c r="F404" s="262"/>
      <c r="G404" s="258" t="s">
        <v>1182</v>
      </c>
    </row>
    <row r="405" spans="1:7" ht="12" customHeight="1" x14ac:dyDescent="0.2">
      <c r="A405" s="259"/>
      <c r="B405" s="259"/>
      <c r="C405" s="258" t="s">
        <v>869</v>
      </c>
      <c r="D405" s="260">
        <v>2</v>
      </c>
      <c r="E405" s="262"/>
      <c r="F405" s="262"/>
      <c r="G405" s="258" t="s">
        <v>1182</v>
      </c>
    </row>
    <row r="406" spans="1:7" ht="12" customHeight="1" x14ac:dyDescent="0.2">
      <c r="A406" s="259"/>
      <c r="B406" s="259"/>
      <c r="C406" s="258" t="s">
        <v>1184</v>
      </c>
      <c r="D406" s="260">
        <v>1</v>
      </c>
      <c r="E406" s="262"/>
      <c r="F406" s="262"/>
      <c r="G406" s="258" t="s">
        <v>1182</v>
      </c>
    </row>
    <row r="407" spans="1:7" ht="12" customHeight="1" x14ac:dyDescent="0.2">
      <c r="A407" s="259"/>
      <c r="B407" s="259"/>
      <c r="C407" s="258" t="s">
        <v>1667</v>
      </c>
      <c r="D407" s="260">
        <v>1</v>
      </c>
      <c r="E407" s="262"/>
      <c r="F407" s="262"/>
      <c r="G407" s="258" t="s">
        <v>1182</v>
      </c>
    </row>
    <row r="408" spans="1:7" ht="12" customHeight="1" x14ac:dyDescent="0.2">
      <c r="A408" s="259"/>
      <c r="B408" s="259"/>
      <c r="C408" s="258" t="s">
        <v>1494</v>
      </c>
      <c r="D408" s="260">
        <v>1</v>
      </c>
      <c r="E408" s="262"/>
      <c r="F408" s="262"/>
      <c r="G408" s="258" t="s">
        <v>1182</v>
      </c>
    </row>
    <row r="409" spans="1:7" ht="12" customHeight="1" x14ac:dyDescent="0.2">
      <c r="A409" s="259"/>
      <c r="B409" s="259"/>
      <c r="C409" s="258" t="s">
        <v>865</v>
      </c>
      <c r="D409" s="260">
        <v>1</v>
      </c>
      <c r="E409" s="262"/>
      <c r="F409" s="262"/>
      <c r="G409" s="258" t="s">
        <v>1182</v>
      </c>
    </row>
    <row r="410" spans="1:7" ht="12" customHeight="1" x14ac:dyDescent="0.2">
      <c r="A410" s="259"/>
      <c r="B410" s="259"/>
      <c r="C410" s="258" t="s">
        <v>1801</v>
      </c>
      <c r="D410" s="260">
        <v>1</v>
      </c>
      <c r="E410" s="262"/>
      <c r="F410" s="262"/>
      <c r="G410" s="258" t="s">
        <v>1182</v>
      </c>
    </row>
    <row r="411" spans="1:7" ht="12" customHeight="1" x14ac:dyDescent="0.2">
      <c r="A411" s="259"/>
      <c r="B411" s="259"/>
      <c r="C411" s="258" t="s">
        <v>660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435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394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1186</v>
      </c>
      <c r="D414" s="260">
        <v>4</v>
      </c>
      <c r="E414" s="261">
        <v>567.87</v>
      </c>
      <c r="F414" s="399">
        <v>2271.48</v>
      </c>
      <c r="G414" s="258"/>
    </row>
    <row r="415" spans="1:7" ht="12" customHeight="1" x14ac:dyDescent="0.2">
      <c r="A415" s="259"/>
      <c r="B415" s="259"/>
      <c r="C415" s="258" t="s">
        <v>476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1496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861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862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1491</v>
      </c>
      <c r="D420" s="260">
        <v>1</v>
      </c>
      <c r="E420" s="262"/>
      <c r="F420" s="262"/>
      <c r="G420" s="258" t="s">
        <v>1182</v>
      </c>
    </row>
    <row r="421" spans="1:7" ht="12" customHeight="1" x14ac:dyDescent="0.2">
      <c r="A421" s="259"/>
      <c r="B421" s="259"/>
      <c r="C421" s="258" t="s">
        <v>1497</v>
      </c>
      <c r="D421" s="260">
        <v>1</v>
      </c>
      <c r="E421" s="262"/>
      <c r="F421" s="262"/>
      <c r="G421" s="258" t="s">
        <v>1182</v>
      </c>
    </row>
    <row r="422" spans="1:7" ht="12" customHeight="1" x14ac:dyDescent="0.2">
      <c r="A422" s="259"/>
      <c r="B422" s="259"/>
      <c r="C422" s="258" t="s">
        <v>869</v>
      </c>
      <c r="D422" s="260">
        <v>2</v>
      </c>
      <c r="E422" s="262"/>
      <c r="F422" s="262"/>
      <c r="G422" s="258" t="s">
        <v>1182</v>
      </c>
    </row>
    <row r="423" spans="1:7" ht="12" customHeight="1" x14ac:dyDescent="0.2">
      <c r="A423" s="259"/>
      <c r="B423" s="259"/>
      <c r="C423" s="258" t="s">
        <v>1184</v>
      </c>
      <c r="D423" s="260">
        <v>1</v>
      </c>
      <c r="E423" s="262"/>
      <c r="F423" s="262"/>
      <c r="G423" s="258" t="s">
        <v>1182</v>
      </c>
    </row>
    <row r="424" spans="1:7" ht="12" customHeight="1" x14ac:dyDescent="0.2">
      <c r="A424" s="259"/>
      <c r="B424" s="259"/>
      <c r="C424" s="258" t="s">
        <v>1495</v>
      </c>
      <c r="D424" s="260">
        <v>1</v>
      </c>
      <c r="E424" s="262"/>
      <c r="F424" s="262"/>
      <c r="G424" s="258" t="s">
        <v>1182</v>
      </c>
    </row>
    <row r="425" spans="1:7" ht="12" customHeight="1" x14ac:dyDescent="0.2">
      <c r="A425" s="259"/>
      <c r="B425" s="259"/>
      <c r="C425" s="258" t="s">
        <v>660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423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394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1186</v>
      </c>
      <c r="D428" s="260">
        <v>4</v>
      </c>
      <c r="E428" s="261">
        <v>567.87</v>
      </c>
      <c r="F428" s="399">
        <v>2271.48</v>
      </c>
      <c r="G428" s="258"/>
    </row>
    <row r="429" spans="1:7" ht="12" customHeight="1" x14ac:dyDescent="0.2">
      <c r="A429" s="259"/>
      <c r="B429" s="259"/>
      <c r="C429" s="258" t="s">
        <v>865</v>
      </c>
      <c r="D429" s="260">
        <v>1</v>
      </c>
      <c r="E429" s="262"/>
      <c r="F429" s="262"/>
      <c r="G429" s="258" t="s">
        <v>1182</v>
      </c>
    </row>
    <row r="430" spans="1:7" ht="12" customHeight="1" x14ac:dyDescent="0.2">
      <c r="A430" s="259"/>
      <c r="B430" s="259"/>
      <c r="C430" s="258" t="s">
        <v>429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1493</v>
      </c>
      <c r="D431" s="260">
        <v>1</v>
      </c>
      <c r="E431" s="262"/>
      <c r="F431" s="262"/>
      <c r="G431" s="258" t="s">
        <v>1182</v>
      </c>
    </row>
    <row r="432" spans="1:7" ht="12" customHeight="1" x14ac:dyDescent="0.2">
      <c r="A432" s="259"/>
      <c r="B432" s="259"/>
      <c r="C432" s="258" t="s">
        <v>1498</v>
      </c>
      <c r="D432" s="260">
        <v>1</v>
      </c>
      <c r="E432" s="262"/>
      <c r="F432" s="262"/>
      <c r="G432" s="258" t="s">
        <v>1182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1708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861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1491</v>
      </c>
      <c r="D436" s="260">
        <v>1</v>
      </c>
      <c r="E436" s="262"/>
      <c r="F436" s="262"/>
      <c r="G436" s="258" t="s">
        <v>1182</v>
      </c>
    </row>
    <row r="437" spans="1:7" ht="12" customHeight="1" x14ac:dyDescent="0.2">
      <c r="A437" s="259"/>
      <c r="B437" s="259"/>
      <c r="C437" s="258" t="s">
        <v>1497</v>
      </c>
      <c r="D437" s="260">
        <v>1</v>
      </c>
      <c r="E437" s="262"/>
      <c r="F437" s="262"/>
      <c r="G437" s="258" t="s">
        <v>1182</v>
      </c>
    </row>
    <row r="438" spans="1:7" ht="12" customHeight="1" x14ac:dyDescent="0.2">
      <c r="A438" s="259"/>
      <c r="B438" s="259"/>
      <c r="C438" s="258" t="s">
        <v>863</v>
      </c>
      <c r="D438" s="260">
        <v>2</v>
      </c>
      <c r="E438" s="262"/>
      <c r="F438" s="262"/>
      <c r="G438" s="258" t="s">
        <v>1182</v>
      </c>
    </row>
    <row r="439" spans="1:7" ht="12" customHeight="1" x14ac:dyDescent="0.2">
      <c r="A439" s="259"/>
      <c r="B439" s="259"/>
      <c r="C439" s="258" t="s">
        <v>864</v>
      </c>
      <c r="D439" s="260">
        <v>1</v>
      </c>
      <c r="E439" s="262"/>
      <c r="F439" s="262"/>
      <c r="G439" s="258" t="s">
        <v>1182</v>
      </c>
    </row>
    <row r="440" spans="1:7" ht="12" customHeight="1" x14ac:dyDescent="0.2">
      <c r="A440" s="259"/>
      <c r="B440" s="259"/>
      <c r="C440" s="258" t="s">
        <v>1802</v>
      </c>
      <c r="D440" s="260">
        <v>1</v>
      </c>
      <c r="E440" s="262"/>
      <c r="F440" s="262"/>
      <c r="G440" s="258" t="s">
        <v>1182</v>
      </c>
    </row>
    <row r="441" spans="1:7" ht="12" customHeight="1" x14ac:dyDescent="0.2">
      <c r="A441" s="259"/>
      <c r="B441" s="259"/>
      <c r="C441" s="258" t="s">
        <v>482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394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868</v>
      </c>
      <c r="D443" s="260">
        <v>1</v>
      </c>
      <c r="E443" s="262"/>
      <c r="F443" s="262"/>
      <c r="G443" s="258" t="s">
        <v>1182</v>
      </c>
    </row>
    <row r="444" spans="1:7" ht="12" customHeight="1" x14ac:dyDescent="0.2">
      <c r="A444" s="259"/>
      <c r="B444" s="259"/>
      <c r="C444" s="258" t="s">
        <v>865</v>
      </c>
      <c r="D444" s="260">
        <v>1</v>
      </c>
      <c r="E444" s="262"/>
      <c r="F444" s="262"/>
      <c r="G444" s="258" t="s">
        <v>1182</v>
      </c>
    </row>
    <row r="445" spans="1:7" ht="12" customHeight="1" x14ac:dyDescent="0.2">
      <c r="A445" s="259"/>
      <c r="B445" s="259"/>
      <c r="C445" s="258" t="s">
        <v>429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1803</v>
      </c>
      <c r="D446" s="260">
        <v>1</v>
      </c>
      <c r="E446" s="262"/>
      <c r="F446" s="262"/>
      <c r="G446" s="258" t="s">
        <v>1182</v>
      </c>
    </row>
    <row r="447" spans="1:7" ht="12" customHeight="1" x14ac:dyDescent="0.2">
      <c r="A447" s="259"/>
      <c r="B447" s="259"/>
      <c r="C447" s="258" t="s">
        <v>1768</v>
      </c>
      <c r="D447" s="260">
        <v>1</v>
      </c>
      <c r="E447" s="262"/>
      <c r="F447" s="262"/>
      <c r="G447" s="258" t="s">
        <v>1182</v>
      </c>
    </row>
    <row r="448" spans="1:7" ht="12" customHeight="1" x14ac:dyDescent="0.2">
      <c r="A448" s="259"/>
      <c r="B448" s="259"/>
      <c r="C448" s="258" t="s">
        <v>862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1709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861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1666</v>
      </c>
      <c r="D452" s="260">
        <v>1</v>
      </c>
      <c r="E452" s="262"/>
      <c r="F452" s="262"/>
      <c r="G452" s="258" t="s">
        <v>1182</v>
      </c>
    </row>
    <row r="453" spans="1:7" ht="12" customHeight="1" x14ac:dyDescent="0.2">
      <c r="A453" s="259"/>
      <c r="B453" s="259"/>
      <c r="C453" s="258" t="s">
        <v>1765</v>
      </c>
      <c r="D453" s="260">
        <v>1</v>
      </c>
      <c r="E453" s="262"/>
      <c r="F453" s="262"/>
      <c r="G453" s="258" t="s">
        <v>1182</v>
      </c>
    </row>
    <row r="454" spans="1:7" ht="12" customHeight="1" x14ac:dyDescent="0.2">
      <c r="A454" s="259"/>
      <c r="B454" s="259"/>
      <c r="C454" s="258" t="s">
        <v>863</v>
      </c>
      <c r="D454" s="260">
        <v>2</v>
      </c>
      <c r="E454" s="262"/>
      <c r="F454" s="262"/>
      <c r="G454" s="258" t="s">
        <v>1182</v>
      </c>
    </row>
    <row r="455" spans="1:7" ht="12" customHeight="1" x14ac:dyDescent="0.2">
      <c r="A455" s="259"/>
      <c r="B455" s="259"/>
      <c r="C455" s="258" t="s">
        <v>864</v>
      </c>
      <c r="D455" s="260">
        <v>1</v>
      </c>
      <c r="E455" s="262"/>
      <c r="F455" s="262"/>
      <c r="G455" s="258" t="s">
        <v>1182</v>
      </c>
    </row>
    <row r="456" spans="1:7" ht="12" customHeight="1" x14ac:dyDescent="0.2">
      <c r="A456" s="259"/>
      <c r="B456" s="259"/>
      <c r="C456" s="258" t="s">
        <v>1767</v>
      </c>
      <c r="D456" s="260">
        <v>1</v>
      </c>
      <c r="E456" s="262"/>
      <c r="F456" s="262"/>
      <c r="G456" s="258" t="s">
        <v>1182</v>
      </c>
    </row>
    <row r="457" spans="1:7" ht="12" customHeight="1" x14ac:dyDescent="0.2">
      <c r="A457" s="259"/>
      <c r="B457" s="259"/>
      <c r="C457" s="258" t="s">
        <v>482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394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868</v>
      </c>
      <c r="D459" s="260">
        <v>1</v>
      </c>
      <c r="E459" s="262"/>
      <c r="F459" s="262"/>
      <c r="G459" s="258" t="s">
        <v>1182</v>
      </c>
    </row>
    <row r="460" spans="1:7" ht="12" customHeight="1" x14ac:dyDescent="0.2">
      <c r="A460" s="259"/>
      <c r="B460" s="259"/>
      <c r="C460" s="258" t="s">
        <v>865</v>
      </c>
      <c r="D460" s="260">
        <v>1</v>
      </c>
      <c r="E460" s="262"/>
      <c r="F460" s="262"/>
      <c r="G460" s="258" t="s">
        <v>1182</v>
      </c>
    </row>
    <row r="461" spans="1:7" ht="12" customHeight="1" x14ac:dyDescent="0.2">
      <c r="A461" s="259"/>
      <c r="B461" s="259"/>
      <c r="C461" s="258" t="s">
        <v>1804</v>
      </c>
      <c r="D461" s="260">
        <v>1</v>
      </c>
      <c r="E461" s="262"/>
      <c r="F461" s="262"/>
      <c r="G461" s="258" t="s">
        <v>1182</v>
      </c>
    </row>
    <row r="462" spans="1:7" ht="12" customHeight="1" x14ac:dyDescent="0.2">
      <c r="A462" s="259"/>
      <c r="B462" s="259"/>
      <c r="C462" s="258" t="s">
        <v>1768</v>
      </c>
      <c r="D462" s="260">
        <v>1</v>
      </c>
      <c r="E462" s="262"/>
      <c r="F462" s="262"/>
      <c r="G462" s="258" t="s">
        <v>1182</v>
      </c>
    </row>
    <row r="463" spans="1:7" ht="12" customHeight="1" x14ac:dyDescent="0.2">
      <c r="A463" s="259"/>
      <c r="B463" s="259"/>
      <c r="C463" s="258" t="s">
        <v>429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862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1710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861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862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429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1491</v>
      </c>
      <c r="D470" s="260">
        <v>1</v>
      </c>
      <c r="E470" s="262"/>
      <c r="F470" s="262"/>
      <c r="G470" s="258" t="s">
        <v>1182</v>
      </c>
    </row>
    <row r="471" spans="1:7" ht="12" customHeight="1" x14ac:dyDescent="0.2">
      <c r="A471" s="259"/>
      <c r="B471" s="259"/>
      <c r="C471" s="258" t="s">
        <v>1492</v>
      </c>
      <c r="D471" s="260">
        <v>1</v>
      </c>
      <c r="E471" s="262"/>
      <c r="F471" s="262"/>
      <c r="G471" s="258" t="s">
        <v>1182</v>
      </c>
    </row>
    <row r="472" spans="1:7" ht="12" customHeight="1" x14ac:dyDescent="0.2">
      <c r="A472" s="259"/>
      <c r="B472" s="259"/>
      <c r="C472" s="258" t="s">
        <v>863</v>
      </c>
      <c r="D472" s="260">
        <v>2</v>
      </c>
      <c r="E472" s="262"/>
      <c r="F472" s="262"/>
      <c r="G472" s="258" t="s">
        <v>1182</v>
      </c>
    </row>
    <row r="473" spans="1:7" ht="12" customHeight="1" x14ac:dyDescent="0.2">
      <c r="A473" s="259"/>
      <c r="B473" s="259"/>
      <c r="C473" s="258" t="s">
        <v>864</v>
      </c>
      <c r="D473" s="260">
        <v>1</v>
      </c>
      <c r="E473" s="262"/>
      <c r="F473" s="262"/>
      <c r="G473" s="258" t="s">
        <v>1182</v>
      </c>
    </row>
    <row r="474" spans="1:7" ht="12" customHeight="1" x14ac:dyDescent="0.2">
      <c r="A474" s="259"/>
      <c r="B474" s="259"/>
      <c r="C474" s="258" t="s">
        <v>1803</v>
      </c>
      <c r="D474" s="260">
        <v>1</v>
      </c>
      <c r="E474" s="262"/>
      <c r="F474" s="262"/>
      <c r="G474" s="258" t="s">
        <v>1182</v>
      </c>
    </row>
    <row r="475" spans="1:7" ht="12" customHeight="1" x14ac:dyDescent="0.2">
      <c r="A475" s="259"/>
      <c r="B475" s="259"/>
      <c r="C475" s="258" t="s">
        <v>1768</v>
      </c>
      <c r="D475" s="260">
        <v>1</v>
      </c>
      <c r="E475" s="262"/>
      <c r="F475" s="262"/>
      <c r="G475" s="258" t="s">
        <v>1182</v>
      </c>
    </row>
    <row r="476" spans="1:7" ht="12" customHeight="1" x14ac:dyDescent="0.2">
      <c r="A476" s="259"/>
      <c r="B476" s="259"/>
      <c r="C476" s="258" t="s">
        <v>865</v>
      </c>
      <c r="D476" s="260">
        <v>1</v>
      </c>
      <c r="E476" s="262"/>
      <c r="F476" s="262"/>
      <c r="G476" s="258" t="s">
        <v>1182</v>
      </c>
    </row>
    <row r="477" spans="1:7" ht="12" customHeight="1" x14ac:dyDescent="0.2">
      <c r="A477" s="259"/>
      <c r="B477" s="259"/>
      <c r="C477" s="258" t="s">
        <v>1802</v>
      </c>
      <c r="D477" s="260">
        <v>1</v>
      </c>
      <c r="E477" s="262"/>
      <c r="F477" s="262"/>
      <c r="G477" s="258" t="s">
        <v>1182</v>
      </c>
    </row>
    <row r="478" spans="1:7" ht="12" customHeight="1" x14ac:dyDescent="0.2">
      <c r="A478" s="259"/>
      <c r="B478" s="259"/>
      <c r="C478" s="258" t="s">
        <v>476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1664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394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868</v>
      </c>
      <c r="D481" s="260">
        <v>1</v>
      </c>
      <c r="E481" s="262"/>
      <c r="F481" s="262"/>
      <c r="G481" s="258" t="s">
        <v>1182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1704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861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869</v>
      </c>
      <c r="D485" s="260">
        <v>3</v>
      </c>
      <c r="E485" s="262"/>
      <c r="F485" s="262"/>
      <c r="G485" s="258" t="s">
        <v>1182</v>
      </c>
    </row>
    <row r="486" spans="1:7" ht="12" customHeight="1" x14ac:dyDescent="0.2">
      <c r="A486" s="259"/>
      <c r="B486" s="259"/>
      <c r="C486" s="258" t="s">
        <v>1184</v>
      </c>
      <c r="D486" s="260">
        <v>1</v>
      </c>
      <c r="E486" s="262"/>
      <c r="F486" s="262"/>
      <c r="G486" s="258" t="s">
        <v>1182</v>
      </c>
    </row>
    <row r="487" spans="1:7" ht="12" customHeight="1" x14ac:dyDescent="0.2">
      <c r="A487" s="259"/>
      <c r="B487" s="259"/>
      <c r="C487" s="258" t="s">
        <v>1256</v>
      </c>
      <c r="D487" s="260">
        <v>3</v>
      </c>
      <c r="E487" s="262"/>
      <c r="F487" s="262"/>
      <c r="G487" s="258" t="s">
        <v>1182</v>
      </c>
    </row>
    <row r="488" spans="1:7" ht="12" customHeight="1" x14ac:dyDescent="0.2">
      <c r="A488" s="259"/>
      <c r="B488" s="259"/>
      <c r="C488" s="258" t="s">
        <v>1495</v>
      </c>
      <c r="D488" s="260">
        <v>1</v>
      </c>
      <c r="E488" s="262"/>
      <c r="F488" s="262"/>
      <c r="G488" s="258" t="s">
        <v>1182</v>
      </c>
    </row>
    <row r="489" spans="1:7" ht="12" customHeight="1" x14ac:dyDescent="0.2">
      <c r="A489" s="259"/>
      <c r="B489" s="259"/>
      <c r="C489" s="258" t="s">
        <v>1259</v>
      </c>
      <c r="D489" s="260">
        <v>1</v>
      </c>
      <c r="E489" s="262"/>
      <c r="F489" s="262"/>
      <c r="G489" s="258" t="s">
        <v>1182</v>
      </c>
    </row>
    <row r="490" spans="1:7" ht="12" customHeight="1" x14ac:dyDescent="0.2">
      <c r="A490" s="259"/>
      <c r="B490" s="259"/>
      <c r="C490" s="258" t="s">
        <v>394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1186</v>
      </c>
      <c r="D491" s="260">
        <v>2</v>
      </c>
      <c r="E491" s="261">
        <v>567.87</v>
      </c>
      <c r="F491" s="399">
        <v>1135.74</v>
      </c>
      <c r="G491" s="258"/>
    </row>
    <row r="492" spans="1:7" ht="12" customHeight="1" x14ac:dyDescent="0.2">
      <c r="A492" s="259"/>
      <c r="B492" s="259"/>
      <c r="C492" s="258" t="s">
        <v>429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862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660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865</v>
      </c>
      <c r="D495" s="260">
        <v>1</v>
      </c>
      <c r="E495" s="262"/>
      <c r="F495" s="262"/>
      <c r="G495" s="258" t="s">
        <v>1182</v>
      </c>
    </row>
    <row r="496" spans="1:7" ht="12" customHeight="1" x14ac:dyDescent="0.2">
      <c r="A496" s="259"/>
      <c r="B496" s="259"/>
      <c r="C496" s="258" t="s">
        <v>1493</v>
      </c>
      <c r="D496" s="260">
        <v>1</v>
      </c>
      <c r="E496" s="262"/>
      <c r="F496" s="262"/>
      <c r="G496" s="258" t="s">
        <v>1182</v>
      </c>
    </row>
    <row r="497" spans="1:7" ht="12" customHeight="1" x14ac:dyDescent="0.2">
      <c r="A497" s="259"/>
      <c r="B497" s="259"/>
      <c r="C497" s="258" t="s">
        <v>1805</v>
      </c>
      <c r="D497" s="260">
        <v>1</v>
      </c>
      <c r="E497" s="262"/>
      <c r="F497" s="262"/>
      <c r="G497" s="258" t="s">
        <v>1182</v>
      </c>
    </row>
    <row r="498" spans="1:7" ht="12" customHeight="1" x14ac:dyDescent="0.2">
      <c r="A498" s="259"/>
      <c r="B498" s="259"/>
      <c r="C498" s="258" t="s">
        <v>1491</v>
      </c>
      <c r="D498" s="260">
        <v>1</v>
      </c>
      <c r="E498" s="262"/>
      <c r="F498" s="262"/>
      <c r="G498" s="258" t="s">
        <v>1182</v>
      </c>
    </row>
    <row r="499" spans="1:7" ht="12" customHeight="1" x14ac:dyDescent="0.2">
      <c r="A499" s="259"/>
      <c r="B499" s="259"/>
      <c r="C499" s="258" t="s">
        <v>1497</v>
      </c>
      <c r="D499" s="260">
        <v>1</v>
      </c>
      <c r="E499" s="262"/>
      <c r="F499" s="262"/>
      <c r="G499" s="258" t="s">
        <v>1182</v>
      </c>
    </row>
    <row r="500" spans="1:7" ht="12" customHeight="1" x14ac:dyDescent="0.2">
      <c r="A500" s="259"/>
      <c r="B500" s="259"/>
      <c r="C500" s="258" t="s">
        <v>1247</v>
      </c>
      <c r="D500" s="260">
        <v>2</v>
      </c>
      <c r="E500" s="262"/>
      <c r="F500" s="262"/>
      <c r="G500" s="258" t="s">
        <v>1182</v>
      </c>
    </row>
    <row r="501" spans="1:7" ht="12" customHeight="1" x14ac:dyDescent="0.2">
      <c r="A501" s="259"/>
      <c r="B501" s="259"/>
      <c r="C501" s="258" t="s">
        <v>1664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871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871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866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867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1702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861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862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1491</v>
      </c>
      <c r="D510" s="260">
        <v>1</v>
      </c>
      <c r="E510" s="262"/>
      <c r="F510" s="262"/>
      <c r="G510" s="258" t="s">
        <v>1182</v>
      </c>
    </row>
    <row r="511" spans="1:7" ht="12" customHeight="1" x14ac:dyDescent="0.2">
      <c r="A511" s="259"/>
      <c r="B511" s="259"/>
      <c r="C511" s="258" t="s">
        <v>869</v>
      </c>
      <c r="D511" s="260">
        <v>3</v>
      </c>
      <c r="E511" s="262"/>
      <c r="F511" s="262"/>
      <c r="G511" s="258" t="s">
        <v>1182</v>
      </c>
    </row>
    <row r="512" spans="1:7" ht="12" customHeight="1" x14ac:dyDescent="0.2">
      <c r="A512" s="259"/>
      <c r="B512" s="259"/>
      <c r="C512" s="258" t="s">
        <v>1184</v>
      </c>
      <c r="D512" s="260">
        <v>1</v>
      </c>
      <c r="E512" s="262"/>
      <c r="F512" s="262"/>
      <c r="G512" s="258" t="s">
        <v>1182</v>
      </c>
    </row>
    <row r="513" spans="1:7" ht="12" customHeight="1" x14ac:dyDescent="0.2">
      <c r="A513" s="259"/>
      <c r="B513" s="259"/>
      <c r="C513" s="258" t="s">
        <v>1256</v>
      </c>
      <c r="D513" s="260">
        <v>2</v>
      </c>
      <c r="E513" s="262"/>
      <c r="F513" s="262"/>
      <c r="G513" s="258" t="s">
        <v>1182</v>
      </c>
    </row>
    <row r="514" spans="1:7" ht="12" customHeight="1" x14ac:dyDescent="0.2">
      <c r="A514" s="259"/>
      <c r="B514" s="259"/>
      <c r="C514" s="258" t="s">
        <v>1495</v>
      </c>
      <c r="D514" s="260">
        <v>1</v>
      </c>
      <c r="E514" s="262"/>
      <c r="F514" s="262"/>
      <c r="G514" s="258" t="s">
        <v>1182</v>
      </c>
    </row>
    <row r="515" spans="1:7" ht="12" customHeight="1" x14ac:dyDescent="0.2">
      <c r="A515" s="259"/>
      <c r="B515" s="259"/>
      <c r="C515" s="258" t="s">
        <v>1259</v>
      </c>
      <c r="D515" s="260">
        <v>2</v>
      </c>
      <c r="E515" s="262"/>
      <c r="F515" s="262"/>
      <c r="G515" s="258" t="s">
        <v>1182</v>
      </c>
    </row>
    <row r="516" spans="1:7" ht="12" customHeight="1" x14ac:dyDescent="0.2">
      <c r="A516" s="259"/>
      <c r="B516" s="259"/>
      <c r="C516" s="258" t="s">
        <v>866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660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394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1186</v>
      </c>
      <c r="D519" s="260">
        <v>2</v>
      </c>
      <c r="E519" s="261">
        <v>567.87</v>
      </c>
      <c r="F519" s="399">
        <v>1135.74</v>
      </c>
      <c r="G519" s="258"/>
    </row>
    <row r="520" spans="1:7" ht="12" customHeight="1" x14ac:dyDescent="0.2">
      <c r="A520" s="259"/>
      <c r="B520" s="259"/>
      <c r="C520" s="258" t="s">
        <v>865</v>
      </c>
      <c r="D520" s="260">
        <v>1</v>
      </c>
      <c r="E520" s="262"/>
      <c r="F520" s="262"/>
      <c r="G520" s="258" t="s">
        <v>1182</v>
      </c>
    </row>
    <row r="521" spans="1:7" ht="12" customHeight="1" x14ac:dyDescent="0.2">
      <c r="A521" s="259"/>
      <c r="B521" s="259"/>
      <c r="C521" s="258" t="s">
        <v>1293</v>
      </c>
      <c r="D521" s="260">
        <v>1</v>
      </c>
      <c r="E521" s="262"/>
      <c r="F521" s="262"/>
      <c r="G521" s="258" t="s">
        <v>1182</v>
      </c>
    </row>
    <row r="522" spans="1:7" ht="12" customHeight="1" x14ac:dyDescent="0.2">
      <c r="A522" s="259"/>
      <c r="B522" s="259"/>
      <c r="C522" s="258" t="s">
        <v>1493</v>
      </c>
      <c r="D522" s="260">
        <v>1</v>
      </c>
      <c r="E522" s="262"/>
      <c r="F522" s="262"/>
      <c r="G522" s="258" t="s">
        <v>1182</v>
      </c>
    </row>
    <row r="523" spans="1:7" ht="12" customHeight="1" x14ac:dyDescent="0.2">
      <c r="A523" s="259"/>
      <c r="B523" s="259"/>
      <c r="C523" s="258" t="s">
        <v>1805</v>
      </c>
      <c r="D523" s="260">
        <v>1</v>
      </c>
      <c r="E523" s="262"/>
      <c r="F523" s="262"/>
      <c r="G523" s="258" t="s">
        <v>1182</v>
      </c>
    </row>
    <row r="524" spans="1:7" ht="12" customHeight="1" x14ac:dyDescent="0.2">
      <c r="A524" s="259"/>
      <c r="B524" s="259"/>
      <c r="C524" s="258" t="s">
        <v>1497</v>
      </c>
      <c r="D524" s="260">
        <v>1</v>
      </c>
      <c r="E524" s="262"/>
      <c r="F524" s="262"/>
      <c r="G524" s="258" t="s">
        <v>1182</v>
      </c>
    </row>
    <row r="525" spans="1:7" ht="12" customHeight="1" x14ac:dyDescent="0.2">
      <c r="A525" s="259"/>
      <c r="B525" s="259"/>
      <c r="C525" s="258" t="s">
        <v>866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1664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429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867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1703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861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862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1666</v>
      </c>
      <c r="D533" s="260">
        <v>1</v>
      </c>
      <c r="E533" s="262"/>
      <c r="F533" s="262"/>
      <c r="G533" s="258" t="s">
        <v>1182</v>
      </c>
    </row>
    <row r="534" spans="1:7" ht="12" customHeight="1" x14ac:dyDescent="0.2">
      <c r="A534" s="259"/>
      <c r="B534" s="259"/>
      <c r="C534" s="258" t="s">
        <v>869</v>
      </c>
      <c r="D534" s="260">
        <v>3</v>
      </c>
      <c r="E534" s="262"/>
      <c r="F534" s="262"/>
      <c r="G534" s="258" t="s">
        <v>1182</v>
      </c>
    </row>
    <row r="535" spans="1:7" ht="12" customHeight="1" x14ac:dyDescent="0.2">
      <c r="A535" s="259"/>
      <c r="B535" s="259"/>
      <c r="C535" s="258" t="s">
        <v>1184</v>
      </c>
      <c r="D535" s="260">
        <v>1</v>
      </c>
      <c r="E535" s="262"/>
      <c r="F535" s="262"/>
      <c r="G535" s="258" t="s">
        <v>1182</v>
      </c>
    </row>
    <row r="536" spans="1:7" ht="12" customHeight="1" x14ac:dyDescent="0.2">
      <c r="A536" s="259"/>
      <c r="B536" s="259"/>
      <c r="C536" s="258" t="s">
        <v>1256</v>
      </c>
      <c r="D536" s="260">
        <v>2</v>
      </c>
      <c r="E536" s="262"/>
      <c r="F536" s="262"/>
      <c r="G536" s="258" t="s">
        <v>1182</v>
      </c>
    </row>
    <row r="537" spans="1:7" ht="12" customHeight="1" x14ac:dyDescent="0.2">
      <c r="A537" s="259"/>
      <c r="B537" s="259"/>
      <c r="C537" s="258" t="s">
        <v>1801</v>
      </c>
      <c r="D537" s="260">
        <v>1</v>
      </c>
      <c r="E537" s="262"/>
      <c r="F537" s="262"/>
      <c r="G537" s="258" t="s">
        <v>1182</v>
      </c>
    </row>
    <row r="538" spans="1:7" ht="12" customHeight="1" x14ac:dyDescent="0.2">
      <c r="A538" s="259"/>
      <c r="B538" s="259"/>
      <c r="C538" s="258" t="s">
        <v>1259</v>
      </c>
      <c r="D538" s="260">
        <v>2</v>
      </c>
      <c r="E538" s="262"/>
      <c r="F538" s="262"/>
      <c r="G538" s="258" t="s">
        <v>1182</v>
      </c>
    </row>
    <row r="539" spans="1:7" ht="12" customHeight="1" x14ac:dyDescent="0.2">
      <c r="A539" s="259"/>
      <c r="B539" s="259"/>
      <c r="C539" s="258" t="s">
        <v>866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660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394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1186</v>
      </c>
      <c r="D542" s="260">
        <v>2</v>
      </c>
      <c r="E542" s="261">
        <v>567.87</v>
      </c>
      <c r="F542" s="399">
        <v>1135.74</v>
      </c>
      <c r="G542" s="258"/>
    </row>
    <row r="543" spans="1:7" ht="12" customHeight="1" x14ac:dyDescent="0.2">
      <c r="A543" s="259"/>
      <c r="B543" s="259"/>
      <c r="C543" s="258" t="s">
        <v>865</v>
      </c>
      <c r="D543" s="260">
        <v>1</v>
      </c>
      <c r="E543" s="262"/>
      <c r="F543" s="262"/>
      <c r="G543" s="258" t="s">
        <v>1182</v>
      </c>
    </row>
    <row r="544" spans="1:7" ht="12" customHeight="1" x14ac:dyDescent="0.2">
      <c r="A544" s="259"/>
      <c r="B544" s="259"/>
      <c r="C544" s="258" t="s">
        <v>1293</v>
      </c>
      <c r="D544" s="260">
        <v>1</v>
      </c>
      <c r="E544" s="262"/>
      <c r="F544" s="262"/>
      <c r="G544" s="258" t="s">
        <v>1182</v>
      </c>
    </row>
    <row r="545" spans="1:7" ht="12" customHeight="1" x14ac:dyDescent="0.2">
      <c r="A545" s="259"/>
      <c r="B545" s="259"/>
      <c r="C545" s="258" t="s">
        <v>1667</v>
      </c>
      <c r="D545" s="260">
        <v>1</v>
      </c>
      <c r="E545" s="262"/>
      <c r="F545" s="262"/>
      <c r="G545" s="258" t="s">
        <v>1182</v>
      </c>
    </row>
    <row r="546" spans="1:7" ht="12" customHeight="1" x14ac:dyDescent="0.2">
      <c r="A546" s="259"/>
      <c r="B546" s="259"/>
      <c r="C546" s="258" t="s">
        <v>1805</v>
      </c>
      <c r="D546" s="260">
        <v>1</v>
      </c>
      <c r="E546" s="262"/>
      <c r="F546" s="262"/>
      <c r="G546" s="258" t="s">
        <v>1182</v>
      </c>
    </row>
    <row r="547" spans="1:7" ht="12" customHeight="1" x14ac:dyDescent="0.2">
      <c r="A547" s="259"/>
      <c r="B547" s="259"/>
      <c r="C547" s="258" t="s">
        <v>1765</v>
      </c>
      <c r="D547" s="260">
        <v>1</v>
      </c>
      <c r="E547" s="262"/>
      <c r="F547" s="262"/>
      <c r="G547" s="258" t="s">
        <v>1182</v>
      </c>
    </row>
    <row r="548" spans="1:7" ht="12" customHeight="1" x14ac:dyDescent="0.2">
      <c r="A548" s="259"/>
      <c r="B548" s="259"/>
      <c r="C548" s="258" t="s">
        <v>866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1664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429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867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1719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861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862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1491</v>
      </c>
      <c r="D556" s="260">
        <v>1</v>
      </c>
      <c r="E556" s="262"/>
      <c r="F556" s="262"/>
      <c r="G556" s="258" t="s">
        <v>1182</v>
      </c>
    </row>
    <row r="557" spans="1:7" ht="12" customHeight="1" x14ac:dyDescent="0.2">
      <c r="A557" s="259"/>
      <c r="B557" s="259"/>
      <c r="C557" s="258" t="s">
        <v>863</v>
      </c>
      <c r="D557" s="260">
        <v>3</v>
      </c>
      <c r="E557" s="262"/>
      <c r="F557" s="262"/>
      <c r="G557" s="258" t="s">
        <v>1182</v>
      </c>
    </row>
    <row r="558" spans="1:7" ht="12" customHeight="1" x14ac:dyDescent="0.2">
      <c r="A558" s="259"/>
      <c r="B558" s="259"/>
      <c r="C558" s="258" t="s">
        <v>864</v>
      </c>
      <c r="D558" s="260">
        <v>1</v>
      </c>
      <c r="E558" s="262"/>
      <c r="F558" s="262"/>
      <c r="G558" s="258" t="s">
        <v>1182</v>
      </c>
    </row>
    <row r="559" spans="1:7" ht="12" customHeight="1" x14ac:dyDescent="0.2">
      <c r="A559" s="259"/>
      <c r="B559" s="259"/>
      <c r="C559" s="258" t="s">
        <v>1662</v>
      </c>
      <c r="D559" s="260">
        <v>1</v>
      </c>
      <c r="E559" s="262"/>
      <c r="F559" s="262"/>
      <c r="G559" s="258" t="s">
        <v>1182</v>
      </c>
    </row>
    <row r="560" spans="1:7" ht="12" customHeight="1" x14ac:dyDescent="0.2">
      <c r="A560" s="259"/>
      <c r="B560" s="259"/>
      <c r="C560" s="258" t="s">
        <v>660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482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394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1659</v>
      </c>
      <c r="D563" s="260">
        <v>2</v>
      </c>
      <c r="E563" s="261">
        <v>530.71</v>
      </c>
      <c r="F563" s="399">
        <v>1061.42</v>
      </c>
      <c r="G563" s="258"/>
    </row>
    <row r="564" spans="1:7" ht="12" customHeight="1" x14ac:dyDescent="0.2">
      <c r="A564" s="259"/>
      <c r="B564" s="259"/>
      <c r="C564" s="258" t="s">
        <v>1497</v>
      </c>
      <c r="D564" s="260">
        <v>1</v>
      </c>
      <c r="E564" s="262"/>
      <c r="F564" s="262"/>
      <c r="G564" s="258" t="s">
        <v>1182</v>
      </c>
    </row>
    <row r="565" spans="1:7" ht="12" customHeight="1" x14ac:dyDescent="0.2">
      <c r="A565" s="259"/>
      <c r="B565" s="259"/>
      <c r="C565" s="258" t="s">
        <v>1663</v>
      </c>
      <c r="D565" s="260">
        <v>1</v>
      </c>
      <c r="E565" s="262"/>
      <c r="F565" s="262"/>
      <c r="G565" s="258" t="s">
        <v>1182</v>
      </c>
    </row>
    <row r="566" spans="1:7" ht="12" customHeight="1" x14ac:dyDescent="0.2">
      <c r="A566" s="259"/>
      <c r="B566" s="259"/>
      <c r="C566" s="258" t="s">
        <v>865</v>
      </c>
      <c r="D566" s="260">
        <v>1</v>
      </c>
      <c r="E566" s="262"/>
      <c r="F566" s="262"/>
      <c r="G566" s="258" t="s">
        <v>1182</v>
      </c>
    </row>
    <row r="567" spans="1:7" ht="12" customHeight="1" x14ac:dyDescent="0.2">
      <c r="A567" s="259"/>
      <c r="B567" s="259"/>
      <c r="C567" s="258" t="s">
        <v>1493</v>
      </c>
      <c r="D567" s="260">
        <v>1</v>
      </c>
      <c r="E567" s="262"/>
      <c r="F567" s="262"/>
      <c r="G567" s="258" t="s">
        <v>1182</v>
      </c>
    </row>
    <row r="568" spans="1:7" ht="12" customHeight="1" x14ac:dyDescent="0.2">
      <c r="A568" s="259"/>
      <c r="B568" s="259"/>
      <c r="C568" s="258" t="s">
        <v>1771</v>
      </c>
      <c r="D568" s="260">
        <v>1</v>
      </c>
      <c r="E568" s="262"/>
      <c r="F568" s="262"/>
      <c r="G568" s="258" t="s">
        <v>1182</v>
      </c>
    </row>
    <row r="569" spans="1:7" ht="12" customHeight="1" x14ac:dyDescent="0.2">
      <c r="A569" s="259"/>
      <c r="B569" s="259"/>
      <c r="C569" s="258" t="s">
        <v>429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1660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861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862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429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1491</v>
      </c>
      <c r="D575" s="260">
        <v>1</v>
      </c>
      <c r="E575" s="262"/>
      <c r="F575" s="262"/>
      <c r="G575" s="258" t="s">
        <v>1182</v>
      </c>
    </row>
    <row r="576" spans="1:7" ht="12" customHeight="1" x14ac:dyDescent="0.2">
      <c r="A576" s="259"/>
      <c r="B576" s="259"/>
      <c r="C576" s="258" t="s">
        <v>863</v>
      </c>
      <c r="D576" s="260">
        <v>3</v>
      </c>
      <c r="E576" s="262"/>
      <c r="F576" s="262"/>
      <c r="G576" s="258" t="s">
        <v>1182</v>
      </c>
    </row>
    <row r="577" spans="1:7" ht="12" customHeight="1" x14ac:dyDescent="0.2">
      <c r="A577" s="259"/>
      <c r="B577" s="259"/>
      <c r="C577" s="258" t="s">
        <v>864</v>
      </c>
      <c r="D577" s="260">
        <v>1</v>
      </c>
      <c r="E577" s="262"/>
      <c r="F577" s="262"/>
      <c r="G577" s="258" t="s">
        <v>1182</v>
      </c>
    </row>
    <row r="578" spans="1:7" ht="12" customHeight="1" x14ac:dyDescent="0.2">
      <c r="A578" s="259"/>
      <c r="B578" s="259"/>
      <c r="C578" s="258" t="s">
        <v>1493</v>
      </c>
      <c r="D578" s="260">
        <v>1</v>
      </c>
      <c r="E578" s="262"/>
      <c r="F578" s="262"/>
      <c r="G578" s="258" t="s">
        <v>1182</v>
      </c>
    </row>
    <row r="579" spans="1:7" ht="12" customHeight="1" x14ac:dyDescent="0.2">
      <c r="A579" s="259"/>
      <c r="B579" s="259"/>
      <c r="C579" s="258" t="s">
        <v>1661</v>
      </c>
      <c r="D579" s="260">
        <v>1</v>
      </c>
      <c r="E579" s="262"/>
      <c r="F579" s="262"/>
      <c r="G579" s="258" t="s">
        <v>1182</v>
      </c>
    </row>
    <row r="580" spans="1:7" ht="12" customHeight="1" x14ac:dyDescent="0.2">
      <c r="A580" s="259"/>
      <c r="B580" s="259"/>
      <c r="C580" s="258" t="s">
        <v>865</v>
      </c>
      <c r="D580" s="260">
        <v>1</v>
      </c>
      <c r="E580" s="262"/>
      <c r="F580" s="262"/>
      <c r="G580" s="258" t="s">
        <v>1182</v>
      </c>
    </row>
    <row r="581" spans="1:7" ht="12" customHeight="1" x14ac:dyDescent="0.2">
      <c r="A581" s="259"/>
      <c r="B581" s="259"/>
      <c r="C581" s="258" t="s">
        <v>1662</v>
      </c>
      <c r="D581" s="260">
        <v>1</v>
      </c>
      <c r="E581" s="262"/>
      <c r="F581" s="262"/>
      <c r="G581" s="258" t="s">
        <v>1182</v>
      </c>
    </row>
    <row r="582" spans="1:7" ht="12" customHeight="1" x14ac:dyDescent="0.2">
      <c r="A582" s="259"/>
      <c r="B582" s="259"/>
      <c r="C582" s="258" t="s">
        <v>1663</v>
      </c>
      <c r="D582" s="260">
        <v>1</v>
      </c>
      <c r="E582" s="262"/>
      <c r="F582" s="262"/>
      <c r="G582" s="258" t="s">
        <v>1182</v>
      </c>
    </row>
    <row r="583" spans="1:7" ht="12" customHeight="1" x14ac:dyDescent="0.2">
      <c r="A583" s="259"/>
      <c r="B583" s="259"/>
      <c r="C583" s="258" t="s">
        <v>660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1664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394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1659</v>
      </c>
      <c r="D586" s="260">
        <v>2</v>
      </c>
      <c r="E586" s="261">
        <v>530.71</v>
      </c>
      <c r="F586" s="399">
        <v>1061.42</v>
      </c>
      <c r="G586" s="258"/>
    </row>
    <row r="587" spans="1:7" ht="12" customHeight="1" x14ac:dyDescent="0.2">
      <c r="A587" s="259"/>
      <c r="B587" s="259"/>
      <c r="C587" s="258" t="s">
        <v>1492</v>
      </c>
      <c r="D587" s="260">
        <v>1</v>
      </c>
      <c r="E587" s="262"/>
      <c r="F587" s="262"/>
      <c r="G587" s="258" t="s">
        <v>1182</v>
      </c>
    </row>
    <row r="588" spans="1:7" ht="12" customHeight="1" x14ac:dyDescent="0.2">
      <c r="A588" s="259"/>
      <c r="B588" s="259"/>
      <c r="C588" s="258" t="s">
        <v>476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1665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861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862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429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1666</v>
      </c>
      <c r="D594" s="260">
        <v>1</v>
      </c>
      <c r="E594" s="262"/>
      <c r="F594" s="262"/>
      <c r="G594" s="258" t="s">
        <v>1182</v>
      </c>
    </row>
    <row r="595" spans="1:7" ht="12" customHeight="1" x14ac:dyDescent="0.2">
      <c r="A595" s="259"/>
      <c r="B595" s="259"/>
      <c r="C595" s="258" t="s">
        <v>863</v>
      </c>
      <c r="D595" s="260">
        <v>3</v>
      </c>
      <c r="E595" s="262"/>
      <c r="F595" s="262"/>
      <c r="G595" s="258" t="s">
        <v>1182</v>
      </c>
    </row>
    <row r="596" spans="1:7" ht="12" customHeight="1" x14ac:dyDescent="0.2">
      <c r="A596" s="259"/>
      <c r="B596" s="259"/>
      <c r="C596" s="258" t="s">
        <v>864</v>
      </c>
      <c r="D596" s="260">
        <v>1</v>
      </c>
      <c r="E596" s="262"/>
      <c r="F596" s="262"/>
      <c r="G596" s="258" t="s">
        <v>1182</v>
      </c>
    </row>
    <row r="597" spans="1:7" ht="12" customHeight="1" x14ac:dyDescent="0.2">
      <c r="A597" s="259"/>
      <c r="B597" s="259"/>
      <c r="C597" s="258" t="s">
        <v>1667</v>
      </c>
      <c r="D597" s="260">
        <v>1</v>
      </c>
      <c r="E597" s="262"/>
      <c r="F597" s="262"/>
      <c r="G597" s="258" t="s">
        <v>1182</v>
      </c>
    </row>
    <row r="598" spans="1:7" ht="12" customHeight="1" x14ac:dyDescent="0.2">
      <c r="A598" s="259"/>
      <c r="B598" s="259"/>
      <c r="C598" s="258" t="s">
        <v>1661</v>
      </c>
      <c r="D598" s="260">
        <v>1</v>
      </c>
      <c r="E598" s="262"/>
      <c r="F598" s="262"/>
      <c r="G598" s="258" t="s">
        <v>1182</v>
      </c>
    </row>
    <row r="599" spans="1:7" ht="12" customHeight="1" x14ac:dyDescent="0.2">
      <c r="A599" s="259"/>
      <c r="B599" s="259"/>
      <c r="C599" s="258" t="s">
        <v>865</v>
      </c>
      <c r="D599" s="260">
        <v>1</v>
      </c>
      <c r="E599" s="262"/>
      <c r="F599" s="262"/>
      <c r="G599" s="258" t="s">
        <v>1182</v>
      </c>
    </row>
    <row r="600" spans="1:7" ht="12" customHeight="1" x14ac:dyDescent="0.2">
      <c r="A600" s="259"/>
      <c r="B600" s="259"/>
      <c r="C600" s="258" t="s">
        <v>1668</v>
      </c>
      <c r="D600" s="260">
        <v>1</v>
      </c>
      <c r="E600" s="262"/>
      <c r="F600" s="262"/>
      <c r="G600" s="258" t="s">
        <v>1182</v>
      </c>
    </row>
    <row r="601" spans="1:7" ht="12" customHeight="1" x14ac:dyDescent="0.2">
      <c r="A601" s="259"/>
      <c r="B601" s="259"/>
      <c r="C601" s="258" t="s">
        <v>1663</v>
      </c>
      <c r="D601" s="260">
        <v>1</v>
      </c>
      <c r="E601" s="262"/>
      <c r="F601" s="262"/>
      <c r="G601" s="258" t="s">
        <v>1182</v>
      </c>
    </row>
    <row r="602" spans="1:7" ht="12" customHeight="1" x14ac:dyDescent="0.2">
      <c r="A602" s="259"/>
      <c r="B602" s="259"/>
      <c r="C602" s="258" t="s">
        <v>660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1664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394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1659</v>
      </c>
      <c r="D605" s="260">
        <v>3</v>
      </c>
      <c r="E605" s="261">
        <v>530.71</v>
      </c>
      <c r="F605" s="399">
        <v>1592.13</v>
      </c>
      <c r="G605" s="258"/>
    </row>
    <row r="606" spans="1:7" ht="12" customHeight="1" x14ac:dyDescent="0.2">
      <c r="A606" s="259"/>
      <c r="B606" s="259"/>
      <c r="C606" s="258" t="s">
        <v>1669</v>
      </c>
      <c r="D606" s="260">
        <v>1</v>
      </c>
      <c r="E606" s="262"/>
      <c r="F606" s="262"/>
      <c r="G606" s="258" t="s">
        <v>1182</v>
      </c>
    </row>
    <row r="607" spans="1:7" ht="12" customHeight="1" x14ac:dyDescent="0.2">
      <c r="A607" s="259"/>
      <c r="B607" s="259"/>
      <c r="C607" s="258" t="s">
        <v>476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1242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sheetProtection algorithmName="SHA-512" hashValue="SCoS1ogV/TiklJWpA7uiQ/YV/xYVCCVn/Yt2gfkcMg3b2G03TDu0/nYl81mAfJ3z5E8H5Yg8F5T+uN7soCUcXw==" saltValue="+xNrricbu6EQjFmTk0CclQ==" spinCount="100000" sheet="1" objects="1" scenarios="1"/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zoomScale="85" zoomScaleNormal="85" workbookViewId="0">
      <selection activeCell="B21" sqref="B21"/>
    </sheetView>
  </sheetViews>
  <sheetFormatPr defaultRowHeight="15" x14ac:dyDescent="0.25"/>
  <cols>
    <col min="2" max="2" width="104.28515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18.140625" bestFit="1" customWidth="1"/>
    <col min="12" max="12" width="9.28515625" style="401" customWidth="1"/>
    <col min="13" max="14" width="10.28515625" style="401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1674</v>
      </c>
      <c r="B1" t="s">
        <v>175</v>
      </c>
      <c r="C1" t="s">
        <v>181</v>
      </c>
      <c r="D1" t="s">
        <v>1688</v>
      </c>
      <c r="E1" t="s">
        <v>803</v>
      </c>
      <c r="H1" s="401" t="s">
        <v>175</v>
      </c>
      <c r="I1" t="s">
        <v>1698</v>
      </c>
      <c r="J1" t="s">
        <v>1693</v>
      </c>
      <c r="K1" t="s">
        <v>1694</v>
      </c>
      <c r="L1" t="s">
        <v>156</v>
      </c>
      <c r="M1" s="401" t="s">
        <v>172</v>
      </c>
      <c r="N1" s="401" t="s">
        <v>173</v>
      </c>
      <c r="O1" s="401" t="s">
        <v>174</v>
      </c>
      <c r="P1" s="1" t="s">
        <v>1692</v>
      </c>
      <c r="Q1" t="s">
        <v>1691</v>
      </c>
      <c r="R1" s="401" t="s">
        <v>1695</v>
      </c>
      <c r="Y1" t="s">
        <v>1696</v>
      </c>
      <c r="AD1" t="s">
        <v>1697</v>
      </c>
    </row>
    <row r="2" spans="1:30" x14ac:dyDescent="0.25">
      <c r="A2">
        <v>1</v>
      </c>
      <c r="B2" t="s">
        <v>1433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№2 - Hettich ЛДСП Белый</v>
      </c>
      <c r="I2" t="s">
        <v>36</v>
      </c>
      <c r="J2" t="s">
        <v>1689</v>
      </c>
      <c r="K2" s="29" t="s">
        <v>168</v>
      </c>
      <c r="L2" t="s">
        <v>358</v>
      </c>
      <c r="M2" s="401">
        <v>720</v>
      </c>
      <c r="N2" s="401">
        <v>600</v>
      </c>
      <c r="O2" s="401">
        <v>600</v>
      </c>
      <c r="P2" s="1">
        <v>0</v>
      </c>
      <c r="Q2" t="s">
        <v>1047</v>
      </c>
      <c r="R2" s="401">
        <v>6620.06</v>
      </c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402" t="s">
        <v>358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1440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Hafele Стекло Белый</v>
      </c>
      <c r="I3" t="s">
        <v>36</v>
      </c>
      <c r="J3" t="s">
        <v>1689</v>
      </c>
      <c r="K3" s="29" t="s">
        <v>168</v>
      </c>
      <c r="L3" t="s">
        <v>359</v>
      </c>
      <c r="M3" s="401">
        <v>720</v>
      </c>
      <c r="N3" s="401">
        <v>600</v>
      </c>
      <c r="O3" s="401">
        <v>600</v>
      </c>
      <c r="P3" s="1">
        <v>2</v>
      </c>
      <c r="Q3" t="s">
        <v>1176</v>
      </c>
      <c r="R3" s="401">
        <v>3880.08</v>
      </c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359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1443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Hafele Стекло Белый</v>
      </c>
      <c r="I4" t="s">
        <v>36</v>
      </c>
      <c r="J4" t="s">
        <v>1689</v>
      </c>
      <c r="K4" s="29" t="s">
        <v>168</v>
      </c>
      <c r="L4" t="s">
        <v>359</v>
      </c>
      <c r="M4" s="401">
        <v>960</v>
      </c>
      <c r="N4" s="401">
        <v>600</v>
      </c>
      <c r="O4" s="401">
        <v>600</v>
      </c>
      <c r="P4" s="1">
        <v>1</v>
      </c>
      <c r="Q4" t="s">
        <v>1176</v>
      </c>
      <c r="R4" s="401">
        <v>4365.83</v>
      </c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03" t="s">
        <v>360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1451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Hafele ЛДСП Белый</v>
      </c>
      <c r="I5" t="s">
        <v>36</v>
      </c>
      <c r="J5" t="s">
        <v>1689</v>
      </c>
      <c r="K5" s="29" t="s">
        <v>168</v>
      </c>
      <c r="L5" t="s">
        <v>359</v>
      </c>
      <c r="M5" s="401">
        <v>960</v>
      </c>
      <c r="N5" s="401">
        <v>600</v>
      </c>
      <c r="O5" s="401">
        <v>600</v>
      </c>
      <c r="P5" s="1">
        <v>3</v>
      </c>
      <c r="Q5" t="s">
        <v>1047</v>
      </c>
      <c r="R5" s="401">
        <v>6139.85</v>
      </c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1449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Hafele Стекло Белый</v>
      </c>
      <c r="I6" t="s">
        <v>36</v>
      </c>
      <c r="J6" t="s">
        <v>1689</v>
      </c>
      <c r="K6" s="29" t="s">
        <v>168</v>
      </c>
      <c r="L6" t="s">
        <v>359</v>
      </c>
      <c r="M6" s="401">
        <v>960</v>
      </c>
      <c r="N6" s="401">
        <v>600</v>
      </c>
      <c r="O6" s="401">
        <v>600</v>
      </c>
      <c r="P6" s="1">
        <v>3</v>
      </c>
      <c r="Q6" t="s">
        <v>1176</v>
      </c>
      <c r="R6" s="401">
        <v>4365.8500000000004</v>
      </c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1422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№2 - Hettich ЛДСП Белый</v>
      </c>
      <c r="I7" t="s">
        <v>34</v>
      </c>
      <c r="J7" t="s">
        <v>1689</v>
      </c>
      <c r="K7" s="29" t="s">
        <v>168</v>
      </c>
      <c r="L7" t="s">
        <v>358</v>
      </c>
      <c r="M7" s="401">
        <v>1210</v>
      </c>
      <c r="N7" s="401">
        <v>600</v>
      </c>
      <c r="O7" s="401">
        <v>315</v>
      </c>
      <c r="P7" s="1">
        <v>2</v>
      </c>
      <c r="Q7" t="s">
        <v>1047</v>
      </c>
      <c r="R7" s="401">
        <v>6832.08</v>
      </c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1409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№2 - Hettich ЛДСП Белый</v>
      </c>
      <c r="I8" t="s">
        <v>34</v>
      </c>
      <c r="J8" t="s">
        <v>1689</v>
      </c>
      <c r="K8" s="29" t="s">
        <v>168</v>
      </c>
      <c r="L8" t="s">
        <v>358</v>
      </c>
      <c r="M8" s="401">
        <v>720</v>
      </c>
      <c r="N8" s="401">
        <v>600</v>
      </c>
      <c r="O8" s="401">
        <v>315</v>
      </c>
      <c r="P8" s="1">
        <v>1</v>
      </c>
      <c r="Q8" t="s">
        <v>1047</v>
      </c>
      <c r="R8" s="401">
        <v>4965.6899999999996</v>
      </c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1416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№2 - Hettich ЛДСП Белый</v>
      </c>
      <c r="I9" t="s">
        <v>34</v>
      </c>
      <c r="J9" t="s">
        <v>1689</v>
      </c>
      <c r="K9" s="29" t="s">
        <v>168</v>
      </c>
      <c r="L9" t="s">
        <v>358</v>
      </c>
      <c r="M9" s="401">
        <v>960</v>
      </c>
      <c r="N9" s="401">
        <v>600</v>
      </c>
      <c r="O9" s="401">
        <v>315</v>
      </c>
      <c r="P9" s="1">
        <v>2</v>
      </c>
      <c r="Q9" t="s">
        <v>1047</v>
      </c>
      <c r="R9" s="401">
        <v>6228.83</v>
      </c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04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1432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№2 - Hettich ЛДСП Белый</v>
      </c>
      <c r="I10" t="s">
        <v>35</v>
      </c>
      <c r="J10" t="s">
        <v>1689</v>
      </c>
      <c r="K10" s="29" t="s">
        <v>168</v>
      </c>
      <c r="L10" t="s">
        <v>358</v>
      </c>
      <c r="M10" s="401">
        <v>1210</v>
      </c>
      <c r="N10" s="401">
        <v>600</v>
      </c>
      <c r="O10" s="401">
        <v>315</v>
      </c>
      <c r="P10" s="1">
        <v>2</v>
      </c>
      <c r="Q10" t="s">
        <v>1047</v>
      </c>
      <c r="R10" s="401">
        <v>8332.08</v>
      </c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1430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№2 - Hettich ЛДСП Белый</v>
      </c>
      <c r="I11" t="s">
        <v>35</v>
      </c>
      <c r="J11" t="s">
        <v>1689</v>
      </c>
      <c r="K11" s="29" t="s">
        <v>168</v>
      </c>
      <c r="L11" t="s">
        <v>358</v>
      </c>
      <c r="M11" s="401">
        <v>720</v>
      </c>
      <c r="N11" s="401">
        <v>600</v>
      </c>
      <c r="O11" s="401">
        <v>315</v>
      </c>
      <c r="P11" s="1">
        <v>1</v>
      </c>
      <c r="Q11" t="s">
        <v>1047</v>
      </c>
      <c r="R11" s="401">
        <v>5965.69</v>
      </c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04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1431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№2 - Hettich ЛДСП Белый</v>
      </c>
      <c r="I12" t="s">
        <v>35</v>
      </c>
      <c r="J12" t="s">
        <v>1689</v>
      </c>
      <c r="K12" s="29" t="s">
        <v>168</v>
      </c>
      <c r="L12" t="s">
        <v>358</v>
      </c>
      <c r="M12" s="401">
        <v>960</v>
      </c>
      <c r="N12" s="401">
        <v>600</v>
      </c>
      <c r="O12" s="401">
        <v>315</v>
      </c>
      <c r="P12" s="1">
        <v>2</v>
      </c>
      <c r="Q12" t="s">
        <v>1047</v>
      </c>
      <c r="R12" s="401">
        <v>7728.83</v>
      </c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1245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№2 - Hettich ЛДСП Белый</v>
      </c>
      <c r="I13" t="s">
        <v>17</v>
      </c>
      <c r="J13" t="s">
        <v>1690</v>
      </c>
      <c r="K13" s="29" t="s">
        <v>168</v>
      </c>
      <c r="L13" t="s">
        <v>358</v>
      </c>
      <c r="M13" s="401">
        <v>720</v>
      </c>
      <c r="N13" s="401">
        <v>600</v>
      </c>
      <c r="O13" s="401">
        <v>560</v>
      </c>
      <c r="P13" s="1">
        <v>1</v>
      </c>
      <c r="Q13" t="s">
        <v>1047</v>
      </c>
      <c r="R13" s="401">
        <v>10496.55</v>
      </c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04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1249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Hafele ЛДСП Белый</v>
      </c>
      <c r="I14" t="s">
        <v>17</v>
      </c>
      <c r="J14" t="s">
        <v>1690</v>
      </c>
      <c r="K14" s="29" t="s">
        <v>168</v>
      </c>
      <c r="L14" t="s">
        <v>359</v>
      </c>
      <c r="M14" s="401">
        <v>720</v>
      </c>
      <c r="N14" s="401">
        <v>600</v>
      </c>
      <c r="O14" s="401">
        <v>560</v>
      </c>
      <c r="P14" s="1">
        <v>1</v>
      </c>
      <c r="Q14" t="s">
        <v>1047</v>
      </c>
      <c r="R14" s="401">
        <v>5196.54</v>
      </c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1251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№2 - Hettich ЛДСП Белый</v>
      </c>
      <c r="I15" t="s">
        <v>140</v>
      </c>
      <c r="J15" t="s">
        <v>1690</v>
      </c>
      <c r="K15" s="29" t="s">
        <v>168</v>
      </c>
      <c r="L15" t="s">
        <v>358</v>
      </c>
      <c r="M15" s="401">
        <v>720</v>
      </c>
      <c r="N15" s="401">
        <v>600</v>
      </c>
      <c r="O15" s="401">
        <v>560</v>
      </c>
      <c r="P15" s="1">
        <v>1</v>
      </c>
      <c r="Q15" t="s">
        <v>1047</v>
      </c>
      <c r="R15" s="401">
        <v>11496.55</v>
      </c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04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1253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Hafele ЛДСП Белый</v>
      </c>
      <c r="I16" t="s">
        <v>140</v>
      </c>
      <c r="J16" t="s">
        <v>1690</v>
      </c>
      <c r="K16" s="29" t="s">
        <v>168</v>
      </c>
      <c r="L16" t="s">
        <v>359</v>
      </c>
      <c r="M16" s="401">
        <v>720</v>
      </c>
      <c r="N16" s="401">
        <v>600</v>
      </c>
      <c r="O16" s="401">
        <v>560</v>
      </c>
      <c r="P16" s="1">
        <v>1</v>
      </c>
      <c r="Q16" t="s">
        <v>1047</v>
      </c>
      <c r="R16" s="401">
        <v>5456.54</v>
      </c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1213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№2 - Hettich ЛДСП Белый</v>
      </c>
      <c r="I17" t="s">
        <v>0</v>
      </c>
      <c r="J17" t="s">
        <v>1690</v>
      </c>
      <c r="K17" s="29" t="s">
        <v>168</v>
      </c>
      <c r="L17" t="s">
        <v>358</v>
      </c>
      <c r="M17" s="401">
        <v>960</v>
      </c>
      <c r="N17" s="401">
        <v>550</v>
      </c>
      <c r="O17" s="401">
        <v>640</v>
      </c>
      <c r="P17" s="1">
        <v>2</v>
      </c>
      <c r="Q17" t="s">
        <v>1047</v>
      </c>
      <c r="R17" s="401">
        <v>6554.73</v>
      </c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04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1211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№2 - Hettich ЛДСП Белый</v>
      </c>
      <c r="I18" t="s">
        <v>0</v>
      </c>
      <c r="J18" t="s">
        <v>1690</v>
      </c>
      <c r="K18" s="29" t="s">
        <v>168</v>
      </c>
      <c r="L18" t="s">
        <v>358</v>
      </c>
      <c r="M18" s="401">
        <v>960</v>
      </c>
      <c r="N18" s="401">
        <v>600</v>
      </c>
      <c r="O18" s="401">
        <v>560</v>
      </c>
      <c r="P18" s="1">
        <v>2</v>
      </c>
      <c r="Q18" t="s">
        <v>1047</v>
      </c>
      <c r="R18" s="401">
        <v>6073.28</v>
      </c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873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№2 - Hettich ЛДСП Белый</v>
      </c>
      <c r="I19" t="s">
        <v>12</v>
      </c>
      <c r="J19" t="s">
        <v>1690</v>
      </c>
      <c r="K19" s="29" t="s">
        <v>168</v>
      </c>
      <c r="L19" t="s">
        <v>358</v>
      </c>
      <c r="M19" s="401">
        <v>720</v>
      </c>
      <c r="N19" s="401">
        <v>150</v>
      </c>
      <c r="O19" s="401">
        <v>560</v>
      </c>
      <c r="P19" s="1">
        <v>0</v>
      </c>
      <c r="Q19" t="s">
        <v>1047</v>
      </c>
      <c r="R19" s="401">
        <v>14229.16</v>
      </c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05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1223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№2 - Hettich ЛДСП Белый</v>
      </c>
      <c r="I20" t="s">
        <v>12</v>
      </c>
      <c r="J20" t="s">
        <v>1690</v>
      </c>
      <c r="K20" s="29" t="s">
        <v>168</v>
      </c>
      <c r="L20" t="s">
        <v>358</v>
      </c>
      <c r="M20" s="401">
        <v>720</v>
      </c>
      <c r="N20" s="401">
        <v>450</v>
      </c>
      <c r="O20" s="401">
        <v>500</v>
      </c>
      <c r="P20" s="1">
        <v>0</v>
      </c>
      <c r="Q20" t="s">
        <v>1047</v>
      </c>
      <c r="R20" s="401">
        <v>13860.86</v>
      </c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1218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№2 - Hettich ЛДСП Белый</v>
      </c>
      <c r="I21" t="s">
        <v>12</v>
      </c>
      <c r="J21" t="s">
        <v>1690</v>
      </c>
      <c r="K21" s="29" t="s">
        <v>168</v>
      </c>
      <c r="L21" t="s">
        <v>358</v>
      </c>
      <c r="M21" s="401">
        <v>720</v>
      </c>
      <c r="N21" s="401">
        <v>450</v>
      </c>
      <c r="O21" s="401">
        <v>560</v>
      </c>
      <c r="P21" s="1">
        <v>0</v>
      </c>
      <c r="Q21" t="s">
        <v>1047</v>
      </c>
      <c r="R21" s="401">
        <v>13860.86</v>
      </c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1505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№2 - Hettich ЛДСП Белый</v>
      </c>
      <c r="I22" t="s">
        <v>19</v>
      </c>
      <c r="J22" t="s">
        <v>1690</v>
      </c>
      <c r="K22" s="29" t="s">
        <v>168</v>
      </c>
      <c r="L22" t="s">
        <v>358</v>
      </c>
      <c r="M22" s="401">
        <v>720</v>
      </c>
      <c r="N22" s="401">
        <v>600</v>
      </c>
      <c r="O22" s="401">
        <v>525</v>
      </c>
      <c r="P22" s="1">
        <v>0</v>
      </c>
      <c r="Q22" t="s">
        <v>1047</v>
      </c>
      <c r="R22" s="401">
        <v>17483.13</v>
      </c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1506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№2 - Hettich ЛДСП Белый</v>
      </c>
      <c r="I23" t="s">
        <v>19</v>
      </c>
      <c r="J23" t="s">
        <v>1690</v>
      </c>
      <c r="K23" s="29" t="s">
        <v>168</v>
      </c>
      <c r="L23" t="s">
        <v>358</v>
      </c>
      <c r="M23" s="401">
        <v>720</v>
      </c>
      <c r="N23" s="401">
        <v>800</v>
      </c>
      <c r="O23" s="401">
        <v>560</v>
      </c>
      <c r="P23" s="1">
        <v>0</v>
      </c>
      <c r="Q23" t="s">
        <v>1047</v>
      </c>
      <c r="R23" s="401">
        <v>17818.53</v>
      </c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1311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№2 - Hettich ЛДСП Белый</v>
      </c>
      <c r="I24" t="s">
        <v>19</v>
      </c>
      <c r="J24" t="s">
        <v>1690</v>
      </c>
      <c r="K24" s="29" t="s">
        <v>168</v>
      </c>
      <c r="L24" t="s">
        <v>358</v>
      </c>
      <c r="M24" s="401">
        <v>720</v>
      </c>
      <c r="N24" s="401">
        <v>950</v>
      </c>
      <c r="O24" s="401">
        <v>525</v>
      </c>
      <c r="P24" s="1">
        <v>0</v>
      </c>
      <c r="Q24" t="s">
        <v>1047</v>
      </c>
      <c r="R24" s="401">
        <v>18070.080000000002</v>
      </c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1515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Hafele(петли)/Hettich(ящики) Tip-on ЛДСП Белый</v>
      </c>
      <c r="I25" t="s">
        <v>19</v>
      </c>
      <c r="J25" t="s">
        <v>1690</v>
      </c>
      <c r="K25" s="29" t="s">
        <v>168</v>
      </c>
      <c r="L25" t="s">
        <v>360</v>
      </c>
      <c r="M25" s="401">
        <v>720</v>
      </c>
      <c r="N25" s="401">
        <v>600</v>
      </c>
      <c r="O25" s="401">
        <v>525</v>
      </c>
      <c r="P25" s="1">
        <v>0</v>
      </c>
      <c r="Q25" t="s">
        <v>1047</v>
      </c>
      <c r="R25" s="401">
        <v>20103.13</v>
      </c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1514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Hafele(петли)/Hettich(ящики) Tip-on ЛДСП Белый</v>
      </c>
      <c r="I26" t="s">
        <v>19</v>
      </c>
      <c r="J26" t="s">
        <v>1690</v>
      </c>
      <c r="K26" s="29" t="s">
        <v>168</v>
      </c>
      <c r="L26" t="s">
        <v>360</v>
      </c>
      <c r="M26" s="401">
        <v>720</v>
      </c>
      <c r="N26" s="401">
        <v>600</v>
      </c>
      <c r="O26" s="401">
        <v>560</v>
      </c>
      <c r="P26" s="1">
        <v>0</v>
      </c>
      <c r="Q26" t="s">
        <v>1047</v>
      </c>
      <c r="R26" s="401">
        <v>20103.13</v>
      </c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1516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Hafele ЛДСП Белый</v>
      </c>
      <c r="I27" t="s">
        <v>19</v>
      </c>
      <c r="J27" t="s">
        <v>1690</v>
      </c>
      <c r="K27" s="29" t="s">
        <v>168</v>
      </c>
      <c r="L27" t="s">
        <v>359</v>
      </c>
      <c r="M27" s="401">
        <v>720</v>
      </c>
      <c r="N27" s="401">
        <v>600</v>
      </c>
      <c r="O27" s="401">
        <v>525</v>
      </c>
      <c r="P27" s="1">
        <v>0</v>
      </c>
      <c r="Q27" t="s">
        <v>1047</v>
      </c>
      <c r="R27" s="401">
        <v>6383.11</v>
      </c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1518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Hafele ЛДСП Белый</v>
      </c>
      <c r="I28" t="s">
        <v>19</v>
      </c>
      <c r="J28" t="s">
        <v>1690</v>
      </c>
      <c r="K28" s="29" t="s">
        <v>168</v>
      </c>
      <c r="L28" t="s">
        <v>359</v>
      </c>
      <c r="M28" s="401">
        <v>720</v>
      </c>
      <c r="N28" s="401">
        <v>600</v>
      </c>
      <c r="O28" s="401">
        <v>560</v>
      </c>
      <c r="P28" s="1">
        <v>0</v>
      </c>
      <c r="Q28" t="s">
        <v>1047</v>
      </c>
      <c r="R28" s="401">
        <v>6383.11</v>
      </c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1308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№2 - Hettich ЛДСП Белый</v>
      </c>
      <c r="I29" t="s">
        <v>11</v>
      </c>
      <c r="J29" t="s">
        <v>1690</v>
      </c>
      <c r="K29" s="29" t="s">
        <v>168</v>
      </c>
      <c r="L29" t="s">
        <v>358</v>
      </c>
      <c r="M29" s="401">
        <v>720</v>
      </c>
      <c r="N29" s="401">
        <v>600</v>
      </c>
      <c r="O29" s="401">
        <v>560</v>
      </c>
      <c r="P29" s="1">
        <v>1</v>
      </c>
      <c r="Q29" t="s">
        <v>1047</v>
      </c>
      <c r="R29" s="401">
        <v>6109.74</v>
      </c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1258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№2 - Hettich ЛДСП Белый</v>
      </c>
      <c r="I30" t="s">
        <v>1</v>
      </c>
      <c r="J30" t="s">
        <v>1690</v>
      </c>
      <c r="K30" s="29" t="s">
        <v>168</v>
      </c>
      <c r="L30" t="s">
        <v>358</v>
      </c>
      <c r="M30" s="401">
        <v>720</v>
      </c>
      <c r="N30" s="401">
        <v>600</v>
      </c>
      <c r="O30" s="401">
        <v>560</v>
      </c>
      <c r="P30" s="1">
        <v>0</v>
      </c>
      <c r="Q30" t="s">
        <v>1047</v>
      </c>
      <c r="R30" s="401">
        <v>21166.54</v>
      </c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1261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Hafele(петли)/Hettich(ящики) Tip-on ЛДСП Белый</v>
      </c>
      <c r="I31" t="s">
        <v>1</v>
      </c>
      <c r="J31" t="s">
        <v>1690</v>
      </c>
      <c r="K31" s="29" t="s">
        <v>168</v>
      </c>
      <c r="L31" t="s">
        <v>360</v>
      </c>
      <c r="M31" s="401">
        <v>720</v>
      </c>
      <c r="N31" s="401">
        <v>600</v>
      </c>
      <c r="O31" s="401">
        <v>560</v>
      </c>
      <c r="P31" s="1">
        <v>0</v>
      </c>
      <c r="Q31" t="s">
        <v>1047</v>
      </c>
      <c r="R31" s="401">
        <v>25156.54</v>
      </c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1264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Hafele ЛДСП Белый</v>
      </c>
      <c r="I32" t="s">
        <v>1</v>
      </c>
      <c r="J32" t="s">
        <v>1690</v>
      </c>
      <c r="K32" s="29" t="s">
        <v>168</v>
      </c>
      <c r="L32" t="s">
        <v>359</v>
      </c>
      <c r="M32" s="401">
        <v>720</v>
      </c>
      <c r="N32" s="401">
        <v>600</v>
      </c>
      <c r="O32" s="401">
        <v>560</v>
      </c>
      <c r="P32" s="1">
        <v>0</v>
      </c>
      <c r="Q32" t="s">
        <v>1047</v>
      </c>
      <c r="R32" s="401">
        <v>6496.51</v>
      </c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1255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№2 - Hettich ЛДСП Белый</v>
      </c>
      <c r="I33" t="s">
        <v>18</v>
      </c>
      <c r="J33" t="s">
        <v>1690</v>
      </c>
      <c r="K33" s="29" t="s">
        <v>168</v>
      </c>
      <c r="L33" t="s">
        <v>358</v>
      </c>
      <c r="M33" s="401">
        <v>720</v>
      </c>
      <c r="N33" s="401">
        <v>600</v>
      </c>
      <c r="O33" s="401">
        <v>560</v>
      </c>
      <c r="P33" s="1">
        <v>0</v>
      </c>
      <c r="Q33" t="s">
        <v>1047</v>
      </c>
      <c r="R33" s="401">
        <v>25100.9</v>
      </c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1336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№2 - Hettich ЛДСП Белый</v>
      </c>
      <c r="I34" t="s">
        <v>131</v>
      </c>
      <c r="J34" t="s">
        <v>1689</v>
      </c>
      <c r="K34" s="29" t="s">
        <v>168</v>
      </c>
      <c r="L34" t="s">
        <v>358</v>
      </c>
      <c r="M34" s="401">
        <v>720</v>
      </c>
      <c r="N34" s="401">
        <v>150</v>
      </c>
      <c r="O34" s="401">
        <v>315</v>
      </c>
      <c r="P34" s="1">
        <v>1</v>
      </c>
      <c r="Q34" t="s">
        <v>1047</v>
      </c>
      <c r="R34" s="401">
        <v>3196.82</v>
      </c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1334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№2 - Hettich ЛДСП Белый</v>
      </c>
      <c r="I35" t="s">
        <v>131</v>
      </c>
      <c r="J35" t="s">
        <v>1689</v>
      </c>
      <c r="K35" s="29" t="s">
        <v>168</v>
      </c>
      <c r="L35" t="s">
        <v>358</v>
      </c>
      <c r="M35" s="401">
        <v>720</v>
      </c>
      <c r="N35" s="401">
        <v>600</v>
      </c>
      <c r="O35" s="401">
        <v>315</v>
      </c>
      <c r="P35" s="1">
        <v>1</v>
      </c>
      <c r="Q35" t="s">
        <v>1047</v>
      </c>
      <c r="R35" s="401">
        <v>3882.49</v>
      </c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1342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Hafele(петли)/Hettich(ящики) Tip-on ЛДСП Белый</v>
      </c>
      <c r="I36" t="s">
        <v>131</v>
      </c>
      <c r="J36" t="s">
        <v>1689</v>
      </c>
      <c r="K36" s="29" t="s">
        <v>168</v>
      </c>
      <c r="L36" t="s">
        <v>360</v>
      </c>
      <c r="M36" s="401">
        <v>720</v>
      </c>
      <c r="N36" s="401">
        <v>150</v>
      </c>
      <c r="O36" s="401">
        <v>315</v>
      </c>
      <c r="P36" s="1">
        <v>1</v>
      </c>
      <c r="Q36" t="s">
        <v>1047</v>
      </c>
      <c r="R36" s="401">
        <v>2456.8200000000002</v>
      </c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1343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№2 - Hettich ЛДСП Белый</v>
      </c>
      <c r="I37" t="s">
        <v>132</v>
      </c>
      <c r="J37" t="s">
        <v>1689</v>
      </c>
      <c r="K37" s="29" t="s">
        <v>168</v>
      </c>
      <c r="L37" t="s">
        <v>358</v>
      </c>
      <c r="M37" s="401">
        <v>800</v>
      </c>
      <c r="N37" s="401">
        <v>600</v>
      </c>
      <c r="O37" s="401">
        <v>350</v>
      </c>
      <c r="P37" s="1">
        <v>1</v>
      </c>
      <c r="Q37" t="s">
        <v>1047</v>
      </c>
      <c r="R37" s="401">
        <v>4234.2700000000004</v>
      </c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1352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№2 - Hettich ЛДСП Белый</v>
      </c>
      <c r="I38" t="s">
        <v>132</v>
      </c>
      <c r="J38" t="s">
        <v>1689</v>
      </c>
      <c r="K38" s="29" t="s">
        <v>168</v>
      </c>
      <c r="L38" t="s">
        <v>358</v>
      </c>
      <c r="M38" s="401">
        <v>960</v>
      </c>
      <c r="N38" s="401">
        <v>600</v>
      </c>
      <c r="O38" s="401">
        <v>350</v>
      </c>
      <c r="P38" s="1">
        <v>1</v>
      </c>
      <c r="Q38" t="s">
        <v>1047</v>
      </c>
      <c r="R38" s="401">
        <v>4427.55</v>
      </c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874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№2 - Hettich ЛДСП Белый</v>
      </c>
      <c r="I39" t="s">
        <v>133</v>
      </c>
      <c r="J39" t="s">
        <v>1689</v>
      </c>
      <c r="K39" s="29" t="s">
        <v>168</v>
      </c>
      <c r="L39" t="s">
        <v>358</v>
      </c>
      <c r="M39" s="401">
        <v>360</v>
      </c>
      <c r="N39" s="401">
        <v>600</v>
      </c>
      <c r="O39" s="401">
        <v>315</v>
      </c>
      <c r="P39" s="1">
        <v>0</v>
      </c>
      <c r="Q39" t="s">
        <v>1047</v>
      </c>
      <c r="R39" s="401">
        <v>8219.6</v>
      </c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1356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№2 - Hettich ЛДСП Белый</v>
      </c>
      <c r="I40" t="s">
        <v>133</v>
      </c>
      <c r="J40" t="s">
        <v>1689</v>
      </c>
      <c r="K40" s="29" t="s">
        <v>168</v>
      </c>
      <c r="L40" t="s">
        <v>358</v>
      </c>
      <c r="M40" s="401">
        <v>600</v>
      </c>
      <c r="N40" s="401">
        <v>600</v>
      </c>
      <c r="O40" s="401">
        <v>315</v>
      </c>
      <c r="P40" s="1">
        <v>0</v>
      </c>
      <c r="Q40" t="s">
        <v>1047</v>
      </c>
      <c r="R40" s="401">
        <v>9369.52</v>
      </c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1367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№2 - Hettich ЛДСП Белый</v>
      </c>
      <c r="I41" t="s">
        <v>134</v>
      </c>
      <c r="J41" t="s">
        <v>1689</v>
      </c>
      <c r="K41" s="29" t="s">
        <v>168</v>
      </c>
      <c r="L41" t="s">
        <v>358</v>
      </c>
      <c r="M41" s="401">
        <v>600</v>
      </c>
      <c r="N41" s="401">
        <v>600</v>
      </c>
      <c r="O41" s="401">
        <v>350</v>
      </c>
      <c r="P41" s="1">
        <v>0</v>
      </c>
      <c r="Q41" t="s">
        <v>1047</v>
      </c>
      <c r="R41" s="401">
        <v>8966.51</v>
      </c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1363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№2 - Hettich ЛДСП Белый</v>
      </c>
      <c r="I42" t="s">
        <v>134</v>
      </c>
      <c r="J42" t="s">
        <v>1689</v>
      </c>
      <c r="K42" s="29" t="s">
        <v>168</v>
      </c>
      <c r="L42" t="s">
        <v>358</v>
      </c>
      <c r="M42" s="401">
        <v>720</v>
      </c>
      <c r="N42" s="401">
        <v>600</v>
      </c>
      <c r="O42" s="401">
        <v>350</v>
      </c>
      <c r="P42" s="1">
        <v>0</v>
      </c>
      <c r="Q42" t="s">
        <v>1047</v>
      </c>
      <c r="R42" s="401">
        <v>9170.0300000000007</v>
      </c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1372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№2 - Hettich ЛДСП Белый</v>
      </c>
      <c r="I43" t="s">
        <v>134</v>
      </c>
      <c r="J43" t="s">
        <v>1689</v>
      </c>
      <c r="K43" s="29" t="s">
        <v>168</v>
      </c>
      <c r="L43" t="s">
        <v>358</v>
      </c>
      <c r="M43" s="401">
        <v>800</v>
      </c>
      <c r="N43" s="401">
        <v>600</v>
      </c>
      <c r="O43" s="401">
        <v>350</v>
      </c>
      <c r="P43" s="1">
        <v>0</v>
      </c>
      <c r="Q43" t="s">
        <v>1047</v>
      </c>
      <c r="R43" s="401">
        <v>9305.7099999999991</v>
      </c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1378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№2 - Hettich ЛДСП Белый</v>
      </c>
      <c r="I44" t="s">
        <v>135</v>
      </c>
      <c r="J44" t="s">
        <v>1689</v>
      </c>
      <c r="K44" s="29" t="s">
        <v>168</v>
      </c>
      <c r="L44" t="s">
        <v>358</v>
      </c>
      <c r="M44" s="401">
        <v>1250</v>
      </c>
      <c r="N44" s="401">
        <v>600</v>
      </c>
      <c r="O44" s="401">
        <v>315</v>
      </c>
      <c r="P44" s="1">
        <v>1</v>
      </c>
      <c r="Q44" t="s">
        <v>1047</v>
      </c>
      <c r="R44" s="401">
        <v>6522.73</v>
      </c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1383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№2 - Hettich ЛДСП Белый</v>
      </c>
      <c r="I45" t="s">
        <v>135</v>
      </c>
      <c r="J45" t="s">
        <v>1689</v>
      </c>
      <c r="K45" s="29" t="s">
        <v>168</v>
      </c>
      <c r="L45" t="s">
        <v>358</v>
      </c>
      <c r="M45" s="401">
        <v>1250</v>
      </c>
      <c r="N45" s="401">
        <v>600</v>
      </c>
      <c r="O45" s="401">
        <v>315</v>
      </c>
      <c r="P45" s="1">
        <v>3</v>
      </c>
      <c r="Q45" t="s">
        <v>1047</v>
      </c>
      <c r="R45" s="401">
        <v>7137.75</v>
      </c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1375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№2 - Hettich ЛДСП Белый</v>
      </c>
      <c r="I46" t="s">
        <v>135</v>
      </c>
      <c r="J46" t="s">
        <v>1689</v>
      </c>
      <c r="K46" s="29" t="s">
        <v>168</v>
      </c>
      <c r="L46" t="s">
        <v>358</v>
      </c>
      <c r="M46" s="401">
        <v>720</v>
      </c>
      <c r="N46" s="401">
        <v>600</v>
      </c>
      <c r="O46" s="401">
        <v>315</v>
      </c>
      <c r="P46" s="1">
        <v>1</v>
      </c>
      <c r="Q46" t="s">
        <v>1047</v>
      </c>
      <c r="R46" s="401">
        <v>4882.49</v>
      </c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1376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№2 - Hettich ЛДСП Белый</v>
      </c>
      <c r="I47" t="s">
        <v>135</v>
      </c>
      <c r="J47" t="s">
        <v>1689</v>
      </c>
      <c r="K47" s="29" t="s">
        <v>168</v>
      </c>
      <c r="L47" t="s">
        <v>358</v>
      </c>
      <c r="M47" s="401">
        <v>960</v>
      </c>
      <c r="N47" s="401">
        <v>600</v>
      </c>
      <c r="O47" s="401">
        <v>315</v>
      </c>
      <c r="P47" s="1">
        <v>1</v>
      </c>
      <c r="Q47" t="s">
        <v>1047</v>
      </c>
      <c r="R47" s="401">
        <v>5172.41</v>
      </c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1361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№2 - Hettich ЛДСП Белый</v>
      </c>
      <c r="I48" t="s">
        <v>32</v>
      </c>
      <c r="J48" t="s">
        <v>1689</v>
      </c>
      <c r="K48" s="29" t="s">
        <v>168</v>
      </c>
      <c r="L48" t="s">
        <v>358</v>
      </c>
      <c r="M48" s="401">
        <v>720</v>
      </c>
      <c r="N48" s="401">
        <v>600</v>
      </c>
      <c r="O48" s="401">
        <v>315</v>
      </c>
      <c r="P48" s="1">
        <v>1</v>
      </c>
      <c r="Q48" t="s">
        <v>1047</v>
      </c>
      <c r="R48" s="401">
        <v>16843.509999999998</v>
      </c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1289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№2 - Hettich ЛДСП Белый</v>
      </c>
      <c r="I49" t="s">
        <v>24</v>
      </c>
      <c r="J49" t="s">
        <v>1690</v>
      </c>
      <c r="K49" s="29" t="s">
        <v>168</v>
      </c>
      <c r="L49" t="s">
        <v>358</v>
      </c>
      <c r="M49" s="401">
        <v>720</v>
      </c>
      <c r="N49" s="401">
        <v>600</v>
      </c>
      <c r="O49" s="401">
        <v>560</v>
      </c>
      <c r="P49" s="1">
        <v>1</v>
      </c>
      <c r="Q49" t="s">
        <v>1047</v>
      </c>
      <c r="R49" s="401">
        <v>6114.93</v>
      </c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1295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№2 - Hettich ЛДСП Белый</v>
      </c>
      <c r="I50" t="s">
        <v>28</v>
      </c>
      <c r="J50" t="s">
        <v>1690</v>
      </c>
      <c r="K50" s="29" t="s">
        <v>168</v>
      </c>
      <c r="L50" t="s">
        <v>358</v>
      </c>
      <c r="M50" s="401">
        <v>720</v>
      </c>
      <c r="N50" s="401">
        <v>150</v>
      </c>
      <c r="O50" s="401">
        <v>560</v>
      </c>
      <c r="P50" s="1">
        <v>0</v>
      </c>
      <c r="Q50" t="s">
        <v>1047</v>
      </c>
      <c r="R50" s="401">
        <v>14767.89</v>
      </c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1297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№2 - Hettich ЛДСП Белый</v>
      </c>
      <c r="I51" t="s">
        <v>28</v>
      </c>
      <c r="J51" t="s">
        <v>1690</v>
      </c>
      <c r="K51" s="29" t="s">
        <v>168</v>
      </c>
      <c r="L51" t="s">
        <v>358</v>
      </c>
      <c r="M51" s="401">
        <v>720</v>
      </c>
      <c r="N51" s="401">
        <v>450</v>
      </c>
      <c r="O51" s="401">
        <v>560</v>
      </c>
      <c r="P51" s="1">
        <v>0</v>
      </c>
      <c r="Q51" t="s">
        <v>1047</v>
      </c>
      <c r="R51" s="401">
        <v>14431.73</v>
      </c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1291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№2 - Hettich ЛДСП Белый</v>
      </c>
      <c r="I52" t="s">
        <v>26</v>
      </c>
      <c r="J52" t="s">
        <v>1690</v>
      </c>
      <c r="K52" s="29" t="s">
        <v>168</v>
      </c>
      <c r="L52" t="s">
        <v>358</v>
      </c>
      <c r="M52" s="401">
        <v>720</v>
      </c>
      <c r="N52" s="401">
        <v>600</v>
      </c>
      <c r="O52" s="401">
        <v>560</v>
      </c>
      <c r="P52" s="1">
        <v>0</v>
      </c>
      <c r="Q52" t="s">
        <v>1047</v>
      </c>
      <c r="R52" s="401">
        <v>19525.53</v>
      </c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1290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№2 - Hettich ЛДСП Белый</v>
      </c>
      <c r="I53" t="s">
        <v>25</v>
      </c>
      <c r="J53" t="s">
        <v>1690</v>
      </c>
      <c r="K53" s="29" t="s">
        <v>168</v>
      </c>
      <c r="L53" t="s">
        <v>358</v>
      </c>
      <c r="M53" s="401">
        <v>720</v>
      </c>
      <c r="N53" s="401">
        <v>600</v>
      </c>
      <c r="O53" s="401">
        <v>560</v>
      </c>
      <c r="P53" s="1">
        <v>1</v>
      </c>
      <c r="Q53" t="s">
        <v>1047</v>
      </c>
      <c r="R53" s="401">
        <v>6696.68</v>
      </c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1294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№2 - Hettich ЛДСП Белый</v>
      </c>
      <c r="I54" t="s">
        <v>27</v>
      </c>
      <c r="J54" t="s">
        <v>1690</v>
      </c>
      <c r="K54" s="29" t="s">
        <v>168</v>
      </c>
      <c r="L54" t="s">
        <v>358</v>
      </c>
      <c r="M54" s="401">
        <v>720</v>
      </c>
      <c r="N54" s="401">
        <v>600</v>
      </c>
      <c r="O54" s="401">
        <v>560</v>
      </c>
      <c r="P54" s="1">
        <v>0</v>
      </c>
      <c r="Q54" t="s">
        <v>1047</v>
      </c>
      <c r="R54" s="401">
        <v>22204.66</v>
      </c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1197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№2 - Hettich ЛДСП Белый</v>
      </c>
      <c r="I55" t="s">
        <v>3</v>
      </c>
      <c r="J55" t="s">
        <v>1690</v>
      </c>
      <c r="K55" s="29" t="s">
        <v>168</v>
      </c>
      <c r="L55" t="s">
        <v>358</v>
      </c>
      <c r="M55" s="401">
        <v>1280</v>
      </c>
      <c r="N55" s="401">
        <v>550</v>
      </c>
      <c r="O55" s="401">
        <v>640</v>
      </c>
      <c r="P55" s="1">
        <v>1</v>
      </c>
      <c r="Q55" t="s">
        <v>1047</v>
      </c>
      <c r="R55" s="401">
        <v>5660.11</v>
      </c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1206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№2 - Hettich ЛДСП Белый</v>
      </c>
      <c r="I56" t="s">
        <v>3</v>
      </c>
      <c r="J56" t="s">
        <v>1690</v>
      </c>
      <c r="K56" s="29" t="s">
        <v>168</v>
      </c>
      <c r="L56" t="s">
        <v>358</v>
      </c>
      <c r="M56" s="401">
        <v>1800</v>
      </c>
      <c r="N56" s="401">
        <v>550</v>
      </c>
      <c r="O56" s="401">
        <v>640</v>
      </c>
      <c r="P56" s="1">
        <v>1</v>
      </c>
      <c r="Q56" t="s">
        <v>1047</v>
      </c>
      <c r="R56" s="401">
        <v>6677.75</v>
      </c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1190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№2 - Hettich ЛДСП Белый</v>
      </c>
      <c r="I57" t="s">
        <v>3</v>
      </c>
      <c r="J57" t="s">
        <v>1690</v>
      </c>
      <c r="K57" s="29" t="s">
        <v>168</v>
      </c>
      <c r="L57" t="s">
        <v>358</v>
      </c>
      <c r="M57" s="401">
        <v>720</v>
      </c>
      <c r="N57" s="401">
        <v>600</v>
      </c>
      <c r="O57" s="401">
        <v>560</v>
      </c>
      <c r="P57" s="1">
        <v>1</v>
      </c>
      <c r="Q57" t="s">
        <v>1047</v>
      </c>
      <c r="R57" s="401">
        <v>4109.72</v>
      </c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1191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№2 - Hettich ЛДСП Белый</v>
      </c>
      <c r="I58" t="s">
        <v>3</v>
      </c>
      <c r="J58" t="s">
        <v>1690</v>
      </c>
      <c r="K58" s="29" t="s">
        <v>168</v>
      </c>
      <c r="L58" t="s">
        <v>358</v>
      </c>
      <c r="M58" s="401">
        <v>720</v>
      </c>
      <c r="N58" s="401">
        <v>600</v>
      </c>
      <c r="O58" s="401">
        <v>640</v>
      </c>
      <c r="P58" s="1">
        <v>1</v>
      </c>
      <c r="Q58" t="s">
        <v>1047</v>
      </c>
      <c r="R58" s="401">
        <v>4689.12</v>
      </c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1180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№2 - Hettich ЛДСП Белый</v>
      </c>
      <c r="I59" t="s">
        <v>3</v>
      </c>
      <c r="J59" t="s">
        <v>1690</v>
      </c>
      <c r="K59" s="29" t="s">
        <v>168</v>
      </c>
      <c r="L59" t="s">
        <v>358</v>
      </c>
      <c r="M59" s="401">
        <v>960</v>
      </c>
      <c r="N59" s="401">
        <v>600</v>
      </c>
      <c r="O59" s="401">
        <v>560</v>
      </c>
      <c r="P59" s="1">
        <v>1</v>
      </c>
      <c r="Q59" t="s">
        <v>1047</v>
      </c>
      <c r="R59" s="401">
        <v>4579.42</v>
      </c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1496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№2 - Hettich ЛДСП Белый</v>
      </c>
      <c r="I60" t="s">
        <v>49</v>
      </c>
      <c r="J60" t="s">
        <v>9</v>
      </c>
      <c r="K60" s="29" t="s">
        <v>168</v>
      </c>
      <c r="L60" t="s">
        <v>358</v>
      </c>
      <c r="M60" s="401">
        <v>2040</v>
      </c>
      <c r="N60" s="401">
        <v>600</v>
      </c>
      <c r="O60" s="401">
        <v>560</v>
      </c>
      <c r="P60" s="1">
        <v>0</v>
      </c>
      <c r="Q60" t="s">
        <v>1047</v>
      </c>
      <c r="R60" s="401">
        <v>12511.15</v>
      </c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1490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№2 - Hettich ЛДСП Белый</v>
      </c>
      <c r="I61" t="s">
        <v>599</v>
      </c>
      <c r="J61" t="s">
        <v>9</v>
      </c>
      <c r="K61" s="29" t="s">
        <v>168</v>
      </c>
      <c r="L61" t="s">
        <v>358</v>
      </c>
      <c r="M61" s="401">
        <v>2040</v>
      </c>
      <c r="N61" s="401">
        <v>600</v>
      </c>
      <c r="O61" s="401">
        <v>560</v>
      </c>
      <c r="P61" s="1">
        <v>0</v>
      </c>
      <c r="Q61" t="s">
        <v>1047</v>
      </c>
      <c r="R61" s="401">
        <v>14187.9</v>
      </c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1654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№2 - Hettich ЛДСП Белый</v>
      </c>
      <c r="I62" t="s">
        <v>59</v>
      </c>
      <c r="J62" t="s">
        <v>9</v>
      </c>
      <c r="K62" s="29" t="s">
        <v>168</v>
      </c>
      <c r="L62" t="s">
        <v>358</v>
      </c>
      <c r="M62" s="401">
        <v>2040</v>
      </c>
      <c r="N62" s="401">
        <v>600</v>
      </c>
      <c r="O62" s="401">
        <v>560</v>
      </c>
      <c r="P62" s="1">
        <v>1</v>
      </c>
      <c r="Q62" t="s">
        <v>1047</v>
      </c>
      <c r="R62" s="401">
        <v>18483.88</v>
      </c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1660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№2 - Hettich ЛДСП Белый</v>
      </c>
      <c r="I63" t="s">
        <v>55</v>
      </c>
      <c r="J63" t="s">
        <v>9</v>
      </c>
      <c r="K63" s="29" t="s">
        <v>168</v>
      </c>
      <c r="L63" t="s">
        <v>358</v>
      </c>
      <c r="M63" s="401">
        <v>2040</v>
      </c>
      <c r="N63" s="401">
        <v>600</v>
      </c>
      <c r="O63" s="401">
        <v>560</v>
      </c>
      <c r="P63" s="1">
        <v>2</v>
      </c>
      <c r="Q63" t="s">
        <v>1047</v>
      </c>
      <c r="R63" s="401">
        <v>13035.09</v>
      </c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1672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№2 - Hettich ЛДСП Белый</v>
      </c>
      <c r="I64" t="s">
        <v>55</v>
      </c>
      <c r="J64" t="s">
        <v>9</v>
      </c>
      <c r="K64" s="29" t="s">
        <v>168</v>
      </c>
      <c r="L64" t="s">
        <v>358</v>
      </c>
      <c r="M64" s="401">
        <v>2040</v>
      </c>
      <c r="N64" s="401">
        <v>600</v>
      </c>
      <c r="O64" s="401">
        <v>560</v>
      </c>
      <c r="P64" s="1">
        <v>2</v>
      </c>
      <c r="Q64" t="s">
        <v>1047</v>
      </c>
      <c r="R64" s="401">
        <v>13035.09</v>
      </c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1665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№2 - Hettich ЛДСП Белый</v>
      </c>
      <c r="I65" t="s">
        <v>55</v>
      </c>
      <c r="J65" t="s">
        <v>9</v>
      </c>
      <c r="K65" s="29" t="s">
        <v>168</v>
      </c>
      <c r="L65" t="s">
        <v>358</v>
      </c>
      <c r="M65" s="401">
        <v>2280</v>
      </c>
      <c r="N65" s="401">
        <v>600</v>
      </c>
      <c r="O65" s="401">
        <v>560</v>
      </c>
      <c r="P65" s="1">
        <v>3</v>
      </c>
      <c r="Q65" t="s">
        <v>1047</v>
      </c>
      <c r="R65" s="401">
        <v>15476.15</v>
      </c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1670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№2 - Hettich ЛДСП Белый</v>
      </c>
      <c r="I66" t="s">
        <v>55</v>
      </c>
      <c r="J66" t="s">
        <v>9</v>
      </c>
      <c r="K66" s="29" t="s">
        <v>168</v>
      </c>
      <c r="L66" t="s">
        <v>358</v>
      </c>
      <c r="M66" s="401">
        <v>2280</v>
      </c>
      <c r="N66" s="401">
        <v>600</v>
      </c>
      <c r="O66" s="401">
        <v>560</v>
      </c>
      <c r="P66" s="1">
        <v>3</v>
      </c>
      <c r="Q66" t="s">
        <v>1047</v>
      </c>
      <c r="R66" s="401">
        <v>15476.15</v>
      </c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1282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№2 - Hettich ЛДСП Белый</v>
      </c>
      <c r="I67" t="s">
        <v>22</v>
      </c>
      <c r="J67" t="s">
        <v>1690</v>
      </c>
      <c r="K67" s="29" t="s">
        <v>168</v>
      </c>
      <c r="L67" t="s">
        <v>358</v>
      </c>
      <c r="M67" s="401">
        <v>720</v>
      </c>
      <c r="N67" s="401">
        <v>315</v>
      </c>
      <c r="O67" s="401">
        <v>600</v>
      </c>
      <c r="P67" s="1">
        <v>1</v>
      </c>
      <c r="Q67" t="s">
        <v>1047</v>
      </c>
      <c r="R67" s="401">
        <v>3430.03</v>
      </c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1288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№2 - Hettich ЛДСП Белый</v>
      </c>
      <c r="I68" t="s">
        <v>23</v>
      </c>
      <c r="J68" t="s">
        <v>1690</v>
      </c>
      <c r="K68" s="29" t="s">
        <v>168</v>
      </c>
      <c r="L68" t="s">
        <v>358</v>
      </c>
      <c r="M68" s="401">
        <v>720</v>
      </c>
      <c r="N68" s="401">
        <v>315</v>
      </c>
      <c r="O68" s="401">
        <v>600</v>
      </c>
      <c r="P68" s="1">
        <v>1</v>
      </c>
      <c r="Q68" t="s">
        <v>1047</v>
      </c>
      <c r="R68" s="401">
        <v>6320.05</v>
      </c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1675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№2 - Hettich ЛДСП Белый</v>
      </c>
      <c r="I69" t="s">
        <v>40</v>
      </c>
      <c r="J69" t="s">
        <v>1689</v>
      </c>
      <c r="K69" s="29" t="s">
        <v>168</v>
      </c>
      <c r="L69" t="s">
        <v>358</v>
      </c>
      <c r="M69" s="401">
        <v>480</v>
      </c>
      <c r="N69" s="401">
        <v>315</v>
      </c>
      <c r="O69" s="401">
        <v>315</v>
      </c>
      <c r="P69" s="1">
        <v>1</v>
      </c>
      <c r="Q69" t="s">
        <v>1047</v>
      </c>
      <c r="R69" s="401">
        <v>3471.8</v>
      </c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1676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№2 - Hettich ЛДСП Белый</v>
      </c>
      <c r="I70" t="s">
        <v>40</v>
      </c>
      <c r="J70" t="s">
        <v>1689</v>
      </c>
      <c r="K70" s="29" t="s">
        <v>168</v>
      </c>
      <c r="L70" t="s">
        <v>358</v>
      </c>
      <c r="M70" s="401">
        <v>600</v>
      </c>
      <c r="N70" s="401">
        <v>315</v>
      </c>
      <c r="O70" s="401">
        <v>315</v>
      </c>
      <c r="P70" s="1">
        <v>1</v>
      </c>
      <c r="Q70" t="s">
        <v>1047</v>
      </c>
      <c r="R70" s="401">
        <v>3660.92</v>
      </c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1677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№2 - Hettich ЛДСП Белый</v>
      </c>
      <c r="I71" t="s">
        <v>40</v>
      </c>
      <c r="J71" t="s">
        <v>1689</v>
      </c>
      <c r="K71" s="29" t="s">
        <v>168</v>
      </c>
      <c r="L71" t="s">
        <v>358</v>
      </c>
      <c r="M71" s="401">
        <v>720</v>
      </c>
      <c r="N71" s="401">
        <v>315</v>
      </c>
      <c r="O71" s="401">
        <v>315</v>
      </c>
      <c r="P71" s="1">
        <v>2</v>
      </c>
      <c r="Q71" t="s">
        <v>1047</v>
      </c>
      <c r="R71" s="401">
        <v>3890.04</v>
      </c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1678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№2 - Hettich ЛДСП Белый</v>
      </c>
      <c r="I72" t="s">
        <v>40</v>
      </c>
      <c r="J72" t="s">
        <v>1689</v>
      </c>
      <c r="K72" s="29" t="s">
        <v>168</v>
      </c>
      <c r="L72" t="s">
        <v>358</v>
      </c>
      <c r="M72" s="401">
        <v>960</v>
      </c>
      <c r="N72" s="401">
        <v>315</v>
      </c>
      <c r="O72" s="401">
        <v>315</v>
      </c>
      <c r="P72" s="1">
        <v>3</v>
      </c>
      <c r="Q72" t="s">
        <v>1047</v>
      </c>
      <c r="R72" s="401">
        <v>4808.28</v>
      </c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1499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№2 - Hettich ЛДСП Белый</v>
      </c>
      <c r="I73" t="s">
        <v>40</v>
      </c>
      <c r="J73" t="s">
        <v>1689</v>
      </c>
      <c r="K73" s="29" t="s">
        <v>168</v>
      </c>
      <c r="L73" t="s">
        <v>358</v>
      </c>
      <c r="M73" s="401">
        <v>720</v>
      </c>
      <c r="N73" s="401">
        <v>315</v>
      </c>
      <c r="O73" s="401">
        <v>315</v>
      </c>
      <c r="P73" s="1">
        <v>2</v>
      </c>
      <c r="Q73" t="s">
        <v>1047</v>
      </c>
      <c r="R73" s="401">
        <v>3690.04</v>
      </c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1274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№2 - Hettich ЛДСП Белый</v>
      </c>
      <c r="I74" t="s">
        <v>21</v>
      </c>
      <c r="J74" t="s">
        <v>1690</v>
      </c>
      <c r="K74" s="29" t="s">
        <v>168</v>
      </c>
      <c r="L74" t="s">
        <v>358</v>
      </c>
      <c r="M74" s="401">
        <v>720</v>
      </c>
      <c r="N74" s="401">
        <v>230</v>
      </c>
      <c r="O74" s="401">
        <v>600</v>
      </c>
      <c r="P74" s="1">
        <v>0</v>
      </c>
      <c r="Q74" t="s">
        <v>1047</v>
      </c>
      <c r="R74" s="401">
        <v>7291.03</v>
      </c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1281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Hafele(петли)/Hettich(ящики) Tip-on ЛДСП Белый</v>
      </c>
      <c r="I75" t="s">
        <v>21</v>
      </c>
      <c r="J75" t="s">
        <v>1690</v>
      </c>
      <c r="K75" s="29" t="s">
        <v>168</v>
      </c>
      <c r="L75" t="s">
        <v>360</v>
      </c>
      <c r="M75" s="401">
        <v>720</v>
      </c>
      <c r="N75" s="401">
        <v>230</v>
      </c>
      <c r="O75" s="401">
        <v>600</v>
      </c>
      <c r="P75" s="1">
        <v>0</v>
      </c>
      <c r="Q75" t="s">
        <v>1047</v>
      </c>
      <c r="R75" s="401">
        <v>4551.03</v>
      </c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1644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№2 - Hettich ЛДСП Белый</v>
      </c>
      <c r="I76" t="s">
        <v>44</v>
      </c>
      <c r="J76" t="s">
        <v>1689</v>
      </c>
      <c r="K76" s="29" t="s">
        <v>168</v>
      </c>
      <c r="L76" t="s">
        <v>358</v>
      </c>
      <c r="M76" s="401">
        <v>480</v>
      </c>
      <c r="N76" s="401">
        <v>210</v>
      </c>
      <c r="O76" s="401">
        <v>315</v>
      </c>
      <c r="P76" s="1">
        <v>1</v>
      </c>
      <c r="Q76" t="s">
        <v>1047</v>
      </c>
      <c r="R76" s="401">
        <v>5233.49</v>
      </c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1632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№2 - Hettich ЛДСП Белый</v>
      </c>
      <c r="I77" t="s">
        <v>44</v>
      </c>
      <c r="J77" t="s">
        <v>1689</v>
      </c>
      <c r="K77" s="29" t="s">
        <v>168</v>
      </c>
      <c r="L77" t="s">
        <v>358</v>
      </c>
      <c r="M77" s="401">
        <v>720</v>
      </c>
      <c r="N77" s="401">
        <v>210</v>
      </c>
      <c r="O77" s="401">
        <v>315</v>
      </c>
      <c r="P77" s="1">
        <v>2</v>
      </c>
      <c r="Q77" t="s">
        <v>1047</v>
      </c>
      <c r="R77" s="401">
        <v>5626.77</v>
      </c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1639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№2 - Hettich ЛДСП Белый</v>
      </c>
      <c r="I78" t="s">
        <v>44</v>
      </c>
      <c r="J78" t="s">
        <v>1689</v>
      </c>
      <c r="K78" s="29" t="s">
        <v>168</v>
      </c>
      <c r="L78" t="s">
        <v>358</v>
      </c>
      <c r="M78" s="401">
        <v>960</v>
      </c>
      <c r="N78" s="401">
        <v>210</v>
      </c>
      <c r="O78" s="401">
        <v>315</v>
      </c>
      <c r="P78" s="1">
        <v>3</v>
      </c>
      <c r="Q78" t="s">
        <v>1047</v>
      </c>
      <c r="R78" s="401">
        <v>6020.05</v>
      </c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1649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Hafele(петли)/Hettich(ящики) Tip-on ЛДСП Белый</v>
      </c>
      <c r="I79" t="s">
        <v>44</v>
      </c>
      <c r="J79" t="s">
        <v>1689</v>
      </c>
      <c r="K79" s="29" t="s">
        <v>168</v>
      </c>
      <c r="L79" t="s">
        <v>360</v>
      </c>
      <c r="M79" s="401">
        <v>480</v>
      </c>
      <c r="N79" s="401">
        <v>210</v>
      </c>
      <c r="O79" s="401">
        <v>467</v>
      </c>
      <c r="P79" s="1">
        <v>1</v>
      </c>
      <c r="Q79" t="s">
        <v>1047</v>
      </c>
      <c r="R79" s="401">
        <v>3321.49</v>
      </c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1268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Hafele ЛДСП Белый</v>
      </c>
      <c r="I80" t="s">
        <v>20</v>
      </c>
      <c r="J80" t="s">
        <v>1690</v>
      </c>
      <c r="K80" s="29" t="s">
        <v>168</v>
      </c>
      <c r="L80" t="s">
        <v>359</v>
      </c>
      <c r="M80" s="401">
        <v>720</v>
      </c>
      <c r="N80" s="401">
        <v>450</v>
      </c>
      <c r="O80" s="401">
        <v>560</v>
      </c>
      <c r="P80" s="1">
        <v>0</v>
      </c>
      <c r="Q80" t="s">
        <v>1047</v>
      </c>
      <c r="R80" s="401">
        <v>4160.01</v>
      </c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872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Hafele ЛДСП Белый</v>
      </c>
      <c r="I81" t="s">
        <v>20</v>
      </c>
      <c r="J81" t="s">
        <v>1690</v>
      </c>
      <c r="K81" s="29" t="s">
        <v>168</v>
      </c>
      <c r="L81" t="s">
        <v>359</v>
      </c>
      <c r="M81" s="401">
        <v>720</v>
      </c>
      <c r="N81" s="401">
        <v>600</v>
      </c>
      <c r="O81" s="401">
        <v>560</v>
      </c>
      <c r="P81" s="1">
        <v>0</v>
      </c>
      <c r="Q81" t="s">
        <v>1047</v>
      </c>
      <c r="R81" s="401">
        <v>4404.74</v>
      </c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1302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№2 - Hettich ЛДСП Белый</v>
      </c>
      <c r="I82" t="s">
        <v>192</v>
      </c>
      <c r="J82" t="s">
        <v>1690</v>
      </c>
      <c r="K82" s="29" t="s">
        <v>168</v>
      </c>
      <c r="L82" t="s">
        <v>358</v>
      </c>
      <c r="M82" s="401">
        <v>720</v>
      </c>
      <c r="N82" s="401">
        <v>850</v>
      </c>
      <c r="O82" s="401">
        <v>560</v>
      </c>
      <c r="P82" s="1">
        <v>1</v>
      </c>
      <c r="Q82" t="s">
        <v>1047</v>
      </c>
      <c r="R82" s="401">
        <v>12175.68</v>
      </c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1305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№2 - Hettich ЛДСП Белый</v>
      </c>
      <c r="I83" t="s">
        <v>191</v>
      </c>
      <c r="J83" t="s">
        <v>1690</v>
      </c>
      <c r="K83" s="29" t="s">
        <v>168</v>
      </c>
      <c r="L83" t="s">
        <v>358</v>
      </c>
      <c r="M83" s="401">
        <v>720</v>
      </c>
      <c r="N83" s="401">
        <v>850</v>
      </c>
      <c r="O83" s="401">
        <v>560</v>
      </c>
      <c r="P83" s="1">
        <v>1</v>
      </c>
      <c r="Q83" t="s">
        <v>1047</v>
      </c>
      <c r="R83" s="401">
        <v>12195.68</v>
      </c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1233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№2 - Hettich ЛДСП Белый</v>
      </c>
      <c r="I84" t="s">
        <v>187</v>
      </c>
      <c r="J84" t="s">
        <v>1690</v>
      </c>
      <c r="K84" s="29" t="s">
        <v>168</v>
      </c>
      <c r="L84" t="s">
        <v>358</v>
      </c>
      <c r="M84" s="401">
        <v>720</v>
      </c>
      <c r="N84" s="401">
        <v>850</v>
      </c>
      <c r="O84" s="401">
        <v>560</v>
      </c>
      <c r="P84" s="1">
        <v>1</v>
      </c>
      <c r="Q84" t="s">
        <v>1047</v>
      </c>
      <c r="R84" s="401">
        <v>8067.6</v>
      </c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1241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Hafele(петли)/Hettich(ящики) Tip-on ЛДСП Белый</v>
      </c>
      <c r="I85" t="s">
        <v>187</v>
      </c>
      <c r="J85" t="s">
        <v>1690</v>
      </c>
      <c r="K85" s="29" t="s">
        <v>168</v>
      </c>
      <c r="L85" t="s">
        <v>360</v>
      </c>
      <c r="M85" s="401">
        <v>720</v>
      </c>
      <c r="N85" s="401">
        <v>850</v>
      </c>
      <c r="O85" s="401">
        <v>560</v>
      </c>
      <c r="P85" s="1">
        <v>1</v>
      </c>
      <c r="Q85" t="s">
        <v>1047</v>
      </c>
      <c r="R85" s="401">
        <v>6427.6</v>
      </c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1243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№2 - Hettich ЛДСП Белый</v>
      </c>
      <c r="I86" t="s">
        <v>186</v>
      </c>
      <c r="J86" t="s">
        <v>1690</v>
      </c>
      <c r="K86" s="29" t="s">
        <v>168</v>
      </c>
      <c r="L86" t="s">
        <v>358</v>
      </c>
      <c r="M86" s="401">
        <v>720</v>
      </c>
      <c r="N86" s="401">
        <v>850</v>
      </c>
      <c r="O86" s="401">
        <v>560</v>
      </c>
      <c r="P86" s="1">
        <v>1</v>
      </c>
      <c r="Q86" t="s">
        <v>1047</v>
      </c>
      <c r="R86" s="401">
        <v>8087.62</v>
      </c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1679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№2 - Hettich ЛДСП Белый</v>
      </c>
      <c r="I87" t="s">
        <v>43</v>
      </c>
      <c r="J87" t="s">
        <v>1689</v>
      </c>
      <c r="K87" s="29" t="s">
        <v>168</v>
      </c>
      <c r="L87" t="s">
        <v>358</v>
      </c>
      <c r="M87" s="401">
        <v>720</v>
      </c>
      <c r="N87" s="401">
        <v>600</v>
      </c>
      <c r="O87" s="401">
        <v>315</v>
      </c>
      <c r="P87" s="1">
        <v>1</v>
      </c>
      <c r="Q87" t="s">
        <v>1047</v>
      </c>
      <c r="R87" s="401">
        <v>7110.11</v>
      </c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1617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№2 - Hettich ЛДСП Белый</v>
      </c>
      <c r="I88" t="s">
        <v>43</v>
      </c>
      <c r="J88" t="s">
        <v>1689</v>
      </c>
      <c r="K88" s="29" t="s">
        <v>168</v>
      </c>
      <c r="L88" t="s">
        <v>358</v>
      </c>
      <c r="M88" s="401">
        <v>720</v>
      </c>
      <c r="N88" s="401">
        <v>600</v>
      </c>
      <c r="O88" s="401">
        <v>315</v>
      </c>
      <c r="P88" s="1">
        <v>1</v>
      </c>
      <c r="Q88" t="s">
        <v>1047</v>
      </c>
      <c r="R88" s="401">
        <v>7430.11</v>
      </c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1680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№2 - Hettich ЛДСП Дуб кендал натуральный</v>
      </c>
      <c r="I89" t="s">
        <v>138</v>
      </c>
      <c r="J89" t="s">
        <v>1689</v>
      </c>
      <c r="K89" s="29" t="s">
        <v>158</v>
      </c>
      <c r="L89" t="s">
        <v>358</v>
      </c>
      <c r="M89" s="401">
        <v>720</v>
      </c>
      <c r="N89" s="401">
        <v>600</v>
      </c>
      <c r="O89" s="401">
        <v>315</v>
      </c>
      <c r="P89" s="1">
        <v>1</v>
      </c>
      <c r="Q89" t="s">
        <v>1047</v>
      </c>
      <c r="R89" s="401">
        <v>4728.08</v>
      </c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1681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Hafele Стекло Белый</v>
      </c>
      <c r="I90" t="s">
        <v>138</v>
      </c>
      <c r="J90" t="s">
        <v>1689</v>
      </c>
      <c r="K90" s="29" t="s">
        <v>168</v>
      </c>
      <c r="L90" t="s">
        <v>359</v>
      </c>
      <c r="M90" s="401">
        <v>720</v>
      </c>
      <c r="N90" s="401">
        <v>600</v>
      </c>
      <c r="O90" s="401">
        <v>315</v>
      </c>
      <c r="P90" s="1">
        <v>1</v>
      </c>
      <c r="Q90" t="s">
        <v>1176</v>
      </c>
      <c r="R90" s="401">
        <v>4158.0600000000004</v>
      </c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1682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Hafele ЛДСП Белый</v>
      </c>
      <c r="I91" t="s">
        <v>138</v>
      </c>
      <c r="J91" t="s">
        <v>1689</v>
      </c>
      <c r="K91" s="29" t="s">
        <v>168</v>
      </c>
      <c r="L91" t="s">
        <v>359</v>
      </c>
      <c r="M91" s="401">
        <v>960</v>
      </c>
      <c r="N91" s="401">
        <v>150</v>
      </c>
      <c r="O91" s="401">
        <v>315</v>
      </c>
      <c r="P91" s="1">
        <v>1</v>
      </c>
      <c r="Q91" t="s">
        <v>1047</v>
      </c>
      <c r="R91" s="401">
        <v>3074.74</v>
      </c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1683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Hafele Стекло Белый</v>
      </c>
      <c r="I92" t="s">
        <v>138</v>
      </c>
      <c r="J92" t="s">
        <v>1689</v>
      </c>
      <c r="K92" s="29" t="s">
        <v>168</v>
      </c>
      <c r="L92" t="s">
        <v>359</v>
      </c>
      <c r="M92" s="401">
        <v>960</v>
      </c>
      <c r="N92" s="401">
        <v>150</v>
      </c>
      <c r="O92" s="401">
        <v>315</v>
      </c>
      <c r="P92" s="1">
        <v>1</v>
      </c>
      <c r="Q92" t="s">
        <v>1176</v>
      </c>
      <c r="R92" s="401">
        <v>3108.7</v>
      </c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1684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№2 - Hettich ЛДСП Белый</v>
      </c>
      <c r="I93" t="s">
        <v>41</v>
      </c>
      <c r="J93" t="s">
        <v>1689</v>
      </c>
      <c r="K93" s="29" t="s">
        <v>168</v>
      </c>
      <c r="L93" t="s">
        <v>358</v>
      </c>
      <c r="M93" s="401">
        <v>720</v>
      </c>
      <c r="N93" s="401">
        <v>600</v>
      </c>
      <c r="O93" s="401">
        <v>315</v>
      </c>
      <c r="P93" s="1">
        <v>1</v>
      </c>
      <c r="Q93" t="s">
        <v>1047</v>
      </c>
      <c r="R93" s="401">
        <v>5512.97</v>
      </c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1685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Hafele ЛДСП Белый</v>
      </c>
      <c r="I94" t="s">
        <v>41</v>
      </c>
      <c r="J94" t="s">
        <v>1689</v>
      </c>
      <c r="K94" s="29" t="s">
        <v>168</v>
      </c>
      <c r="L94" t="s">
        <v>359</v>
      </c>
      <c r="M94" s="401">
        <v>960</v>
      </c>
      <c r="N94" s="401">
        <v>800</v>
      </c>
      <c r="O94" s="401">
        <v>315</v>
      </c>
      <c r="P94" s="1">
        <v>1</v>
      </c>
      <c r="Q94" t="s">
        <v>1047</v>
      </c>
      <c r="R94" s="401">
        <v>4849.1899999999996</v>
      </c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1686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№2 - Hettich ЛДСП Белый</v>
      </c>
      <c r="I95" t="s">
        <v>42</v>
      </c>
      <c r="J95" t="s">
        <v>1689</v>
      </c>
      <c r="K95" s="29" t="s">
        <v>168</v>
      </c>
      <c r="L95" t="s">
        <v>358</v>
      </c>
      <c r="M95" s="401">
        <v>720</v>
      </c>
      <c r="N95" s="401">
        <v>487</v>
      </c>
      <c r="O95" s="401">
        <v>346</v>
      </c>
      <c r="P95" s="1">
        <v>1</v>
      </c>
      <c r="Q95" t="s">
        <v>1047</v>
      </c>
      <c r="R95" s="401">
        <v>17347.5</v>
      </c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1687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№2 - Hettich ЛДСП Белый</v>
      </c>
      <c r="I96" t="s">
        <v>42</v>
      </c>
      <c r="J96" t="s">
        <v>1689</v>
      </c>
      <c r="K96" s="29" t="s">
        <v>168</v>
      </c>
      <c r="L96" t="s">
        <v>358</v>
      </c>
      <c r="M96" s="401">
        <v>720</v>
      </c>
      <c r="N96" s="401">
        <v>600</v>
      </c>
      <c r="O96" s="401">
        <v>315</v>
      </c>
      <c r="P96" s="1">
        <v>1</v>
      </c>
      <c r="Q96" t="s">
        <v>1047</v>
      </c>
      <c r="R96" s="401">
        <v>17473.990000000002</v>
      </c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1325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№2 - Hettich ЛДСП Белый</v>
      </c>
      <c r="I97" t="s">
        <v>2</v>
      </c>
      <c r="J97" t="s">
        <v>1689</v>
      </c>
      <c r="K97" s="29" t="s">
        <v>168</v>
      </c>
      <c r="L97" t="s">
        <v>358</v>
      </c>
      <c r="M97" s="401">
        <v>720</v>
      </c>
      <c r="N97" s="401">
        <v>600</v>
      </c>
      <c r="O97" s="401">
        <v>315</v>
      </c>
      <c r="P97" s="221">
        <v>0</v>
      </c>
      <c r="Q97" t="s">
        <v>1047</v>
      </c>
      <c r="R97" s="401">
        <v>2574.46</v>
      </c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1328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№2 - Hettich ЛДСП Белый</v>
      </c>
      <c r="I98" t="s">
        <v>2</v>
      </c>
      <c r="J98" t="s">
        <v>1689</v>
      </c>
      <c r="K98" s="29" t="s">
        <v>168</v>
      </c>
      <c r="L98" t="s">
        <v>358</v>
      </c>
      <c r="M98" s="401">
        <v>720</v>
      </c>
      <c r="N98" s="401">
        <v>600</v>
      </c>
      <c r="O98" s="401">
        <v>315</v>
      </c>
      <c r="P98" s="1">
        <v>1</v>
      </c>
      <c r="Q98" t="s">
        <v>1047</v>
      </c>
      <c r="R98" s="401">
        <v>2882.47</v>
      </c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1330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№2 - Hettich ЛДСП Белый</v>
      </c>
      <c r="I99" t="s">
        <v>2</v>
      </c>
      <c r="J99" t="s">
        <v>1689</v>
      </c>
      <c r="K99" s="29" t="s">
        <v>168</v>
      </c>
      <c r="L99" t="s">
        <v>358</v>
      </c>
      <c r="M99" s="401">
        <v>960</v>
      </c>
      <c r="N99" s="401">
        <v>600</v>
      </c>
      <c r="O99" s="401">
        <v>315</v>
      </c>
      <c r="P99" s="1">
        <v>1</v>
      </c>
      <c r="Q99" t="s">
        <v>1047</v>
      </c>
      <c r="R99" s="401">
        <v>3172.39</v>
      </c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1402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№2 - Hettich ЛДСП Белый</v>
      </c>
      <c r="I100" t="s">
        <v>780</v>
      </c>
      <c r="J100" t="s">
        <v>1689</v>
      </c>
      <c r="K100" s="29" t="s">
        <v>168</v>
      </c>
      <c r="L100" t="s">
        <v>358</v>
      </c>
      <c r="M100" s="401">
        <v>1250</v>
      </c>
      <c r="N100" s="401">
        <v>850</v>
      </c>
      <c r="O100" s="401">
        <v>315</v>
      </c>
      <c r="P100" s="1">
        <v>2</v>
      </c>
      <c r="Q100" t="s">
        <v>1047</v>
      </c>
      <c r="R100" s="401">
        <v>10290.25</v>
      </c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1392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№2 - Hettich ЛДСП Белый</v>
      </c>
      <c r="I101" t="s">
        <v>780</v>
      </c>
      <c r="J101" t="s">
        <v>1689</v>
      </c>
      <c r="K101" s="29" t="s">
        <v>168</v>
      </c>
      <c r="L101" t="s">
        <v>358</v>
      </c>
      <c r="M101" s="401">
        <v>720</v>
      </c>
      <c r="N101" s="401">
        <v>850</v>
      </c>
      <c r="O101" s="401">
        <v>315</v>
      </c>
      <c r="P101" s="1">
        <v>0</v>
      </c>
      <c r="Q101" t="s">
        <v>1047</v>
      </c>
      <c r="R101" s="401">
        <v>7009.31</v>
      </c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1384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№2 - Hettich ЛДСП Белый</v>
      </c>
      <c r="I102" t="s">
        <v>780</v>
      </c>
      <c r="J102" t="s">
        <v>1689</v>
      </c>
      <c r="K102" s="29" t="s">
        <v>168</v>
      </c>
      <c r="L102" t="s">
        <v>358</v>
      </c>
      <c r="M102" s="401">
        <v>720</v>
      </c>
      <c r="N102" s="401">
        <v>850</v>
      </c>
      <c r="O102" s="401">
        <v>560</v>
      </c>
      <c r="P102" s="1">
        <v>0</v>
      </c>
      <c r="Q102" t="s">
        <v>1047</v>
      </c>
      <c r="R102" s="401">
        <v>7009.31</v>
      </c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1396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№2 - Hettich ЛДСП Белый</v>
      </c>
      <c r="I103" t="s">
        <v>780</v>
      </c>
      <c r="J103" t="s">
        <v>1689</v>
      </c>
      <c r="K103" s="29" t="s">
        <v>168</v>
      </c>
      <c r="L103" t="s">
        <v>358</v>
      </c>
      <c r="M103" s="401">
        <v>960</v>
      </c>
      <c r="N103" s="401">
        <v>850</v>
      </c>
      <c r="O103" s="401">
        <v>315</v>
      </c>
      <c r="P103" s="1">
        <v>0</v>
      </c>
      <c r="Q103" t="s">
        <v>1047</v>
      </c>
      <c r="R103" s="401">
        <v>7504.67</v>
      </c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1298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№2 - Hettich ЛДСП Белый</v>
      </c>
      <c r="I104" t="s">
        <v>29</v>
      </c>
      <c r="J104" t="s">
        <v>1690</v>
      </c>
      <c r="K104" s="29" t="s">
        <v>168</v>
      </c>
      <c r="L104" t="s">
        <v>358</v>
      </c>
      <c r="M104" s="401">
        <v>720</v>
      </c>
      <c r="N104" s="401">
        <v>600</v>
      </c>
      <c r="O104" s="401">
        <v>560</v>
      </c>
      <c r="P104" s="1">
        <v>0</v>
      </c>
      <c r="Q104" t="s">
        <v>1047</v>
      </c>
      <c r="R104" s="401">
        <v>5128.67</v>
      </c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1300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№2 - Hettich ЛДСП Белый</v>
      </c>
      <c r="I105" t="s">
        <v>30</v>
      </c>
      <c r="J105" t="s">
        <v>1690</v>
      </c>
      <c r="K105" s="29" t="s">
        <v>168</v>
      </c>
      <c r="L105" t="s">
        <v>358</v>
      </c>
      <c r="M105" s="401">
        <v>720</v>
      </c>
      <c r="N105" s="401">
        <v>600</v>
      </c>
      <c r="O105" s="401">
        <v>560</v>
      </c>
      <c r="P105" s="1">
        <v>0</v>
      </c>
      <c r="Q105" t="s">
        <v>1047</v>
      </c>
      <c r="R105" s="401">
        <v>6128.65</v>
      </c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1228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№2 - Hettich ЛДСП Белый</v>
      </c>
      <c r="I106" t="s">
        <v>13</v>
      </c>
      <c r="J106" t="s">
        <v>1690</v>
      </c>
      <c r="K106" s="29" t="s">
        <v>168</v>
      </c>
      <c r="L106" t="s">
        <v>358</v>
      </c>
      <c r="M106" s="401">
        <v>720</v>
      </c>
      <c r="N106" s="401">
        <v>600</v>
      </c>
      <c r="O106" s="401">
        <v>560</v>
      </c>
      <c r="P106" s="1">
        <v>0</v>
      </c>
      <c r="Q106" t="s">
        <v>1047</v>
      </c>
      <c r="R106" s="401">
        <v>4304.7700000000004</v>
      </c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1231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Hafele ЛДСП Белый</v>
      </c>
      <c r="I107" t="s">
        <v>13</v>
      </c>
      <c r="J107" t="s">
        <v>1690</v>
      </c>
      <c r="K107" s="29" t="s">
        <v>168</v>
      </c>
      <c r="L107" t="s">
        <v>359</v>
      </c>
      <c r="M107" s="401">
        <v>720</v>
      </c>
      <c r="N107" s="401">
        <v>600</v>
      </c>
      <c r="O107" s="401">
        <v>560</v>
      </c>
      <c r="P107" s="1">
        <v>0</v>
      </c>
      <c r="Q107" t="s">
        <v>1047</v>
      </c>
      <c r="R107" s="401">
        <v>3564.77</v>
      </c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1232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Hafele(петли)/Hettich(ящики) Tip-on ЛДСП Белый</v>
      </c>
      <c r="I108" t="s">
        <v>13</v>
      </c>
      <c r="J108" t="s">
        <v>1690</v>
      </c>
      <c r="K108" s="29" t="s">
        <v>168</v>
      </c>
      <c r="L108" t="s">
        <v>360</v>
      </c>
      <c r="M108" s="401">
        <v>720</v>
      </c>
      <c r="N108" s="401">
        <v>600</v>
      </c>
      <c r="O108" s="401">
        <v>560</v>
      </c>
      <c r="P108" s="1">
        <v>0</v>
      </c>
      <c r="Q108" t="s">
        <v>1047</v>
      </c>
      <c r="R108" s="401">
        <v>3564.77</v>
      </c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1309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№2 - Hettich ЛДСП Белый</v>
      </c>
      <c r="I109" t="s">
        <v>14</v>
      </c>
      <c r="J109" t="s">
        <v>1690</v>
      </c>
      <c r="K109" s="29" t="s">
        <v>168</v>
      </c>
      <c r="L109" t="s">
        <v>358</v>
      </c>
      <c r="M109" s="401">
        <v>720</v>
      </c>
      <c r="N109" s="401">
        <v>600</v>
      </c>
      <c r="O109" s="401">
        <v>315</v>
      </c>
      <c r="P109" s="1">
        <v>0</v>
      </c>
      <c r="Q109" t="s">
        <v>1047</v>
      </c>
      <c r="R109" s="401">
        <v>5304.77</v>
      </c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1321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№2 - Hettich ЛДСП Белый</v>
      </c>
      <c r="I110" t="s">
        <v>189</v>
      </c>
      <c r="J110" t="s">
        <v>1690</v>
      </c>
      <c r="K110" s="29" t="s">
        <v>168</v>
      </c>
      <c r="L110" t="s">
        <v>358</v>
      </c>
      <c r="M110" s="401">
        <v>720</v>
      </c>
      <c r="N110" s="401">
        <v>850</v>
      </c>
      <c r="O110" s="401">
        <v>560</v>
      </c>
      <c r="P110" s="1">
        <v>0</v>
      </c>
      <c r="Q110" t="s">
        <v>1047</v>
      </c>
      <c r="R110" s="401">
        <v>6945.28</v>
      </c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1324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№2 - Hettich ЛДСП Белый</v>
      </c>
      <c r="I111" t="s">
        <v>188</v>
      </c>
      <c r="J111" t="s">
        <v>1690</v>
      </c>
      <c r="K111" s="29" t="s">
        <v>168</v>
      </c>
      <c r="L111" t="s">
        <v>358</v>
      </c>
      <c r="M111" s="401">
        <v>720</v>
      </c>
      <c r="N111" s="401">
        <v>850</v>
      </c>
      <c r="O111" s="401">
        <v>560</v>
      </c>
      <c r="P111" s="1">
        <v>0</v>
      </c>
      <c r="Q111" t="s">
        <v>1047</v>
      </c>
      <c r="R111" s="401">
        <v>6965.3</v>
      </c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1465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№2 - Hettich ЛДСП Белый</v>
      </c>
      <c r="I112" t="s">
        <v>136</v>
      </c>
      <c r="J112" t="s">
        <v>1689</v>
      </c>
      <c r="K112" s="29" t="s">
        <v>168</v>
      </c>
      <c r="L112" t="s">
        <v>358</v>
      </c>
      <c r="M112" s="401">
        <v>1250</v>
      </c>
      <c r="N112" s="401">
        <v>596</v>
      </c>
      <c r="O112" s="401">
        <v>315</v>
      </c>
      <c r="P112" s="1">
        <v>2</v>
      </c>
      <c r="Q112" t="s">
        <v>1047</v>
      </c>
      <c r="R112" s="401">
        <v>9938.49</v>
      </c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1469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№2 - Hettich Стекло Белый</v>
      </c>
      <c r="I113" t="s">
        <v>136</v>
      </c>
      <c r="J113" t="s">
        <v>1689</v>
      </c>
      <c r="K113" s="29" t="s">
        <v>168</v>
      </c>
      <c r="L113" t="s">
        <v>358</v>
      </c>
      <c r="M113" s="401">
        <v>1250</v>
      </c>
      <c r="N113" s="401">
        <v>596</v>
      </c>
      <c r="O113" s="401">
        <v>315</v>
      </c>
      <c r="P113" s="1">
        <v>2</v>
      </c>
      <c r="Q113" t="s">
        <v>1176</v>
      </c>
      <c r="R113" s="401">
        <v>10276.69</v>
      </c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1460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№2 - Hettich ЛДСП Белый</v>
      </c>
      <c r="I114" t="s">
        <v>136</v>
      </c>
      <c r="J114" t="s">
        <v>1689</v>
      </c>
      <c r="K114" s="29" t="s">
        <v>168</v>
      </c>
      <c r="L114" t="s">
        <v>358</v>
      </c>
      <c r="M114" s="401">
        <v>720</v>
      </c>
      <c r="N114" s="401">
        <v>450</v>
      </c>
      <c r="O114" s="401">
        <v>315</v>
      </c>
      <c r="P114" s="1">
        <v>0</v>
      </c>
      <c r="Q114" t="s">
        <v>1047</v>
      </c>
      <c r="R114" s="401">
        <v>4620.03</v>
      </c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1454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№2 - Hettich ЛДСП Белый</v>
      </c>
      <c r="I115" t="s">
        <v>136</v>
      </c>
      <c r="J115" t="s">
        <v>1689</v>
      </c>
      <c r="K115" s="29" t="s">
        <v>168</v>
      </c>
      <c r="L115" t="s">
        <v>358</v>
      </c>
      <c r="M115" s="401">
        <v>720</v>
      </c>
      <c r="N115" s="401">
        <v>596</v>
      </c>
      <c r="O115" s="401">
        <v>315</v>
      </c>
      <c r="P115" s="1">
        <v>0</v>
      </c>
      <c r="Q115" t="s">
        <v>1047</v>
      </c>
      <c r="R115" s="401">
        <v>8092.38</v>
      </c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1461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№2 - Hettich ЛДСП Белый</v>
      </c>
      <c r="I116" t="s">
        <v>136</v>
      </c>
      <c r="J116" t="s">
        <v>1689</v>
      </c>
      <c r="K116" s="29" t="s">
        <v>168</v>
      </c>
      <c r="L116" t="s">
        <v>358</v>
      </c>
      <c r="M116" s="401">
        <v>960</v>
      </c>
      <c r="N116" s="401">
        <v>450</v>
      </c>
      <c r="O116" s="401">
        <v>315</v>
      </c>
      <c r="P116" s="1">
        <v>1</v>
      </c>
      <c r="Q116" t="s">
        <v>1047</v>
      </c>
      <c r="R116" s="401">
        <v>5178.92</v>
      </c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1480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№2 - Hettich ЛДСП Белый</v>
      </c>
      <c r="I117" t="s">
        <v>137</v>
      </c>
      <c r="J117" t="s">
        <v>1689</v>
      </c>
      <c r="K117" s="29" t="s">
        <v>168</v>
      </c>
      <c r="L117" t="s">
        <v>358</v>
      </c>
      <c r="M117" s="401">
        <v>480</v>
      </c>
      <c r="N117" s="401">
        <v>446</v>
      </c>
      <c r="O117" s="401">
        <v>315</v>
      </c>
      <c r="P117" s="1">
        <v>0</v>
      </c>
      <c r="Q117" t="s">
        <v>1047</v>
      </c>
      <c r="R117" s="401">
        <v>9017.32</v>
      </c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1485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№2 - Hettich ЛДСП Белый</v>
      </c>
      <c r="I118" t="s">
        <v>137</v>
      </c>
      <c r="J118" t="s">
        <v>1689</v>
      </c>
      <c r="K118" s="29" t="s">
        <v>168</v>
      </c>
      <c r="L118" t="s">
        <v>358</v>
      </c>
      <c r="M118" s="401">
        <v>480</v>
      </c>
      <c r="N118" s="401">
        <v>896</v>
      </c>
      <c r="O118" s="401">
        <v>315</v>
      </c>
      <c r="P118" s="1">
        <v>0</v>
      </c>
      <c r="Q118" t="s">
        <v>1047</v>
      </c>
      <c r="R118" s="401">
        <v>9458.99</v>
      </c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1476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№2 - Hettich ЛДСП Белый</v>
      </c>
      <c r="I119" t="s">
        <v>137</v>
      </c>
      <c r="J119" t="s">
        <v>1689</v>
      </c>
      <c r="K119" s="29" t="s">
        <v>168</v>
      </c>
      <c r="L119" t="s">
        <v>358</v>
      </c>
      <c r="M119" s="401">
        <v>600</v>
      </c>
      <c r="N119" s="401">
        <v>446</v>
      </c>
      <c r="O119" s="401">
        <v>315</v>
      </c>
      <c r="P119" s="1">
        <v>0</v>
      </c>
      <c r="Q119" t="s">
        <v>1047</v>
      </c>
      <c r="R119" s="401">
        <v>10022.280000000001</v>
      </c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1551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№2 - Hettich ЛДСП Белый</v>
      </c>
      <c r="I120" t="s">
        <v>137</v>
      </c>
      <c r="J120" t="s">
        <v>1689</v>
      </c>
      <c r="K120" s="29" t="s">
        <v>168</v>
      </c>
      <c r="L120" t="s">
        <v>358</v>
      </c>
      <c r="M120" s="401">
        <v>600</v>
      </c>
      <c r="N120" s="401">
        <v>596</v>
      </c>
      <c r="O120" s="401">
        <v>315</v>
      </c>
      <c r="P120" s="1">
        <v>0</v>
      </c>
      <c r="Q120" t="s">
        <v>1047</v>
      </c>
      <c r="R120" s="401">
        <v>10169.5</v>
      </c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1519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№2 - Hettich ЛДСП Белый</v>
      </c>
      <c r="I121" t="s">
        <v>37</v>
      </c>
      <c r="J121" t="s">
        <v>1689</v>
      </c>
      <c r="K121" s="29" t="s">
        <v>168</v>
      </c>
      <c r="L121" t="s">
        <v>358</v>
      </c>
      <c r="M121" s="401">
        <v>720</v>
      </c>
      <c r="N121" s="401">
        <v>596</v>
      </c>
      <c r="O121" s="401">
        <v>315</v>
      </c>
      <c r="P121" s="221">
        <v>0</v>
      </c>
      <c r="Q121" t="s">
        <v>1047</v>
      </c>
      <c r="R121" s="401">
        <v>9092.3799999999992</v>
      </c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1531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№2 - Hettich ЛДСП Белый</v>
      </c>
      <c r="I122" t="s">
        <v>37</v>
      </c>
      <c r="J122" t="s">
        <v>1689</v>
      </c>
      <c r="K122" s="29" t="s">
        <v>168</v>
      </c>
      <c r="L122" t="s">
        <v>358</v>
      </c>
      <c r="M122" s="401">
        <v>867</v>
      </c>
      <c r="N122" s="401">
        <v>596</v>
      </c>
      <c r="O122" s="401">
        <v>333</v>
      </c>
      <c r="P122" s="1">
        <v>1</v>
      </c>
      <c r="Q122" t="s">
        <v>1047</v>
      </c>
      <c r="R122" s="401">
        <v>9713.0400000000009</v>
      </c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1532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№2 - Hettich ЛДСП Белый</v>
      </c>
      <c r="I123" t="s">
        <v>37</v>
      </c>
      <c r="J123" t="s">
        <v>1689</v>
      </c>
      <c r="K123" s="29" t="s">
        <v>168</v>
      </c>
      <c r="L123" t="s">
        <v>358</v>
      </c>
      <c r="M123" s="401">
        <v>867</v>
      </c>
      <c r="N123" s="401">
        <v>796</v>
      </c>
      <c r="O123" s="401">
        <v>333</v>
      </c>
      <c r="P123" s="1">
        <v>1</v>
      </c>
      <c r="Q123" t="s">
        <v>1047</v>
      </c>
      <c r="R123" s="401">
        <v>10627.85</v>
      </c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1529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Hafele ЛДСП Белый</v>
      </c>
      <c r="I124" t="s">
        <v>37</v>
      </c>
      <c r="J124" t="s">
        <v>1689</v>
      </c>
      <c r="K124" s="29" t="s">
        <v>168</v>
      </c>
      <c r="L124" t="s">
        <v>359</v>
      </c>
      <c r="M124" s="401">
        <v>867</v>
      </c>
      <c r="N124" s="401">
        <v>596</v>
      </c>
      <c r="O124" s="401">
        <v>333</v>
      </c>
      <c r="P124" s="1">
        <v>1</v>
      </c>
      <c r="Q124" t="s">
        <v>1047</v>
      </c>
      <c r="R124" s="401">
        <v>8233.0400000000009</v>
      </c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1521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Hafele Стекло Белый</v>
      </c>
      <c r="I125" t="s">
        <v>37</v>
      </c>
      <c r="J125" t="s">
        <v>1689</v>
      </c>
      <c r="K125" s="29" t="s">
        <v>168</v>
      </c>
      <c r="L125" t="s">
        <v>359</v>
      </c>
      <c r="M125" s="401">
        <v>867</v>
      </c>
      <c r="N125" s="401">
        <v>596</v>
      </c>
      <c r="O125" s="401">
        <v>333</v>
      </c>
      <c r="P125" s="1">
        <v>1</v>
      </c>
      <c r="Q125" t="s">
        <v>1176</v>
      </c>
      <c r="R125" s="401">
        <v>8412.11</v>
      </c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1541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№2 - Hettich ЛДСП Белый</v>
      </c>
      <c r="I126" t="s">
        <v>37</v>
      </c>
      <c r="J126" t="s">
        <v>1689</v>
      </c>
      <c r="K126" s="29" t="s">
        <v>168</v>
      </c>
      <c r="L126" t="s">
        <v>358</v>
      </c>
      <c r="M126" s="401">
        <v>1210</v>
      </c>
      <c r="N126" s="401">
        <v>596</v>
      </c>
      <c r="O126" s="401">
        <v>333</v>
      </c>
      <c r="P126" s="1">
        <v>2</v>
      </c>
      <c r="Q126" t="s">
        <v>1047</v>
      </c>
      <c r="R126" s="401">
        <v>11784.55</v>
      </c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1549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№2 - Hettich Стекло Белый</v>
      </c>
      <c r="I127" t="s">
        <v>37</v>
      </c>
      <c r="J127" t="s">
        <v>1689</v>
      </c>
      <c r="K127" s="29" t="s">
        <v>168</v>
      </c>
      <c r="L127" t="s">
        <v>358</v>
      </c>
      <c r="M127" s="401">
        <v>1210</v>
      </c>
      <c r="N127" s="401">
        <v>596</v>
      </c>
      <c r="O127" s="401">
        <v>333</v>
      </c>
      <c r="P127" s="1">
        <v>2</v>
      </c>
      <c r="Q127" t="s">
        <v>1176</v>
      </c>
      <c r="R127" s="401">
        <v>12143.69</v>
      </c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1472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№2 - Hettich ЛДСП Белый</v>
      </c>
      <c r="I128" t="s">
        <v>38</v>
      </c>
      <c r="J128" t="s">
        <v>1689</v>
      </c>
      <c r="K128" s="29" t="s">
        <v>168</v>
      </c>
      <c r="L128" t="s">
        <v>358</v>
      </c>
      <c r="M128" s="401">
        <v>720</v>
      </c>
      <c r="N128" s="401">
        <v>450</v>
      </c>
      <c r="O128" s="401">
        <v>315</v>
      </c>
      <c r="P128" s="1">
        <v>0</v>
      </c>
      <c r="Q128" t="s">
        <v>1047</v>
      </c>
      <c r="R128" s="401">
        <v>17610.009999999998</v>
      </c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8" x14ac:dyDescent="0.25">
      <c r="H129" s="401" t="s">
        <v>1722</v>
      </c>
      <c r="L129"/>
      <c r="O129" s="221"/>
      <c r="P129" s="1"/>
      <c r="R129" s="401">
        <v>8350.49</v>
      </c>
    </row>
    <row r="130" spans="8:18" x14ac:dyDescent="0.25">
      <c r="H130" s="401" t="s">
        <v>1723</v>
      </c>
      <c r="L130"/>
      <c r="O130" s="221"/>
      <c r="P130" s="1"/>
      <c r="R130" s="401">
        <v>9430.17</v>
      </c>
    </row>
    <row r="131" spans="8:18" x14ac:dyDescent="0.25">
      <c r="H131" s="401" t="s">
        <v>1724</v>
      </c>
      <c r="L131"/>
      <c r="O131" s="221"/>
      <c r="P131" s="1"/>
      <c r="R131" s="401">
        <v>23826.12</v>
      </c>
    </row>
    <row r="132" spans="8:18" x14ac:dyDescent="0.25">
      <c r="H132" s="401" t="s">
        <v>1725</v>
      </c>
      <c r="L132"/>
      <c r="O132" s="221"/>
      <c r="P132" s="1"/>
      <c r="R132" s="401">
        <v>25381.32</v>
      </c>
    </row>
    <row r="133" spans="8:18" x14ac:dyDescent="0.25">
      <c r="H133" s="401" t="s">
        <v>1726</v>
      </c>
      <c r="L133"/>
      <c r="O133" s="221"/>
      <c r="P133" s="1"/>
      <c r="R133" s="401">
        <v>12511.15</v>
      </c>
    </row>
    <row r="134" spans="8:18" x14ac:dyDescent="0.25">
      <c r="H134" s="401" t="s">
        <v>1727</v>
      </c>
      <c r="L134"/>
      <c r="O134" s="221"/>
      <c r="P134" s="1"/>
      <c r="R134" s="401">
        <v>28066.13</v>
      </c>
    </row>
    <row r="135" spans="8:18" x14ac:dyDescent="0.25">
      <c r="H135" s="401" t="s">
        <v>1728</v>
      </c>
      <c r="L135"/>
      <c r="O135" s="221"/>
      <c r="P135" s="1"/>
      <c r="R135" s="401">
        <v>10281.67</v>
      </c>
    </row>
    <row r="136" spans="8:18" x14ac:dyDescent="0.25">
      <c r="H136" s="401" t="s">
        <v>1729</v>
      </c>
      <c r="L136"/>
      <c r="O136" s="221"/>
      <c r="P136" s="1"/>
      <c r="R136" s="401">
        <v>11031.28</v>
      </c>
    </row>
    <row r="137" spans="8:18" x14ac:dyDescent="0.25">
      <c r="H137" s="401" t="s">
        <v>1730</v>
      </c>
      <c r="L137"/>
      <c r="O137" s="221"/>
      <c r="P137" s="1"/>
      <c r="R137" s="401">
        <v>14187.9</v>
      </c>
    </row>
    <row r="138" spans="8:18" x14ac:dyDescent="0.25">
      <c r="H138" s="401" t="s">
        <v>1731</v>
      </c>
      <c r="L138"/>
      <c r="O138" s="221"/>
      <c r="P138" s="1"/>
      <c r="R138" s="401">
        <v>16027.45</v>
      </c>
    </row>
    <row r="139" spans="8:18" x14ac:dyDescent="0.25">
      <c r="H139" s="401" t="s">
        <v>1732</v>
      </c>
      <c r="L139"/>
      <c r="O139" s="221"/>
      <c r="P139" s="1"/>
      <c r="R139" s="401">
        <v>9260.07</v>
      </c>
    </row>
    <row r="140" spans="8:18" x14ac:dyDescent="0.25">
      <c r="H140" s="401" t="s">
        <v>1733</v>
      </c>
      <c r="L140"/>
      <c r="O140" s="221"/>
      <c r="P140" s="1"/>
      <c r="R140" s="401">
        <v>10775.75</v>
      </c>
    </row>
    <row r="141" spans="8:18" x14ac:dyDescent="0.25">
      <c r="H141" s="401" t="s">
        <v>1734</v>
      </c>
      <c r="L141"/>
      <c r="O141" s="221"/>
      <c r="P141" s="1"/>
      <c r="R141" s="401">
        <v>10843.27</v>
      </c>
    </row>
    <row r="142" spans="8:18" x14ac:dyDescent="0.25">
      <c r="H142" s="401" t="s">
        <v>1735</v>
      </c>
      <c r="L142"/>
      <c r="O142" s="221"/>
      <c r="P142" s="1"/>
      <c r="R142" s="401">
        <v>16560.05</v>
      </c>
    </row>
    <row r="143" spans="8:18" x14ac:dyDescent="0.25">
      <c r="H143" s="401" t="s">
        <v>1736</v>
      </c>
      <c r="L143"/>
      <c r="O143" s="221"/>
      <c r="P143" s="1"/>
      <c r="R143" s="401">
        <v>9943.8799999999992</v>
      </c>
    </row>
    <row r="144" spans="8:18" x14ac:dyDescent="0.25">
      <c r="H144" s="401" t="s">
        <v>1737</v>
      </c>
      <c r="L144"/>
      <c r="O144" s="221"/>
      <c r="P144" s="1"/>
      <c r="R144" s="401">
        <v>10233.4</v>
      </c>
    </row>
    <row r="145" spans="8:18" x14ac:dyDescent="0.25">
      <c r="H145" s="401" t="s">
        <v>1738</v>
      </c>
      <c r="L145"/>
      <c r="O145" s="221"/>
      <c r="P145" s="1"/>
      <c r="R145" s="401">
        <v>10771.08</v>
      </c>
    </row>
    <row r="146" spans="8:18" x14ac:dyDescent="0.25">
      <c r="H146" s="401" t="s">
        <v>1739</v>
      </c>
      <c r="L146"/>
      <c r="O146" s="221"/>
      <c r="P146" s="1"/>
      <c r="R146" s="401">
        <v>15921.09</v>
      </c>
    </row>
    <row r="147" spans="8:18" x14ac:dyDescent="0.25">
      <c r="H147" s="401" t="s">
        <v>1740</v>
      </c>
      <c r="L147"/>
      <c r="O147" s="221"/>
      <c r="P147" s="1"/>
      <c r="R147" s="401">
        <v>17247.810000000001</v>
      </c>
    </row>
    <row r="148" spans="8:18" x14ac:dyDescent="0.25">
      <c r="H148" s="401" t="s">
        <v>1741</v>
      </c>
      <c r="L148"/>
      <c r="O148" s="221"/>
      <c r="P148" s="1"/>
      <c r="R148" s="401">
        <v>7129.78</v>
      </c>
    </row>
    <row r="149" spans="8:18" x14ac:dyDescent="0.25">
      <c r="H149" s="401" t="s">
        <v>1742</v>
      </c>
      <c r="L149"/>
      <c r="O149" s="221"/>
      <c r="P149" s="1"/>
      <c r="R149" s="401">
        <v>7631.06</v>
      </c>
    </row>
    <row r="150" spans="8:18" x14ac:dyDescent="0.25">
      <c r="H150" s="401" t="s">
        <v>1743</v>
      </c>
      <c r="L150"/>
      <c r="O150" s="221"/>
      <c r="P150" s="1"/>
      <c r="R150" s="401">
        <v>11331.1</v>
      </c>
    </row>
    <row r="151" spans="8:18" x14ac:dyDescent="0.25">
      <c r="H151" s="401" t="s">
        <v>1744</v>
      </c>
      <c r="L151"/>
      <c r="O151" s="221"/>
      <c r="P151" s="1"/>
      <c r="R151" s="401">
        <v>17633.88</v>
      </c>
    </row>
    <row r="152" spans="8:18" x14ac:dyDescent="0.25">
      <c r="H152" s="401" t="s">
        <v>1745</v>
      </c>
      <c r="L152"/>
      <c r="O152" s="221"/>
      <c r="P152" s="1"/>
      <c r="R152" s="401">
        <v>13035.09</v>
      </c>
    </row>
    <row r="153" spans="8:18" x14ac:dyDescent="0.25">
      <c r="H153" s="401" t="s">
        <v>1745</v>
      </c>
      <c r="L153"/>
      <c r="O153" s="221"/>
      <c r="P153" s="1"/>
      <c r="R153" s="401">
        <v>13035.09</v>
      </c>
    </row>
    <row r="154" spans="8:18" x14ac:dyDescent="0.25">
      <c r="H154" s="401" t="s">
        <v>1746</v>
      </c>
      <c r="L154"/>
      <c r="O154" s="221"/>
      <c r="P154" s="1"/>
      <c r="R154" s="401">
        <v>15476.15</v>
      </c>
    </row>
    <row r="155" spans="8:18" x14ac:dyDescent="0.25">
      <c r="H155" s="401" t="s">
        <v>1747</v>
      </c>
      <c r="L155"/>
      <c r="O155" s="221"/>
      <c r="P155" s="1"/>
      <c r="R155" s="401">
        <v>16271.08</v>
      </c>
    </row>
    <row r="156" spans="8:18" x14ac:dyDescent="0.25">
      <c r="H156" s="401" t="s">
        <v>1748</v>
      </c>
      <c r="L156"/>
      <c r="O156" s="221"/>
      <c r="P156" s="1"/>
      <c r="R156" s="401">
        <v>19003.169999999998</v>
      </c>
    </row>
  </sheetData>
  <sheetProtection algorithmName="SHA-512" hashValue="r/1r9/mtC5loOrL0VX/hNqQOPsYCL9nHfzBkUmjJqbxmFf5khvLhC4wxGkTL+8ORlYq1b+RWM8D8xcnEC2bBgw==" saltValue="L/xUf0CllcaKW2F7QXKeug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1062" zoomScale="115" zoomScaleNormal="115" workbookViewId="0">
      <selection activeCell="C2364" sqref="C2364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70.140625" style="264" bestFit="1" customWidth="1"/>
    <col min="4" max="4" width="10.7109375" style="264" customWidth="1"/>
    <col min="5" max="5" width="9.28515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2.95" customHeight="1" x14ac:dyDescent="0.2">
      <c r="A1" s="398" t="s">
        <v>857</v>
      </c>
      <c r="B1" s="398" t="s">
        <v>175</v>
      </c>
      <c r="C1" s="398" t="s">
        <v>858</v>
      </c>
      <c r="D1" s="398" t="s">
        <v>859</v>
      </c>
      <c r="E1" s="398" t="s">
        <v>803</v>
      </c>
      <c r="F1" s="398" t="s">
        <v>860</v>
      </c>
      <c r="G1" s="398" t="s">
        <v>1179</v>
      </c>
    </row>
    <row r="2" spans="1:7" ht="12" customHeight="1" x14ac:dyDescent="0.2">
      <c r="A2" s="254">
        <v>1</v>
      </c>
      <c r="B2" s="255" t="s">
        <v>1180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1181</v>
      </c>
      <c r="D3" s="260">
        <v>1</v>
      </c>
      <c r="E3" s="262"/>
      <c r="F3" s="262"/>
      <c r="G3" s="258" t="s">
        <v>1182</v>
      </c>
    </row>
    <row r="4" spans="1:7" ht="12" customHeight="1" x14ac:dyDescent="0.2">
      <c r="A4" s="259"/>
      <c r="B4" s="259"/>
      <c r="C4" s="258" t="s">
        <v>1183</v>
      </c>
      <c r="D4" s="260">
        <v>1</v>
      </c>
      <c r="E4" s="262"/>
      <c r="F4" s="262"/>
      <c r="G4" s="258" t="s">
        <v>1182</v>
      </c>
    </row>
    <row r="5" spans="1:7" ht="12" customHeight="1" x14ac:dyDescent="0.2">
      <c r="A5" s="259"/>
      <c r="B5" s="259"/>
      <c r="C5" s="258" t="s">
        <v>1184</v>
      </c>
      <c r="D5" s="260">
        <v>1</v>
      </c>
      <c r="E5" s="262"/>
      <c r="F5" s="262"/>
      <c r="G5" s="258" t="s">
        <v>1182</v>
      </c>
    </row>
    <row r="6" spans="1:7" ht="12" customHeight="1" x14ac:dyDescent="0.2">
      <c r="A6" s="259"/>
      <c r="B6" s="259"/>
      <c r="C6" s="258" t="s">
        <v>1185</v>
      </c>
      <c r="D6" s="260">
        <v>1</v>
      </c>
      <c r="E6" s="262"/>
      <c r="F6" s="262"/>
      <c r="G6" s="258" t="s">
        <v>1182</v>
      </c>
    </row>
    <row r="7" spans="1:7" ht="12" customHeight="1" x14ac:dyDescent="0.2">
      <c r="A7" s="259"/>
      <c r="B7" s="259"/>
      <c r="C7" s="258" t="s">
        <v>1186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394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1187</v>
      </c>
      <c r="D9" s="260">
        <v>1</v>
      </c>
      <c r="E9" s="262"/>
      <c r="F9" s="262"/>
      <c r="G9" s="258" t="s">
        <v>1182</v>
      </c>
    </row>
    <row r="10" spans="1:7" ht="12" customHeight="1" x14ac:dyDescent="0.2">
      <c r="A10" s="259"/>
      <c r="B10" s="259"/>
      <c r="C10" s="258" t="s">
        <v>660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865</v>
      </c>
      <c r="D11" s="260">
        <v>1</v>
      </c>
      <c r="E11" s="262"/>
      <c r="F11" s="262"/>
      <c r="G11" s="258" t="s">
        <v>1182</v>
      </c>
    </row>
    <row r="12" spans="1:7" ht="12" customHeight="1" x14ac:dyDescent="0.2">
      <c r="A12" s="259"/>
      <c r="B12" s="259"/>
      <c r="C12" s="258" t="s">
        <v>869</v>
      </c>
      <c r="D12" s="260">
        <v>1</v>
      </c>
      <c r="E12" s="262"/>
      <c r="F12" s="262"/>
      <c r="G12" s="258" t="s">
        <v>1182</v>
      </c>
    </row>
    <row r="13" spans="1:7" ht="12" customHeight="1" x14ac:dyDescent="0.2">
      <c r="A13" s="259"/>
      <c r="B13" s="259"/>
      <c r="C13" s="258" t="s">
        <v>1188</v>
      </c>
      <c r="D13" s="260">
        <v>1</v>
      </c>
      <c r="E13" s="262"/>
      <c r="F13" s="262"/>
      <c r="G13" s="258" t="s">
        <v>1182</v>
      </c>
    </row>
    <row r="14" spans="1:7" ht="12" customHeight="1" x14ac:dyDescent="0.2">
      <c r="A14" s="259"/>
      <c r="B14" s="259"/>
      <c r="C14" s="258" t="s">
        <v>861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1189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1190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878</v>
      </c>
      <c r="D18" s="260">
        <v>1</v>
      </c>
      <c r="E18" s="262"/>
      <c r="F18" s="262"/>
      <c r="G18" s="258" t="s">
        <v>1182</v>
      </c>
    </row>
    <row r="19" spans="1:7" ht="12" customHeight="1" x14ac:dyDescent="0.2">
      <c r="A19" s="259"/>
      <c r="B19" s="259"/>
      <c r="C19" s="258" t="s">
        <v>879</v>
      </c>
      <c r="D19" s="260">
        <v>1</v>
      </c>
      <c r="E19" s="262"/>
      <c r="F19" s="262"/>
      <c r="G19" s="258" t="s">
        <v>1182</v>
      </c>
    </row>
    <row r="20" spans="1:7" ht="12" customHeight="1" x14ac:dyDescent="0.2">
      <c r="A20" s="259"/>
      <c r="B20" s="259"/>
      <c r="C20" s="258" t="s">
        <v>1184</v>
      </c>
      <c r="D20" s="260">
        <v>1</v>
      </c>
      <c r="E20" s="262"/>
      <c r="F20" s="262"/>
      <c r="G20" s="258" t="s">
        <v>1182</v>
      </c>
    </row>
    <row r="21" spans="1:7" ht="12" customHeight="1" x14ac:dyDescent="0.2">
      <c r="A21" s="259"/>
      <c r="B21" s="259"/>
      <c r="C21" s="258" t="s">
        <v>870</v>
      </c>
      <c r="D21" s="260">
        <v>1</v>
      </c>
      <c r="E21" s="262"/>
      <c r="F21" s="262"/>
      <c r="G21" s="258" t="s">
        <v>1182</v>
      </c>
    </row>
    <row r="22" spans="1:7" ht="12" customHeight="1" x14ac:dyDescent="0.2">
      <c r="A22" s="259"/>
      <c r="B22" s="259"/>
      <c r="C22" s="258" t="s">
        <v>1186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868</v>
      </c>
      <c r="D23" s="260">
        <v>2</v>
      </c>
      <c r="E23" s="262"/>
      <c r="F23" s="262"/>
      <c r="G23" s="258" t="s">
        <v>1182</v>
      </c>
    </row>
    <row r="24" spans="1:7" ht="12" customHeight="1" x14ac:dyDescent="0.2">
      <c r="A24" s="259"/>
      <c r="B24" s="259"/>
      <c r="C24" s="258" t="s">
        <v>394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875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907</v>
      </c>
      <c r="D26" s="260">
        <v>1</v>
      </c>
      <c r="E26" s="262"/>
      <c r="F26" s="262"/>
      <c r="G26" s="258" t="s">
        <v>1182</v>
      </c>
    </row>
    <row r="27" spans="1:7" ht="12" customHeight="1" x14ac:dyDescent="0.2">
      <c r="A27" s="259"/>
      <c r="B27" s="259"/>
      <c r="C27" s="258" t="s">
        <v>434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660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865</v>
      </c>
      <c r="D29" s="260">
        <v>1</v>
      </c>
      <c r="E29" s="262"/>
      <c r="F29" s="262"/>
      <c r="G29" s="258" t="s">
        <v>1182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1191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1192</v>
      </c>
      <c r="D32" s="260">
        <v>1</v>
      </c>
      <c r="E32" s="262"/>
      <c r="F32" s="262"/>
      <c r="G32" s="258" t="s">
        <v>1182</v>
      </c>
    </row>
    <row r="33" spans="1:7" ht="12" customHeight="1" x14ac:dyDescent="0.2">
      <c r="A33" s="259"/>
      <c r="B33" s="259"/>
      <c r="C33" s="258" t="s">
        <v>1193</v>
      </c>
      <c r="D33" s="260">
        <v>1</v>
      </c>
      <c r="E33" s="262"/>
      <c r="F33" s="262"/>
      <c r="G33" s="258" t="s">
        <v>1182</v>
      </c>
    </row>
    <row r="34" spans="1:7" ht="12" customHeight="1" x14ac:dyDescent="0.2">
      <c r="A34" s="259"/>
      <c r="B34" s="259"/>
      <c r="C34" s="258" t="s">
        <v>1194</v>
      </c>
      <c r="D34" s="260">
        <v>1</v>
      </c>
      <c r="E34" s="262"/>
      <c r="F34" s="262"/>
      <c r="G34" s="258" t="s">
        <v>1182</v>
      </c>
    </row>
    <row r="35" spans="1:7" ht="12" customHeight="1" x14ac:dyDescent="0.2">
      <c r="A35" s="259"/>
      <c r="B35" s="259"/>
      <c r="C35" s="258" t="s">
        <v>870</v>
      </c>
      <c r="D35" s="260">
        <v>1</v>
      </c>
      <c r="E35" s="262"/>
      <c r="F35" s="262"/>
      <c r="G35" s="258" t="s">
        <v>1182</v>
      </c>
    </row>
    <row r="36" spans="1:7" ht="12" customHeight="1" x14ac:dyDescent="0.2">
      <c r="A36" s="259"/>
      <c r="B36" s="259"/>
      <c r="C36" s="258" t="s">
        <v>1195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868</v>
      </c>
      <c r="D37" s="260">
        <v>2</v>
      </c>
      <c r="E37" s="262"/>
      <c r="F37" s="262"/>
      <c r="G37" s="258" t="s">
        <v>1182</v>
      </c>
    </row>
    <row r="38" spans="1:7" ht="12" customHeight="1" x14ac:dyDescent="0.2">
      <c r="A38" s="259"/>
      <c r="B38" s="259"/>
      <c r="C38" s="258" t="s">
        <v>394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875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1196</v>
      </c>
      <c r="D40" s="260">
        <v>1</v>
      </c>
      <c r="E40" s="262"/>
      <c r="F40" s="262"/>
      <c r="G40" s="258" t="s">
        <v>1182</v>
      </c>
    </row>
    <row r="41" spans="1:7" ht="12" customHeight="1" x14ac:dyDescent="0.2">
      <c r="A41" s="259"/>
      <c r="B41" s="259"/>
      <c r="C41" s="258" t="s">
        <v>434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660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865</v>
      </c>
      <c r="D43" s="260">
        <v>1</v>
      </c>
      <c r="E43" s="262"/>
      <c r="F43" s="262"/>
      <c r="G43" s="258" t="s">
        <v>1182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1197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1198</v>
      </c>
      <c r="D46" s="260">
        <v>1</v>
      </c>
      <c r="E46" s="262"/>
      <c r="F46" s="262"/>
      <c r="G46" s="258" t="s">
        <v>1182</v>
      </c>
    </row>
    <row r="47" spans="1:7" ht="12" customHeight="1" x14ac:dyDescent="0.2">
      <c r="A47" s="259"/>
      <c r="B47" s="259"/>
      <c r="C47" s="258" t="s">
        <v>1199</v>
      </c>
      <c r="D47" s="260">
        <v>1</v>
      </c>
      <c r="E47" s="262"/>
      <c r="F47" s="262"/>
      <c r="G47" s="258" t="s">
        <v>1182</v>
      </c>
    </row>
    <row r="48" spans="1:7" ht="12" customHeight="1" x14ac:dyDescent="0.2">
      <c r="A48" s="259"/>
      <c r="B48" s="259"/>
      <c r="C48" s="258" t="s">
        <v>1200</v>
      </c>
      <c r="D48" s="260">
        <v>1</v>
      </c>
      <c r="E48" s="262"/>
      <c r="F48" s="262"/>
      <c r="G48" s="258" t="s">
        <v>1182</v>
      </c>
    </row>
    <row r="49" spans="1:7" ht="12" customHeight="1" x14ac:dyDescent="0.2">
      <c r="A49" s="259"/>
      <c r="B49" s="259"/>
      <c r="C49" s="258" t="s">
        <v>1201</v>
      </c>
      <c r="D49" s="260">
        <v>1</v>
      </c>
      <c r="E49" s="262"/>
      <c r="F49" s="262"/>
      <c r="G49" s="258" t="s">
        <v>1182</v>
      </c>
    </row>
    <row r="50" spans="1:7" ht="12" customHeight="1" x14ac:dyDescent="0.2">
      <c r="A50" s="259"/>
      <c r="B50" s="259"/>
      <c r="C50" s="258" t="s">
        <v>1202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394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1203</v>
      </c>
      <c r="D52" s="260">
        <v>1</v>
      </c>
      <c r="E52" s="262"/>
      <c r="F52" s="262"/>
      <c r="G52" s="258" t="s">
        <v>1182</v>
      </c>
    </row>
    <row r="53" spans="1:7" ht="12" customHeight="1" x14ac:dyDescent="0.2">
      <c r="A53" s="259"/>
      <c r="B53" s="259"/>
      <c r="C53" s="258" t="s">
        <v>660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865</v>
      </c>
      <c r="D54" s="260">
        <v>1</v>
      </c>
      <c r="E54" s="262"/>
      <c r="F54" s="262"/>
      <c r="G54" s="258" t="s">
        <v>1182</v>
      </c>
    </row>
    <row r="55" spans="1:7" ht="12" customHeight="1" x14ac:dyDescent="0.2">
      <c r="A55" s="259"/>
      <c r="B55" s="259"/>
      <c r="C55" s="258" t="s">
        <v>1204</v>
      </c>
      <c r="D55" s="260">
        <v>1</v>
      </c>
      <c r="E55" s="262"/>
      <c r="F55" s="262"/>
      <c r="G55" s="258" t="s">
        <v>1182</v>
      </c>
    </row>
    <row r="56" spans="1:7" ht="12" customHeight="1" x14ac:dyDescent="0.2">
      <c r="A56" s="259"/>
      <c r="B56" s="259"/>
      <c r="C56" s="258" t="s">
        <v>1205</v>
      </c>
      <c r="D56" s="260">
        <v>1</v>
      </c>
      <c r="E56" s="262"/>
      <c r="F56" s="262"/>
      <c r="G56" s="258" t="s">
        <v>1182</v>
      </c>
    </row>
    <row r="57" spans="1:7" ht="12" customHeight="1" x14ac:dyDescent="0.2">
      <c r="A57" s="259"/>
      <c r="B57" s="259"/>
      <c r="C57" s="258" t="s">
        <v>861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1189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1206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1207</v>
      </c>
      <c r="D61" s="260">
        <v>1</v>
      </c>
      <c r="E61" s="262"/>
      <c r="F61" s="262"/>
      <c r="G61" s="258" t="s">
        <v>1182</v>
      </c>
    </row>
    <row r="62" spans="1:7" ht="12" customHeight="1" x14ac:dyDescent="0.2">
      <c r="A62" s="259"/>
      <c r="B62" s="259"/>
      <c r="C62" s="258" t="s">
        <v>1208</v>
      </c>
      <c r="D62" s="260">
        <v>1</v>
      </c>
      <c r="E62" s="262"/>
      <c r="F62" s="262"/>
      <c r="G62" s="258" t="s">
        <v>1182</v>
      </c>
    </row>
    <row r="63" spans="1:7" ht="12" customHeight="1" x14ac:dyDescent="0.2">
      <c r="A63" s="259"/>
      <c r="B63" s="259"/>
      <c r="C63" s="258" t="s">
        <v>1200</v>
      </c>
      <c r="D63" s="260">
        <v>1</v>
      </c>
      <c r="E63" s="262"/>
      <c r="F63" s="262"/>
      <c r="G63" s="258" t="s">
        <v>1182</v>
      </c>
    </row>
    <row r="64" spans="1:7" ht="12" customHeight="1" x14ac:dyDescent="0.2">
      <c r="A64" s="259"/>
      <c r="B64" s="259"/>
      <c r="C64" s="258" t="s">
        <v>1209</v>
      </c>
      <c r="D64" s="260">
        <v>1</v>
      </c>
      <c r="E64" s="262"/>
      <c r="F64" s="262"/>
      <c r="G64" s="258" t="s">
        <v>1182</v>
      </c>
    </row>
    <row r="65" spans="1:7" ht="12" customHeight="1" x14ac:dyDescent="0.2">
      <c r="A65" s="259"/>
      <c r="B65" s="259"/>
      <c r="C65" s="258" t="s">
        <v>1202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394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1210</v>
      </c>
      <c r="D67" s="260">
        <v>1</v>
      </c>
      <c r="E67" s="262"/>
      <c r="F67" s="262"/>
      <c r="G67" s="258" t="s">
        <v>1182</v>
      </c>
    </row>
    <row r="68" spans="1:7" ht="12" customHeight="1" x14ac:dyDescent="0.2">
      <c r="A68" s="259"/>
      <c r="B68" s="259"/>
      <c r="C68" s="258" t="s">
        <v>660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865</v>
      </c>
      <c r="D69" s="260">
        <v>1</v>
      </c>
      <c r="E69" s="262"/>
      <c r="F69" s="262"/>
      <c r="G69" s="258" t="s">
        <v>1182</v>
      </c>
    </row>
    <row r="70" spans="1:7" ht="12" customHeight="1" x14ac:dyDescent="0.2">
      <c r="A70" s="259"/>
      <c r="B70" s="259"/>
      <c r="C70" s="258" t="s">
        <v>1204</v>
      </c>
      <c r="D70" s="260">
        <v>1</v>
      </c>
      <c r="E70" s="262"/>
      <c r="F70" s="262"/>
      <c r="G70" s="258" t="s">
        <v>1182</v>
      </c>
    </row>
    <row r="71" spans="1:7" ht="12" customHeight="1" x14ac:dyDescent="0.2">
      <c r="A71" s="259"/>
      <c r="B71" s="259"/>
      <c r="C71" s="258" t="s">
        <v>1205</v>
      </c>
      <c r="D71" s="260">
        <v>1</v>
      </c>
      <c r="E71" s="262"/>
      <c r="F71" s="262"/>
      <c r="G71" s="258" t="s">
        <v>1182</v>
      </c>
    </row>
    <row r="72" spans="1:7" ht="12" customHeight="1" x14ac:dyDescent="0.2">
      <c r="A72" s="259"/>
      <c r="B72" s="259"/>
      <c r="C72" s="258" t="s">
        <v>861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1189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1211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875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862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429</v>
      </c>
      <c r="D78" s="260">
        <v>2</v>
      </c>
      <c r="E78" s="260">
        <v>500</v>
      </c>
      <c r="F78" s="263">
        <v>1000</v>
      </c>
      <c r="G78" s="258"/>
    </row>
    <row r="79" spans="1:7" ht="12" customHeight="1" x14ac:dyDescent="0.2">
      <c r="A79" s="259"/>
      <c r="B79" s="259"/>
      <c r="C79" s="258" t="s">
        <v>1181</v>
      </c>
      <c r="D79" s="260">
        <v>1</v>
      </c>
      <c r="E79" s="262"/>
      <c r="F79" s="262"/>
      <c r="G79" s="258" t="s">
        <v>1182</v>
      </c>
    </row>
    <row r="80" spans="1:7" ht="12" customHeight="1" x14ac:dyDescent="0.2">
      <c r="A80" s="259"/>
      <c r="B80" s="259"/>
      <c r="C80" s="258" t="s">
        <v>1183</v>
      </c>
      <c r="D80" s="260">
        <v>1</v>
      </c>
      <c r="E80" s="262"/>
      <c r="F80" s="262"/>
      <c r="G80" s="258" t="s">
        <v>1182</v>
      </c>
    </row>
    <row r="81" spans="1:7" ht="12" customHeight="1" x14ac:dyDescent="0.2">
      <c r="A81" s="259"/>
      <c r="B81" s="259"/>
      <c r="C81" s="258" t="s">
        <v>1184</v>
      </c>
      <c r="D81" s="260">
        <v>1</v>
      </c>
      <c r="E81" s="262"/>
      <c r="F81" s="262"/>
      <c r="G81" s="258" t="s">
        <v>1182</v>
      </c>
    </row>
    <row r="82" spans="1:7" ht="12" customHeight="1" x14ac:dyDescent="0.2">
      <c r="A82" s="259"/>
      <c r="B82" s="259"/>
      <c r="C82" s="258" t="s">
        <v>1212</v>
      </c>
      <c r="D82" s="260">
        <v>1</v>
      </c>
      <c r="E82" s="262"/>
      <c r="F82" s="262"/>
      <c r="G82" s="258" t="s">
        <v>1182</v>
      </c>
    </row>
    <row r="83" spans="1:7" ht="12" customHeight="1" x14ac:dyDescent="0.2">
      <c r="A83" s="259"/>
      <c r="B83" s="259"/>
      <c r="C83" s="258" t="s">
        <v>865</v>
      </c>
      <c r="D83" s="260">
        <v>1</v>
      </c>
      <c r="E83" s="262"/>
      <c r="F83" s="262"/>
      <c r="G83" s="258" t="s">
        <v>1182</v>
      </c>
    </row>
    <row r="84" spans="1:7" ht="12" customHeight="1" x14ac:dyDescent="0.2">
      <c r="A84" s="259"/>
      <c r="B84" s="259"/>
      <c r="C84" s="258" t="s">
        <v>1185</v>
      </c>
      <c r="D84" s="260">
        <v>1</v>
      </c>
      <c r="E84" s="262"/>
      <c r="F84" s="262"/>
      <c r="G84" s="258" t="s">
        <v>1182</v>
      </c>
    </row>
    <row r="85" spans="1:7" ht="12" customHeight="1" x14ac:dyDescent="0.2">
      <c r="A85" s="259"/>
      <c r="B85" s="259"/>
      <c r="C85" s="258" t="s">
        <v>660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434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394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1186</v>
      </c>
      <c r="D88" s="260">
        <v>2</v>
      </c>
      <c r="E88" s="261">
        <v>567.87</v>
      </c>
      <c r="F88" s="399">
        <v>1135.74</v>
      </c>
      <c r="G88" s="258"/>
    </row>
    <row r="89" spans="1:7" ht="12" customHeight="1" x14ac:dyDescent="0.2">
      <c r="A89" s="259"/>
      <c r="B89" s="259"/>
      <c r="C89" s="258" t="s">
        <v>868</v>
      </c>
      <c r="D89" s="260">
        <v>2</v>
      </c>
      <c r="E89" s="262"/>
      <c r="F89" s="262"/>
      <c r="G89" s="258" t="s">
        <v>1182</v>
      </c>
    </row>
    <row r="90" spans="1:7" ht="12.95" customHeight="1" x14ac:dyDescent="0.2">
      <c r="E90" s="265">
        <v>6073.28</v>
      </c>
      <c r="F90" s="265">
        <v>6073.28</v>
      </c>
    </row>
    <row r="91" spans="1:7" ht="12" customHeight="1" x14ac:dyDescent="0.2">
      <c r="A91" s="254">
        <v>7</v>
      </c>
      <c r="B91" s="255" t="s">
        <v>1213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875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862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429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1214</v>
      </c>
      <c r="D95" s="260">
        <v>1</v>
      </c>
      <c r="E95" s="262"/>
      <c r="F95" s="262"/>
      <c r="G95" s="258" t="s">
        <v>1182</v>
      </c>
    </row>
    <row r="96" spans="1:7" ht="12" customHeight="1" x14ac:dyDescent="0.2">
      <c r="A96" s="259"/>
      <c r="B96" s="259"/>
      <c r="C96" s="258" t="s">
        <v>1215</v>
      </c>
      <c r="D96" s="260">
        <v>1</v>
      </c>
      <c r="E96" s="262"/>
      <c r="F96" s="262"/>
      <c r="G96" s="258" t="s">
        <v>1182</v>
      </c>
    </row>
    <row r="97" spans="1:7" ht="12" customHeight="1" x14ac:dyDescent="0.2">
      <c r="A97" s="259"/>
      <c r="B97" s="259"/>
      <c r="C97" s="258" t="s">
        <v>1200</v>
      </c>
      <c r="D97" s="260">
        <v>1</v>
      </c>
      <c r="E97" s="262"/>
      <c r="F97" s="262"/>
      <c r="G97" s="258" t="s">
        <v>1182</v>
      </c>
    </row>
    <row r="98" spans="1:7" ht="12" customHeight="1" x14ac:dyDescent="0.2">
      <c r="A98" s="259"/>
      <c r="B98" s="259"/>
      <c r="C98" s="258" t="s">
        <v>1216</v>
      </c>
      <c r="D98" s="260">
        <v>1</v>
      </c>
      <c r="E98" s="262"/>
      <c r="F98" s="262"/>
      <c r="G98" s="258" t="s">
        <v>1182</v>
      </c>
    </row>
    <row r="99" spans="1:7" ht="12" customHeight="1" x14ac:dyDescent="0.2">
      <c r="A99" s="259"/>
      <c r="B99" s="259"/>
      <c r="C99" s="258" t="s">
        <v>865</v>
      </c>
      <c r="D99" s="260">
        <v>1</v>
      </c>
      <c r="E99" s="262"/>
      <c r="F99" s="262"/>
      <c r="G99" s="258" t="s">
        <v>1182</v>
      </c>
    </row>
    <row r="100" spans="1:7" ht="12" customHeight="1" x14ac:dyDescent="0.2">
      <c r="A100" s="259"/>
      <c r="B100" s="259"/>
      <c r="C100" s="258" t="s">
        <v>1217</v>
      </c>
      <c r="D100" s="260">
        <v>1</v>
      </c>
      <c r="E100" s="262"/>
      <c r="F100" s="262"/>
      <c r="G100" s="258" t="s">
        <v>1182</v>
      </c>
    </row>
    <row r="101" spans="1:7" ht="12" customHeight="1" x14ac:dyDescent="0.2">
      <c r="A101" s="259"/>
      <c r="B101" s="259"/>
      <c r="C101" s="258" t="s">
        <v>660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434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394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1202</v>
      </c>
      <c r="D104" s="260">
        <v>2</v>
      </c>
      <c r="E104" s="261">
        <v>595.22</v>
      </c>
      <c r="F104" s="399">
        <v>1190.44</v>
      </c>
      <c r="G104" s="258"/>
    </row>
    <row r="105" spans="1:7" ht="12" customHeight="1" x14ac:dyDescent="0.2">
      <c r="A105" s="259"/>
      <c r="B105" s="259"/>
      <c r="C105" s="258" t="s">
        <v>881</v>
      </c>
      <c r="D105" s="260">
        <v>2</v>
      </c>
      <c r="E105" s="262"/>
      <c r="F105" s="262"/>
      <c r="G105" s="258" t="s">
        <v>1182</v>
      </c>
    </row>
    <row r="106" spans="1:7" ht="12.95" customHeight="1" x14ac:dyDescent="0.2">
      <c r="E106" s="265">
        <v>6554.73</v>
      </c>
      <c r="F106" s="265">
        <v>6554.73</v>
      </c>
    </row>
    <row r="107" spans="1:7" ht="12" customHeight="1" x14ac:dyDescent="0.2">
      <c r="A107" s="254">
        <v>8</v>
      </c>
      <c r="B107" s="255" t="s">
        <v>873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875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878</v>
      </c>
      <c r="D109" s="260">
        <v>1</v>
      </c>
      <c r="E109" s="262"/>
      <c r="F109" s="262"/>
      <c r="G109" s="258" t="s">
        <v>1182</v>
      </c>
    </row>
    <row r="110" spans="1:7" ht="12" customHeight="1" x14ac:dyDescent="0.2">
      <c r="A110" s="259"/>
      <c r="B110" s="259"/>
      <c r="C110" s="258" t="s">
        <v>879</v>
      </c>
      <c r="D110" s="260">
        <v>1</v>
      </c>
      <c r="E110" s="262"/>
      <c r="F110" s="262"/>
      <c r="G110" s="258" t="s">
        <v>1182</v>
      </c>
    </row>
    <row r="111" spans="1:7" ht="12" customHeight="1" x14ac:dyDescent="0.2">
      <c r="A111" s="259"/>
      <c r="B111" s="259"/>
      <c r="C111" s="258" t="s">
        <v>889</v>
      </c>
      <c r="D111" s="260">
        <v>1</v>
      </c>
      <c r="E111" s="262"/>
      <c r="F111" s="262"/>
      <c r="G111" s="258" t="s">
        <v>1182</v>
      </c>
    </row>
    <row r="112" spans="1:7" ht="12" customHeight="1" x14ac:dyDescent="0.2">
      <c r="A112" s="259"/>
      <c r="B112" s="259"/>
      <c r="C112" s="258" t="s">
        <v>880</v>
      </c>
      <c r="D112" s="260">
        <v>1</v>
      </c>
      <c r="E112" s="262"/>
      <c r="F112" s="262"/>
      <c r="G112" s="258" t="s">
        <v>1182</v>
      </c>
    </row>
    <row r="113" spans="1:7" ht="12" customHeight="1" x14ac:dyDescent="0.2">
      <c r="A113" s="259"/>
      <c r="B113" s="259"/>
      <c r="C113" s="258" t="s">
        <v>890</v>
      </c>
      <c r="D113" s="260">
        <v>1</v>
      </c>
      <c r="E113" s="262"/>
      <c r="F113" s="262"/>
      <c r="G113" s="258" t="s">
        <v>1182</v>
      </c>
    </row>
    <row r="114" spans="1:7" ht="12" customHeight="1" x14ac:dyDescent="0.2">
      <c r="A114" s="259"/>
      <c r="B114" s="259"/>
      <c r="C114" s="258" t="s">
        <v>382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891</v>
      </c>
      <c r="D115" s="260">
        <v>2</v>
      </c>
      <c r="E115" s="262"/>
      <c r="F115" s="262"/>
      <c r="G115" s="258" t="s">
        <v>1182</v>
      </c>
    </row>
    <row r="116" spans="1:7" ht="12" customHeight="1" x14ac:dyDescent="0.2">
      <c r="A116" s="259"/>
      <c r="B116" s="259"/>
      <c r="C116" s="258" t="s">
        <v>394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865</v>
      </c>
      <c r="D117" s="260">
        <v>1</v>
      </c>
      <c r="E117" s="262"/>
      <c r="F117" s="262"/>
      <c r="G117" s="258" t="s">
        <v>1182</v>
      </c>
    </row>
    <row r="118" spans="1:7" ht="12" customHeight="1" x14ac:dyDescent="0.2">
      <c r="A118" s="259"/>
      <c r="B118" s="259"/>
      <c r="C118" s="258" t="s">
        <v>641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1218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875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878</v>
      </c>
      <c r="D122" s="260">
        <v>1</v>
      </c>
      <c r="E122" s="262"/>
      <c r="F122" s="262"/>
      <c r="G122" s="258" t="s">
        <v>1182</v>
      </c>
    </row>
    <row r="123" spans="1:7" ht="12" customHeight="1" x14ac:dyDescent="0.2">
      <c r="A123" s="259"/>
      <c r="B123" s="259"/>
      <c r="C123" s="258" t="s">
        <v>879</v>
      </c>
      <c r="D123" s="260">
        <v>1</v>
      </c>
      <c r="E123" s="262"/>
      <c r="F123" s="262"/>
      <c r="G123" s="258" t="s">
        <v>1182</v>
      </c>
    </row>
    <row r="124" spans="1:7" ht="12" customHeight="1" x14ac:dyDescent="0.2">
      <c r="A124" s="259"/>
      <c r="B124" s="259"/>
      <c r="C124" s="258" t="s">
        <v>1219</v>
      </c>
      <c r="D124" s="260">
        <v>1</v>
      </c>
      <c r="E124" s="262"/>
      <c r="F124" s="262"/>
      <c r="G124" s="258" t="s">
        <v>1182</v>
      </c>
    </row>
    <row r="125" spans="1:7" ht="12" customHeight="1" x14ac:dyDescent="0.2">
      <c r="A125" s="259"/>
      <c r="B125" s="259"/>
      <c r="C125" s="258" t="s">
        <v>880</v>
      </c>
      <c r="D125" s="260">
        <v>1</v>
      </c>
      <c r="E125" s="262"/>
      <c r="F125" s="262"/>
      <c r="G125" s="258" t="s">
        <v>1182</v>
      </c>
    </row>
    <row r="126" spans="1:7" ht="12" customHeight="1" x14ac:dyDescent="0.2">
      <c r="A126" s="259"/>
      <c r="B126" s="259"/>
      <c r="C126" s="258" t="s">
        <v>1220</v>
      </c>
      <c r="D126" s="260">
        <v>1</v>
      </c>
      <c r="E126" s="262"/>
      <c r="F126" s="262"/>
      <c r="G126" s="258" t="s">
        <v>1182</v>
      </c>
    </row>
    <row r="127" spans="1:7" ht="12" customHeight="1" x14ac:dyDescent="0.2">
      <c r="A127" s="259"/>
      <c r="B127" s="259"/>
      <c r="C127" s="258" t="s">
        <v>382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394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1221</v>
      </c>
      <c r="D129" s="260">
        <v>2</v>
      </c>
      <c r="E129" s="262"/>
      <c r="F129" s="262"/>
      <c r="G129" s="258" t="s">
        <v>1182</v>
      </c>
    </row>
    <row r="130" spans="1:7" ht="12" customHeight="1" x14ac:dyDescent="0.2">
      <c r="A130" s="259"/>
      <c r="B130" s="259"/>
      <c r="C130" s="258" t="s">
        <v>399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865</v>
      </c>
      <c r="D131" s="260">
        <v>1</v>
      </c>
      <c r="E131" s="262"/>
      <c r="F131" s="262"/>
      <c r="G131" s="258" t="s">
        <v>1182</v>
      </c>
    </row>
    <row r="132" spans="1:7" ht="12" customHeight="1" x14ac:dyDescent="0.2">
      <c r="A132" s="259"/>
      <c r="B132" s="259"/>
      <c r="C132" s="258" t="s">
        <v>1222</v>
      </c>
      <c r="D132" s="260">
        <v>1</v>
      </c>
      <c r="E132" s="262"/>
      <c r="F132" s="262"/>
      <c r="G132" s="258" t="s">
        <v>1182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1223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875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1224</v>
      </c>
      <c r="D136" s="260">
        <v>1</v>
      </c>
      <c r="E136" s="262"/>
      <c r="F136" s="262"/>
      <c r="G136" s="258" t="s">
        <v>1182</v>
      </c>
    </row>
    <row r="137" spans="1:7" ht="12" customHeight="1" x14ac:dyDescent="0.2">
      <c r="A137" s="259"/>
      <c r="B137" s="259"/>
      <c r="C137" s="258" t="s">
        <v>1225</v>
      </c>
      <c r="D137" s="260">
        <v>1</v>
      </c>
      <c r="E137" s="262"/>
      <c r="F137" s="262"/>
      <c r="G137" s="258" t="s">
        <v>1182</v>
      </c>
    </row>
    <row r="138" spans="1:7" ht="12" customHeight="1" x14ac:dyDescent="0.2">
      <c r="A138" s="259"/>
      <c r="B138" s="259"/>
      <c r="C138" s="258" t="s">
        <v>1226</v>
      </c>
      <c r="D138" s="260">
        <v>1</v>
      </c>
      <c r="E138" s="262"/>
      <c r="F138" s="262"/>
      <c r="G138" s="258" t="s">
        <v>1182</v>
      </c>
    </row>
    <row r="139" spans="1:7" ht="12" customHeight="1" x14ac:dyDescent="0.2">
      <c r="A139" s="259"/>
      <c r="B139" s="259"/>
      <c r="C139" s="258" t="s">
        <v>1227</v>
      </c>
      <c r="D139" s="260">
        <v>1</v>
      </c>
      <c r="E139" s="262"/>
      <c r="F139" s="262"/>
      <c r="G139" s="258" t="s">
        <v>1182</v>
      </c>
    </row>
    <row r="140" spans="1:7" ht="12" customHeight="1" x14ac:dyDescent="0.2">
      <c r="A140" s="259"/>
      <c r="B140" s="259"/>
      <c r="C140" s="258" t="s">
        <v>1220</v>
      </c>
      <c r="D140" s="260">
        <v>1</v>
      </c>
      <c r="E140" s="262"/>
      <c r="F140" s="262"/>
      <c r="G140" s="258" t="s">
        <v>1182</v>
      </c>
    </row>
    <row r="141" spans="1:7" ht="12" customHeight="1" x14ac:dyDescent="0.2">
      <c r="A141" s="259"/>
      <c r="B141" s="259"/>
      <c r="C141" s="258" t="s">
        <v>382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394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1221</v>
      </c>
      <c r="D143" s="260">
        <v>2</v>
      </c>
      <c r="E143" s="262"/>
      <c r="F143" s="262"/>
      <c r="G143" s="258" t="s">
        <v>1182</v>
      </c>
    </row>
    <row r="144" spans="1:7" ht="12" customHeight="1" x14ac:dyDescent="0.2">
      <c r="A144" s="259"/>
      <c r="B144" s="259"/>
      <c r="C144" s="258" t="s">
        <v>399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865</v>
      </c>
      <c r="D145" s="260">
        <v>1</v>
      </c>
      <c r="E145" s="262"/>
      <c r="F145" s="262"/>
      <c r="G145" s="258" t="s">
        <v>1182</v>
      </c>
    </row>
    <row r="146" spans="1:7" ht="12" customHeight="1" x14ac:dyDescent="0.2">
      <c r="A146" s="259"/>
      <c r="B146" s="259"/>
      <c r="C146" s="258" t="s">
        <v>1222</v>
      </c>
      <c r="D146" s="260">
        <v>1</v>
      </c>
      <c r="E146" s="262"/>
      <c r="F146" s="262"/>
      <c r="G146" s="258" t="s">
        <v>1182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1228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875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862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429</v>
      </c>
      <c r="D151" s="260">
        <v>2</v>
      </c>
      <c r="E151" s="260">
        <v>500</v>
      </c>
      <c r="F151" s="263">
        <v>1000</v>
      </c>
      <c r="G151" s="258"/>
    </row>
    <row r="152" spans="1:7" ht="12" customHeight="1" x14ac:dyDescent="0.2">
      <c r="A152" s="259"/>
      <c r="B152" s="259"/>
      <c r="C152" s="258" t="s">
        <v>878</v>
      </c>
      <c r="D152" s="260">
        <v>1</v>
      </c>
      <c r="E152" s="262"/>
      <c r="F152" s="262"/>
      <c r="G152" s="258" t="s">
        <v>1182</v>
      </c>
    </row>
    <row r="153" spans="1:7" ht="12" customHeight="1" x14ac:dyDescent="0.2">
      <c r="A153" s="259"/>
      <c r="B153" s="259"/>
      <c r="C153" s="258" t="s">
        <v>879</v>
      </c>
      <c r="D153" s="260">
        <v>1</v>
      </c>
      <c r="E153" s="262"/>
      <c r="F153" s="262"/>
      <c r="G153" s="258" t="s">
        <v>1182</v>
      </c>
    </row>
    <row r="154" spans="1:7" ht="12" customHeight="1" x14ac:dyDescent="0.2">
      <c r="A154" s="259"/>
      <c r="B154" s="259"/>
      <c r="C154" s="258" t="s">
        <v>882</v>
      </c>
      <c r="D154" s="260">
        <v>1</v>
      </c>
      <c r="E154" s="262"/>
      <c r="F154" s="262"/>
      <c r="G154" s="258" t="s">
        <v>1182</v>
      </c>
    </row>
    <row r="155" spans="1:7" ht="12" customHeight="1" x14ac:dyDescent="0.2">
      <c r="A155" s="259"/>
      <c r="B155" s="259"/>
      <c r="C155" s="258" t="s">
        <v>884</v>
      </c>
      <c r="D155" s="260">
        <v>1</v>
      </c>
      <c r="E155" s="262"/>
      <c r="F155" s="262"/>
      <c r="G155" s="258" t="s">
        <v>1182</v>
      </c>
    </row>
    <row r="156" spans="1:7" ht="12" customHeight="1" x14ac:dyDescent="0.2">
      <c r="A156" s="259"/>
      <c r="B156" s="259"/>
      <c r="C156" s="258" t="s">
        <v>865</v>
      </c>
      <c r="D156" s="260">
        <v>1</v>
      </c>
      <c r="E156" s="262"/>
      <c r="F156" s="262"/>
      <c r="G156" s="258" t="s">
        <v>1182</v>
      </c>
    </row>
    <row r="157" spans="1:7" ht="12" customHeight="1" x14ac:dyDescent="0.2">
      <c r="A157" s="259"/>
      <c r="B157" s="259"/>
      <c r="C157" s="258" t="s">
        <v>1229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394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1230</v>
      </c>
      <c r="D159" s="260">
        <v>1</v>
      </c>
      <c r="E159" s="262"/>
      <c r="F159" s="262"/>
      <c r="G159" s="258" t="s">
        <v>1182</v>
      </c>
    </row>
    <row r="160" spans="1:7" ht="12" customHeight="1" x14ac:dyDescent="0.2">
      <c r="A160" s="259"/>
      <c r="B160" s="259"/>
      <c r="C160" s="258" t="s">
        <v>868</v>
      </c>
      <c r="D160" s="260">
        <v>1</v>
      </c>
      <c r="E160" s="262"/>
      <c r="F160" s="262"/>
      <c r="G160" s="258" t="s">
        <v>1182</v>
      </c>
    </row>
    <row r="161" spans="1:7" ht="12.95" customHeight="1" x14ac:dyDescent="0.2">
      <c r="E161" s="265">
        <v>4304.7700000000004</v>
      </c>
      <c r="F161" s="265">
        <v>4304.7700000000004</v>
      </c>
    </row>
    <row r="162" spans="1:7" ht="12" customHeight="1" x14ac:dyDescent="0.2">
      <c r="A162" s="254">
        <v>12</v>
      </c>
      <c r="B162" s="255" t="s">
        <v>1231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875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862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396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878</v>
      </c>
      <c r="D166" s="260">
        <v>1</v>
      </c>
      <c r="E166" s="262"/>
      <c r="F166" s="262"/>
      <c r="G166" s="258" t="s">
        <v>1182</v>
      </c>
    </row>
    <row r="167" spans="1:7" ht="12" customHeight="1" x14ac:dyDescent="0.2">
      <c r="A167" s="259"/>
      <c r="B167" s="259"/>
      <c r="C167" s="258" t="s">
        <v>879</v>
      </c>
      <c r="D167" s="260">
        <v>1</v>
      </c>
      <c r="E167" s="262"/>
      <c r="F167" s="262"/>
      <c r="G167" s="258" t="s">
        <v>1182</v>
      </c>
    </row>
    <row r="168" spans="1:7" ht="12" customHeight="1" x14ac:dyDescent="0.2">
      <c r="A168" s="259"/>
      <c r="B168" s="259"/>
      <c r="C168" s="258" t="s">
        <v>882</v>
      </c>
      <c r="D168" s="260">
        <v>1</v>
      </c>
      <c r="E168" s="262"/>
      <c r="F168" s="262"/>
      <c r="G168" s="258" t="s">
        <v>1182</v>
      </c>
    </row>
    <row r="169" spans="1:7" ht="12" customHeight="1" x14ac:dyDescent="0.2">
      <c r="A169" s="259"/>
      <c r="B169" s="259"/>
      <c r="C169" s="258" t="s">
        <v>884</v>
      </c>
      <c r="D169" s="260">
        <v>1</v>
      </c>
      <c r="E169" s="262"/>
      <c r="F169" s="262"/>
      <c r="G169" s="258" t="s">
        <v>1182</v>
      </c>
    </row>
    <row r="170" spans="1:7" ht="12" customHeight="1" x14ac:dyDescent="0.2">
      <c r="A170" s="259"/>
      <c r="B170" s="259"/>
      <c r="C170" s="258" t="s">
        <v>865</v>
      </c>
      <c r="D170" s="260">
        <v>1</v>
      </c>
      <c r="E170" s="262"/>
      <c r="F170" s="262"/>
      <c r="G170" s="258" t="s">
        <v>1182</v>
      </c>
    </row>
    <row r="171" spans="1:7" ht="12" customHeight="1" x14ac:dyDescent="0.2">
      <c r="A171" s="259"/>
      <c r="B171" s="259"/>
      <c r="C171" s="258" t="s">
        <v>1229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394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1230</v>
      </c>
      <c r="D173" s="260">
        <v>1</v>
      </c>
      <c r="E173" s="262"/>
      <c r="F173" s="262"/>
      <c r="G173" s="258" t="s">
        <v>1182</v>
      </c>
    </row>
    <row r="174" spans="1:7" ht="12" customHeight="1" x14ac:dyDescent="0.2">
      <c r="A174" s="259"/>
      <c r="B174" s="259"/>
      <c r="C174" s="258" t="s">
        <v>868</v>
      </c>
      <c r="D174" s="260">
        <v>1</v>
      </c>
      <c r="E174" s="262"/>
      <c r="F174" s="262"/>
      <c r="G174" s="258" t="s">
        <v>1182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1232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875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862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396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878</v>
      </c>
      <c r="D180" s="260">
        <v>1</v>
      </c>
      <c r="E180" s="262"/>
      <c r="F180" s="262"/>
      <c r="G180" s="258" t="s">
        <v>1182</v>
      </c>
    </row>
    <row r="181" spans="1:7" ht="12" customHeight="1" x14ac:dyDescent="0.2">
      <c r="A181" s="259"/>
      <c r="B181" s="259"/>
      <c r="C181" s="258" t="s">
        <v>879</v>
      </c>
      <c r="D181" s="260">
        <v>1</v>
      </c>
      <c r="E181" s="262"/>
      <c r="F181" s="262"/>
      <c r="G181" s="258" t="s">
        <v>1182</v>
      </c>
    </row>
    <row r="182" spans="1:7" ht="12" customHeight="1" x14ac:dyDescent="0.2">
      <c r="A182" s="259"/>
      <c r="B182" s="259"/>
      <c r="C182" s="258" t="s">
        <v>882</v>
      </c>
      <c r="D182" s="260">
        <v>1</v>
      </c>
      <c r="E182" s="262"/>
      <c r="F182" s="262"/>
      <c r="G182" s="258" t="s">
        <v>1182</v>
      </c>
    </row>
    <row r="183" spans="1:7" ht="12" customHeight="1" x14ac:dyDescent="0.2">
      <c r="A183" s="259"/>
      <c r="B183" s="259"/>
      <c r="C183" s="258" t="s">
        <v>884</v>
      </c>
      <c r="D183" s="260">
        <v>1</v>
      </c>
      <c r="E183" s="262"/>
      <c r="F183" s="262"/>
      <c r="G183" s="258" t="s">
        <v>1182</v>
      </c>
    </row>
    <row r="184" spans="1:7" ht="12" customHeight="1" x14ac:dyDescent="0.2">
      <c r="A184" s="259"/>
      <c r="B184" s="259"/>
      <c r="C184" s="258" t="s">
        <v>865</v>
      </c>
      <c r="D184" s="260">
        <v>1</v>
      </c>
      <c r="E184" s="262"/>
      <c r="F184" s="262"/>
      <c r="G184" s="258" t="s">
        <v>1182</v>
      </c>
    </row>
    <row r="185" spans="1:7" ht="12" customHeight="1" x14ac:dyDescent="0.2">
      <c r="A185" s="259"/>
      <c r="B185" s="259"/>
      <c r="C185" s="258" t="s">
        <v>394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1230</v>
      </c>
      <c r="D186" s="260">
        <v>1</v>
      </c>
      <c r="E186" s="262"/>
      <c r="F186" s="262"/>
      <c r="G186" s="258" t="s">
        <v>1182</v>
      </c>
    </row>
    <row r="187" spans="1:7" ht="12" customHeight="1" x14ac:dyDescent="0.2">
      <c r="A187" s="259"/>
      <c r="B187" s="259"/>
      <c r="C187" s="258" t="s">
        <v>868</v>
      </c>
      <c r="D187" s="260">
        <v>1</v>
      </c>
      <c r="E187" s="262"/>
      <c r="F187" s="262"/>
      <c r="G187" s="258" t="s">
        <v>1182</v>
      </c>
    </row>
    <row r="188" spans="1:7" ht="12" customHeight="1" x14ac:dyDescent="0.2">
      <c r="A188" s="259"/>
      <c r="B188" s="259"/>
      <c r="C188" s="258" t="s">
        <v>402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1233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878</v>
      </c>
      <c r="D191" s="260">
        <v>1</v>
      </c>
      <c r="E191" s="262"/>
      <c r="F191" s="262"/>
      <c r="G191" s="258" t="s">
        <v>1182</v>
      </c>
    </row>
    <row r="192" spans="1:7" ht="12" customHeight="1" x14ac:dyDescent="0.2">
      <c r="A192" s="259"/>
      <c r="B192" s="259"/>
      <c r="C192" s="258" t="s">
        <v>879</v>
      </c>
      <c r="D192" s="260">
        <v>1</v>
      </c>
      <c r="E192" s="262"/>
      <c r="F192" s="262"/>
      <c r="G192" s="258" t="s">
        <v>1182</v>
      </c>
    </row>
    <row r="193" spans="1:7" ht="12" customHeight="1" x14ac:dyDescent="0.2">
      <c r="A193" s="259"/>
      <c r="B193" s="259"/>
      <c r="C193" s="258" t="s">
        <v>1234</v>
      </c>
      <c r="D193" s="260">
        <v>1</v>
      </c>
      <c r="E193" s="262"/>
      <c r="F193" s="262"/>
      <c r="G193" s="258" t="s">
        <v>1182</v>
      </c>
    </row>
    <row r="194" spans="1:7" ht="12" customHeight="1" x14ac:dyDescent="0.2">
      <c r="A194" s="259"/>
      <c r="B194" s="259"/>
      <c r="C194" s="258" t="s">
        <v>1235</v>
      </c>
      <c r="D194" s="260">
        <v>1</v>
      </c>
      <c r="E194" s="262"/>
      <c r="F194" s="262"/>
      <c r="G194" s="258" t="s">
        <v>1182</v>
      </c>
    </row>
    <row r="195" spans="1:7" ht="12" customHeight="1" x14ac:dyDescent="0.2">
      <c r="A195" s="259"/>
      <c r="B195" s="259"/>
      <c r="C195" s="258" t="s">
        <v>888</v>
      </c>
      <c r="D195" s="260">
        <v>2</v>
      </c>
      <c r="E195" s="262"/>
      <c r="F195" s="262"/>
      <c r="G195" s="258" t="s">
        <v>1182</v>
      </c>
    </row>
    <row r="196" spans="1:7" ht="12" customHeight="1" x14ac:dyDescent="0.2">
      <c r="A196" s="259"/>
      <c r="B196" s="259"/>
      <c r="C196" s="258" t="s">
        <v>1236</v>
      </c>
      <c r="D196" s="260">
        <v>1</v>
      </c>
      <c r="E196" s="262"/>
      <c r="F196" s="262"/>
      <c r="G196" s="258" t="s">
        <v>1182</v>
      </c>
    </row>
    <row r="197" spans="1:7" ht="12" customHeight="1" x14ac:dyDescent="0.2">
      <c r="A197" s="259"/>
      <c r="B197" s="259"/>
      <c r="C197" s="258" t="s">
        <v>1237</v>
      </c>
      <c r="D197" s="260">
        <v>1</v>
      </c>
      <c r="E197" s="262"/>
      <c r="F197" s="262"/>
      <c r="G197" s="258" t="s">
        <v>1182</v>
      </c>
    </row>
    <row r="198" spans="1:7" ht="12" customHeight="1" x14ac:dyDescent="0.2">
      <c r="A198" s="259"/>
      <c r="B198" s="259"/>
      <c r="C198" s="258" t="s">
        <v>1238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1239</v>
      </c>
      <c r="D199" s="260">
        <v>2</v>
      </c>
      <c r="E199" s="262"/>
      <c r="F199" s="262"/>
      <c r="G199" s="258" t="s">
        <v>1182</v>
      </c>
    </row>
    <row r="200" spans="1:7" ht="12" customHeight="1" x14ac:dyDescent="0.2">
      <c r="A200" s="259"/>
      <c r="B200" s="259"/>
      <c r="C200" s="258" t="s">
        <v>406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394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875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862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403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660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1240</v>
      </c>
      <c r="D206" s="260">
        <v>1</v>
      </c>
      <c r="E206" s="262"/>
      <c r="F206" s="262"/>
      <c r="G206" s="258" t="s">
        <v>1182</v>
      </c>
    </row>
    <row r="207" spans="1:7" ht="12" customHeight="1" x14ac:dyDescent="0.2">
      <c r="A207" s="259"/>
      <c r="B207" s="259"/>
      <c r="C207" s="258" t="s">
        <v>865</v>
      </c>
      <c r="D207" s="260">
        <v>1</v>
      </c>
      <c r="E207" s="262"/>
      <c r="F207" s="262"/>
      <c r="G207" s="258" t="s">
        <v>1182</v>
      </c>
    </row>
    <row r="208" spans="1:7" ht="12" customHeight="1" x14ac:dyDescent="0.2">
      <c r="A208" s="259"/>
      <c r="B208" s="259"/>
      <c r="C208" s="258" t="s">
        <v>650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1241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878</v>
      </c>
      <c r="D211" s="260">
        <v>1</v>
      </c>
      <c r="E211" s="262"/>
      <c r="F211" s="262"/>
      <c r="G211" s="258" t="s">
        <v>1182</v>
      </c>
    </row>
    <row r="212" spans="1:7" ht="12" customHeight="1" x14ac:dyDescent="0.2">
      <c r="A212" s="259"/>
      <c r="B212" s="259"/>
      <c r="C212" s="258" t="s">
        <v>879</v>
      </c>
      <c r="D212" s="260">
        <v>1</v>
      </c>
      <c r="E212" s="262"/>
      <c r="F212" s="262"/>
      <c r="G212" s="258" t="s">
        <v>1182</v>
      </c>
    </row>
    <row r="213" spans="1:7" ht="12" customHeight="1" x14ac:dyDescent="0.2">
      <c r="A213" s="259"/>
      <c r="B213" s="259"/>
      <c r="C213" s="258" t="s">
        <v>1234</v>
      </c>
      <c r="D213" s="260">
        <v>1</v>
      </c>
      <c r="E213" s="262"/>
      <c r="F213" s="262"/>
      <c r="G213" s="258" t="s">
        <v>1182</v>
      </c>
    </row>
    <row r="214" spans="1:7" ht="12" customHeight="1" x14ac:dyDescent="0.2">
      <c r="A214" s="259"/>
      <c r="B214" s="259"/>
      <c r="C214" s="258" t="s">
        <v>1235</v>
      </c>
      <c r="D214" s="260">
        <v>1</v>
      </c>
      <c r="E214" s="262"/>
      <c r="F214" s="262"/>
      <c r="G214" s="258" t="s">
        <v>1182</v>
      </c>
    </row>
    <row r="215" spans="1:7" ht="12" customHeight="1" x14ac:dyDescent="0.2">
      <c r="A215" s="259"/>
      <c r="B215" s="259"/>
      <c r="C215" s="258" t="s">
        <v>888</v>
      </c>
      <c r="D215" s="260">
        <v>2</v>
      </c>
      <c r="E215" s="262"/>
      <c r="F215" s="262"/>
      <c r="G215" s="258" t="s">
        <v>1182</v>
      </c>
    </row>
    <row r="216" spans="1:7" ht="12" customHeight="1" x14ac:dyDescent="0.2">
      <c r="A216" s="259"/>
      <c r="B216" s="259"/>
      <c r="C216" s="258" t="s">
        <v>1236</v>
      </c>
      <c r="D216" s="260">
        <v>1</v>
      </c>
      <c r="E216" s="262"/>
      <c r="F216" s="262"/>
      <c r="G216" s="258" t="s">
        <v>1182</v>
      </c>
    </row>
    <row r="217" spans="1:7" ht="12" customHeight="1" x14ac:dyDescent="0.2">
      <c r="A217" s="259"/>
      <c r="B217" s="259"/>
      <c r="C217" s="258" t="s">
        <v>1237</v>
      </c>
      <c r="D217" s="260">
        <v>1</v>
      </c>
      <c r="E217" s="262"/>
      <c r="F217" s="262"/>
      <c r="G217" s="258" t="s">
        <v>1182</v>
      </c>
    </row>
    <row r="218" spans="1:7" ht="12" customHeight="1" x14ac:dyDescent="0.2">
      <c r="A218" s="259"/>
      <c r="B218" s="259"/>
      <c r="C218" s="258" t="s">
        <v>1238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1239</v>
      </c>
      <c r="D219" s="260">
        <v>2</v>
      </c>
      <c r="E219" s="262"/>
      <c r="F219" s="262"/>
      <c r="G219" s="258" t="s">
        <v>1182</v>
      </c>
    </row>
    <row r="220" spans="1:7" ht="12" customHeight="1" x14ac:dyDescent="0.2">
      <c r="A220" s="259"/>
      <c r="B220" s="259"/>
      <c r="C220" s="258" t="s">
        <v>406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394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875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862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403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660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1240</v>
      </c>
      <c r="D226" s="260">
        <v>1</v>
      </c>
      <c r="E226" s="262"/>
      <c r="F226" s="262"/>
      <c r="G226" s="258" t="s">
        <v>1182</v>
      </c>
    </row>
    <row r="227" spans="1:7" ht="12" customHeight="1" x14ac:dyDescent="0.2">
      <c r="A227" s="259"/>
      <c r="B227" s="259"/>
      <c r="C227" s="258" t="s">
        <v>865</v>
      </c>
      <c r="D227" s="260">
        <v>1</v>
      </c>
      <c r="E227" s="262"/>
      <c r="F227" s="262"/>
      <c r="G227" s="258" t="s">
        <v>1182</v>
      </c>
    </row>
    <row r="228" spans="1:7" ht="12" customHeight="1" x14ac:dyDescent="0.2">
      <c r="A228" s="259"/>
      <c r="B228" s="259"/>
      <c r="C228" s="258" t="s">
        <v>405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1242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906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00">
        <v>770</v>
      </c>
      <c r="F233" s="400">
        <v>770</v>
      </c>
    </row>
    <row r="234" spans="1:7" ht="12" customHeight="1" x14ac:dyDescent="0.2">
      <c r="A234" s="254">
        <v>18</v>
      </c>
      <c r="B234" s="255" t="s">
        <v>1150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00">
        <v>770</v>
      </c>
      <c r="F235" s="400">
        <v>770</v>
      </c>
    </row>
    <row r="236" spans="1:7" ht="12" customHeight="1" x14ac:dyDescent="0.2">
      <c r="A236" s="254">
        <v>19</v>
      </c>
      <c r="B236" s="255" t="s">
        <v>873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875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878</v>
      </c>
      <c r="D238" s="260">
        <v>1</v>
      </c>
      <c r="E238" s="262"/>
      <c r="F238" s="262"/>
      <c r="G238" s="258" t="s">
        <v>1182</v>
      </c>
    </row>
    <row r="239" spans="1:7" ht="12" customHeight="1" x14ac:dyDescent="0.2">
      <c r="A239" s="259"/>
      <c r="B239" s="259"/>
      <c r="C239" s="258" t="s">
        <v>879</v>
      </c>
      <c r="D239" s="260">
        <v>1</v>
      </c>
      <c r="E239" s="262"/>
      <c r="F239" s="262"/>
      <c r="G239" s="258" t="s">
        <v>1182</v>
      </c>
    </row>
    <row r="240" spans="1:7" ht="12" customHeight="1" x14ac:dyDescent="0.2">
      <c r="A240" s="259"/>
      <c r="B240" s="259"/>
      <c r="C240" s="258" t="s">
        <v>889</v>
      </c>
      <c r="D240" s="260">
        <v>1</v>
      </c>
      <c r="E240" s="262"/>
      <c r="F240" s="262"/>
      <c r="G240" s="258" t="s">
        <v>1182</v>
      </c>
    </row>
    <row r="241" spans="1:7" ht="12" customHeight="1" x14ac:dyDescent="0.2">
      <c r="A241" s="259"/>
      <c r="B241" s="259"/>
      <c r="C241" s="258" t="s">
        <v>880</v>
      </c>
      <c r="D241" s="260">
        <v>1</v>
      </c>
      <c r="E241" s="262"/>
      <c r="F241" s="262"/>
      <c r="G241" s="258" t="s">
        <v>1182</v>
      </c>
    </row>
    <row r="242" spans="1:7" ht="12" customHeight="1" x14ac:dyDescent="0.2">
      <c r="A242" s="259"/>
      <c r="B242" s="259"/>
      <c r="C242" s="258" t="s">
        <v>890</v>
      </c>
      <c r="D242" s="260">
        <v>1</v>
      </c>
      <c r="E242" s="262"/>
      <c r="F242" s="262"/>
      <c r="G242" s="258" t="s">
        <v>1182</v>
      </c>
    </row>
    <row r="243" spans="1:7" ht="12" customHeight="1" x14ac:dyDescent="0.2">
      <c r="A243" s="259"/>
      <c r="B243" s="259"/>
      <c r="C243" s="258" t="s">
        <v>382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891</v>
      </c>
      <c r="D244" s="260">
        <v>2</v>
      </c>
      <c r="E244" s="262"/>
      <c r="F244" s="262"/>
      <c r="G244" s="258" t="s">
        <v>1182</v>
      </c>
    </row>
    <row r="245" spans="1:7" ht="12" customHeight="1" x14ac:dyDescent="0.2">
      <c r="A245" s="259"/>
      <c r="B245" s="259"/>
      <c r="C245" s="258" t="s">
        <v>394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865</v>
      </c>
      <c r="D246" s="260">
        <v>1</v>
      </c>
      <c r="E246" s="262"/>
      <c r="F246" s="262"/>
      <c r="G246" s="258" t="s">
        <v>1182</v>
      </c>
    </row>
    <row r="247" spans="1:7" ht="12" customHeight="1" x14ac:dyDescent="0.2">
      <c r="A247" s="259"/>
      <c r="B247" s="259"/>
      <c r="C247" s="258" t="s">
        <v>641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1218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875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878</v>
      </c>
      <c r="D251" s="260">
        <v>1</v>
      </c>
      <c r="E251" s="262"/>
      <c r="F251" s="262"/>
      <c r="G251" s="258" t="s">
        <v>1182</v>
      </c>
    </row>
    <row r="252" spans="1:7" ht="12" customHeight="1" x14ac:dyDescent="0.2">
      <c r="A252" s="259"/>
      <c r="B252" s="259"/>
      <c r="C252" s="258" t="s">
        <v>879</v>
      </c>
      <c r="D252" s="260">
        <v>1</v>
      </c>
      <c r="E252" s="262"/>
      <c r="F252" s="262"/>
      <c r="G252" s="258" t="s">
        <v>1182</v>
      </c>
    </row>
    <row r="253" spans="1:7" ht="12" customHeight="1" x14ac:dyDescent="0.2">
      <c r="A253" s="259"/>
      <c r="B253" s="259"/>
      <c r="C253" s="258" t="s">
        <v>1219</v>
      </c>
      <c r="D253" s="260">
        <v>1</v>
      </c>
      <c r="E253" s="262"/>
      <c r="F253" s="262"/>
      <c r="G253" s="258" t="s">
        <v>1182</v>
      </c>
    </row>
    <row r="254" spans="1:7" ht="12" customHeight="1" x14ac:dyDescent="0.2">
      <c r="A254" s="259"/>
      <c r="B254" s="259"/>
      <c r="C254" s="258" t="s">
        <v>880</v>
      </c>
      <c r="D254" s="260">
        <v>1</v>
      </c>
      <c r="E254" s="262"/>
      <c r="F254" s="262"/>
      <c r="G254" s="258" t="s">
        <v>1182</v>
      </c>
    </row>
    <row r="255" spans="1:7" ht="12" customHeight="1" x14ac:dyDescent="0.2">
      <c r="A255" s="259"/>
      <c r="B255" s="259"/>
      <c r="C255" s="258" t="s">
        <v>1220</v>
      </c>
      <c r="D255" s="260">
        <v>1</v>
      </c>
      <c r="E255" s="262"/>
      <c r="F255" s="262"/>
      <c r="G255" s="258" t="s">
        <v>1182</v>
      </c>
    </row>
    <row r="256" spans="1:7" ht="12" customHeight="1" x14ac:dyDescent="0.2">
      <c r="A256" s="259"/>
      <c r="B256" s="259"/>
      <c r="C256" s="258" t="s">
        <v>382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394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1221</v>
      </c>
      <c r="D258" s="260">
        <v>2</v>
      </c>
      <c r="E258" s="262"/>
      <c r="F258" s="262"/>
      <c r="G258" s="258" t="s">
        <v>1182</v>
      </c>
    </row>
    <row r="259" spans="1:7" ht="12" customHeight="1" x14ac:dyDescent="0.2">
      <c r="A259" s="259"/>
      <c r="B259" s="259"/>
      <c r="C259" s="258" t="s">
        <v>399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865</v>
      </c>
      <c r="D260" s="260">
        <v>1</v>
      </c>
      <c r="E260" s="262"/>
      <c r="F260" s="262"/>
      <c r="G260" s="258" t="s">
        <v>1182</v>
      </c>
    </row>
    <row r="261" spans="1:7" ht="12" customHeight="1" x14ac:dyDescent="0.2">
      <c r="A261" s="259"/>
      <c r="B261" s="259"/>
      <c r="C261" s="258" t="s">
        <v>1222</v>
      </c>
      <c r="D261" s="260">
        <v>1</v>
      </c>
      <c r="E261" s="262"/>
      <c r="F261" s="262"/>
      <c r="G261" s="258" t="s">
        <v>1182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1243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861</v>
      </c>
      <c r="D264" s="260">
        <v>4</v>
      </c>
      <c r="E264" s="261">
        <v>0.01</v>
      </c>
      <c r="F264" s="261">
        <v>0.04</v>
      </c>
      <c r="G264" s="258"/>
    </row>
    <row r="265" spans="1:7" ht="12" customHeight="1" x14ac:dyDescent="0.2">
      <c r="A265" s="259"/>
      <c r="B265" s="259"/>
      <c r="C265" s="258" t="s">
        <v>862</v>
      </c>
      <c r="D265" s="260">
        <v>2</v>
      </c>
      <c r="E265" s="261">
        <v>0.01</v>
      </c>
      <c r="F265" s="261">
        <v>0.02</v>
      </c>
      <c r="G265" s="258"/>
    </row>
    <row r="266" spans="1:7" ht="12" customHeight="1" x14ac:dyDescent="0.2">
      <c r="A266" s="259"/>
      <c r="B266" s="259"/>
      <c r="C266" s="258" t="s">
        <v>650</v>
      </c>
      <c r="D266" s="260">
        <v>2</v>
      </c>
      <c r="E266" s="263">
        <v>1300</v>
      </c>
      <c r="F266" s="263">
        <v>2600</v>
      </c>
      <c r="G266" s="258"/>
    </row>
    <row r="267" spans="1:7" ht="12" customHeight="1" x14ac:dyDescent="0.2">
      <c r="A267" s="259"/>
      <c r="B267" s="259"/>
      <c r="C267" s="258" t="s">
        <v>878</v>
      </c>
      <c r="D267" s="260">
        <v>1</v>
      </c>
      <c r="E267" s="262"/>
      <c r="F267" s="262"/>
      <c r="G267" s="258" t="s">
        <v>1182</v>
      </c>
    </row>
    <row r="268" spans="1:7" ht="12" customHeight="1" x14ac:dyDescent="0.2">
      <c r="A268" s="259"/>
      <c r="B268" s="259"/>
      <c r="C268" s="258" t="s">
        <v>1234</v>
      </c>
      <c r="D268" s="260">
        <v>1</v>
      </c>
      <c r="E268" s="262"/>
      <c r="F268" s="262"/>
      <c r="G268" s="258" t="s">
        <v>1182</v>
      </c>
    </row>
    <row r="269" spans="1:7" ht="12" customHeight="1" x14ac:dyDescent="0.2">
      <c r="A269" s="259"/>
      <c r="B269" s="259"/>
      <c r="C269" s="258" t="s">
        <v>1244</v>
      </c>
      <c r="D269" s="260">
        <v>1</v>
      </c>
      <c r="E269" s="262"/>
      <c r="F269" s="262"/>
      <c r="G269" s="258" t="s">
        <v>1182</v>
      </c>
    </row>
    <row r="270" spans="1:7" ht="12" customHeight="1" x14ac:dyDescent="0.2">
      <c r="A270" s="259"/>
      <c r="B270" s="259"/>
      <c r="C270" s="258" t="s">
        <v>865</v>
      </c>
      <c r="D270" s="260">
        <v>1</v>
      </c>
      <c r="E270" s="262"/>
      <c r="F270" s="262"/>
      <c r="G270" s="258" t="s">
        <v>1182</v>
      </c>
    </row>
    <row r="271" spans="1:7" ht="12" customHeight="1" x14ac:dyDescent="0.2">
      <c r="A271" s="259"/>
      <c r="B271" s="259"/>
      <c r="C271" s="258" t="s">
        <v>403</v>
      </c>
      <c r="D271" s="260">
        <v>1</v>
      </c>
      <c r="E271" s="260">
        <v>810</v>
      </c>
      <c r="F271" s="260">
        <v>810</v>
      </c>
      <c r="G271" s="258"/>
    </row>
    <row r="272" spans="1:7" ht="12" customHeight="1" x14ac:dyDescent="0.2">
      <c r="A272" s="259"/>
      <c r="B272" s="259"/>
      <c r="C272" s="258" t="s">
        <v>394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887</v>
      </c>
      <c r="D273" s="260">
        <v>1</v>
      </c>
      <c r="E273" s="262"/>
      <c r="F273" s="262"/>
      <c r="G273" s="258" t="s">
        <v>1182</v>
      </c>
    </row>
    <row r="274" spans="1:7" ht="12" customHeight="1" x14ac:dyDescent="0.2">
      <c r="A274" s="259"/>
      <c r="B274" s="259"/>
      <c r="C274" s="258" t="s">
        <v>888</v>
      </c>
      <c r="D274" s="260">
        <v>2</v>
      </c>
      <c r="E274" s="262"/>
      <c r="F274" s="262"/>
      <c r="G274" s="258" t="s">
        <v>1182</v>
      </c>
    </row>
    <row r="275" spans="1:7" ht="12" customHeight="1" x14ac:dyDescent="0.2">
      <c r="A275" s="259"/>
      <c r="B275" s="259"/>
      <c r="C275" s="258" t="s">
        <v>1237</v>
      </c>
      <c r="D275" s="260">
        <v>1</v>
      </c>
      <c r="E275" s="262"/>
      <c r="F275" s="262"/>
      <c r="G275" s="258" t="s">
        <v>1182</v>
      </c>
    </row>
    <row r="276" spans="1:7" ht="12" customHeight="1" x14ac:dyDescent="0.2">
      <c r="A276" s="259"/>
      <c r="B276" s="259"/>
      <c r="C276" s="258" t="s">
        <v>1236</v>
      </c>
      <c r="D276" s="260">
        <v>1</v>
      </c>
      <c r="E276" s="262"/>
      <c r="F276" s="262"/>
      <c r="G276" s="258" t="s">
        <v>1182</v>
      </c>
    </row>
    <row r="277" spans="1:7" ht="12" customHeight="1" x14ac:dyDescent="0.2">
      <c r="A277" s="259"/>
      <c r="B277" s="259"/>
      <c r="C277" s="258" t="s">
        <v>879</v>
      </c>
      <c r="D277" s="260">
        <v>1</v>
      </c>
      <c r="E277" s="262"/>
      <c r="F277" s="262"/>
      <c r="G277" s="258" t="s">
        <v>1182</v>
      </c>
    </row>
    <row r="278" spans="1:7" ht="12" customHeight="1" x14ac:dyDescent="0.2">
      <c r="A278" s="259"/>
      <c r="B278" s="259"/>
      <c r="C278" s="258" t="s">
        <v>1238</v>
      </c>
      <c r="D278" s="260">
        <v>1</v>
      </c>
      <c r="E278" s="261">
        <v>818.25</v>
      </c>
      <c r="F278" s="261">
        <v>818.25</v>
      </c>
      <c r="G278" s="258"/>
    </row>
    <row r="279" spans="1:7" ht="12" customHeight="1" x14ac:dyDescent="0.2">
      <c r="A279" s="259"/>
      <c r="B279" s="259"/>
      <c r="C279" s="258" t="s">
        <v>660</v>
      </c>
      <c r="D279" s="260">
        <v>1</v>
      </c>
      <c r="E279" s="261">
        <v>0.01</v>
      </c>
      <c r="F279" s="261">
        <v>0.01</v>
      </c>
      <c r="G279" s="258"/>
    </row>
    <row r="280" spans="1:7" ht="12" customHeight="1" x14ac:dyDescent="0.2">
      <c r="A280" s="259"/>
      <c r="B280" s="259"/>
      <c r="C280" s="258" t="s">
        <v>1239</v>
      </c>
      <c r="D280" s="260">
        <v>2</v>
      </c>
      <c r="E280" s="262"/>
      <c r="F280" s="262"/>
      <c r="G280" s="258" t="s">
        <v>1182</v>
      </c>
    </row>
    <row r="281" spans="1:7" ht="12" customHeight="1" x14ac:dyDescent="0.2">
      <c r="A281" s="259"/>
      <c r="B281" s="259"/>
      <c r="C281" s="258" t="s">
        <v>442</v>
      </c>
      <c r="D281" s="260">
        <v>1</v>
      </c>
      <c r="E281" s="260">
        <v>20</v>
      </c>
      <c r="F281" s="260">
        <v>20</v>
      </c>
      <c r="G281" s="258"/>
    </row>
    <row r="282" spans="1:7" ht="12" customHeight="1" x14ac:dyDescent="0.2">
      <c r="A282" s="259"/>
      <c r="B282" s="259"/>
      <c r="C282" s="258" t="s">
        <v>406</v>
      </c>
      <c r="D282" s="260">
        <v>1</v>
      </c>
      <c r="E282" s="260">
        <v>30</v>
      </c>
      <c r="F282" s="260">
        <v>30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1245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875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862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878</v>
      </c>
      <c r="D287" s="260">
        <v>1</v>
      </c>
      <c r="E287" s="262"/>
      <c r="F287" s="262"/>
      <c r="G287" s="258" t="s">
        <v>1182</v>
      </c>
    </row>
    <row r="288" spans="1:7" ht="12" customHeight="1" x14ac:dyDescent="0.2">
      <c r="A288" s="259"/>
      <c r="B288" s="259"/>
      <c r="C288" s="258" t="s">
        <v>879</v>
      </c>
      <c r="D288" s="260">
        <v>1</v>
      </c>
      <c r="E288" s="262"/>
      <c r="F288" s="262"/>
      <c r="G288" s="258" t="s">
        <v>1182</v>
      </c>
    </row>
    <row r="289" spans="1:7" ht="12" customHeight="1" x14ac:dyDescent="0.2">
      <c r="A289" s="259"/>
      <c r="B289" s="259"/>
      <c r="C289" s="258" t="s">
        <v>1184</v>
      </c>
      <c r="D289" s="260">
        <v>1</v>
      </c>
      <c r="E289" s="262"/>
      <c r="F289" s="262"/>
      <c r="G289" s="258" t="s">
        <v>1182</v>
      </c>
    </row>
    <row r="290" spans="1:7" ht="12" customHeight="1" x14ac:dyDescent="0.2">
      <c r="A290" s="259"/>
      <c r="B290" s="259"/>
      <c r="C290" s="258" t="s">
        <v>870</v>
      </c>
      <c r="D290" s="260">
        <v>1</v>
      </c>
      <c r="E290" s="262"/>
      <c r="F290" s="262"/>
      <c r="G290" s="258" t="s">
        <v>1182</v>
      </c>
    </row>
    <row r="291" spans="1:7" ht="12" customHeight="1" x14ac:dyDescent="0.2">
      <c r="A291" s="259"/>
      <c r="B291" s="259"/>
      <c r="C291" s="258" t="s">
        <v>660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394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1186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868</v>
      </c>
      <c r="D294" s="260">
        <v>2</v>
      </c>
      <c r="E294" s="262"/>
      <c r="F294" s="262"/>
      <c r="G294" s="258" t="s">
        <v>1182</v>
      </c>
    </row>
    <row r="295" spans="1:7" ht="12" customHeight="1" x14ac:dyDescent="0.2">
      <c r="A295" s="259"/>
      <c r="B295" s="259"/>
      <c r="C295" s="258" t="s">
        <v>1246</v>
      </c>
      <c r="D295" s="260">
        <v>1</v>
      </c>
      <c r="E295" s="262"/>
      <c r="F295" s="262"/>
      <c r="G295" s="258" t="s">
        <v>1182</v>
      </c>
    </row>
    <row r="296" spans="1:7" ht="12" customHeight="1" x14ac:dyDescent="0.2">
      <c r="A296" s="259"/>
      <c r="B296" s="259"/>
      <c r="C296" s="258" t="s">
        <v>1247</v>
      </c>
      <c r="D296" s="260">
        <v>1</v>
      </c>
      <c r="E296" s="262"/>
      <c r="F296" s="262"/>
      <c r="G296" s="258" t="s">
        <v>1182</v>
      </c>
    </row>
    <row r="297" spans="1:7" ht="12" customHeight="1" x14ac:dyDescent="0.2">
      <c r="A297" s="259"/>
      <c r="B297" s="259"/>
      <c r="C297" s="258" t="s">
        <v>867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871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1248</v>
      </c>
      <c r="D299" s="260">
        <v>1</v>
      </c>
      <c r="E299" s="262"/>
      <c r="F299" s="262"/>
      <c r="G299" s="258" t="s">
        <v>1182</v>
      </c>
    </row>
    <row r="300" spans="1:7" ht="12" customHeight="1" x14ac:dyDescent="0.2">
      <c r="A300" s="259"/>
      <c r="B300" s="259"/>
      <c r="C300" s="258" t="s">
        <v>865</v>
      </c>
      <c r="D300" s="260">
        <v>1</v>
      </c>
      <c r="E300" s="262"/>
      <c r="F300" s="262"/>
      <c r="G300" s="258" t="s">
        <v>1182</v>
      </c>
    </row>
    <row r="301" spans="1:7" ht="12" customHeight="1" x14ac:dyDescent="0.2">
      <c r="A301" s="259"/>
      <c r="B301" s="259"/>
      <c r="C301" s="258" t="s">
        <v>429</v>
      </c>
      <c r="D301" s="260">
        <v>2</v>
      </c>
      <c r="E301" s="260">
        <v>500</v>
      </c>
      <c r="F301" s="263">
        <v>1000</v>
      </c>
      <c r="G301" s="258"/>
    </row>
    <row r="302" spans="1:7" ht="12" customHeight="1" x14ac:dyDescent="0.2">
      <c r="A302" s="259"/>
      <c r="B302" s="259"/>
      <c r="C302" s="258" t="s">
        <v>434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10496.55</v>
      </c>
      <c r="F303" s="265">
        <v>10496.55</v>
      </c>
    </row>
    <row r="304" spans="1:7" ht="12" customHeight="1" x14ac:dyDescent="0.2">
      <c r="A304" s="254">
        <v>23</v>
      </c>
      <c r="B304" s="255" t="s">
        <v>1249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875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862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878</v>
      </c>
      <c r="D307" s="260">
        <v>1</v>
      </c>
      <c r="E307" s="262"/>
      <c r="F307" s="262"/>
      <c r="G307" s="258" t="s">
        <v>1182</v>
      </c>
    </row>
    <row r="308" spans="1:7" ht="12" customHeight="1" x14ac:dyDescent="0.2">
      <c r="A308" s="259"/>
      <c r="B308" s="259"/>
      <c r="C308" s="258" t="s">
        <v>879</v>
      </c>
      <c r="D308" s="260">
        <v>1</v>
      </c>
      <c r="E308" s="262"/>
      <c r="F308" s="262"/>
      <c r="G308" s="258" t="s">
        <v>1182</v>
      </c>
    </row>
    <row r="309" spans="1:7" ht="12" customHeight="1" x14ac:dyDescent="0.2">
      <c r="A309" s="259"/>
      <c r="B309" s="259"/>
      <c r="C309" s="258" t="s">
        <v>1184</v>
      </c>
      <c r="D309" s="260">
        <v>1</v>
      </c>
      <c r="E309" s="262"/>
      <c r="F309" s="262"/>
      <c r="G309" s="258" t="s">
        <v>1182</v>
      </c>
    </row>
    <row r="310" spans="1:7" ht="12" customHeight="1" x14ac:dyDescent="0.2">
      <c r="A310" s="259"/>
      <c r="B310" s="259"/>
      <c r="C310" s="258" t="s">
        <v>870</v>
      </c>
      <c r="D310" s="260">
        <v>1</v>
      </c>
      <c r="E310" s="262"/>
      <c r="F310" s="262"/>
      <c r="G310" s="258" t="s">
        <v>1182</v>
      </c>
    </row>
    <row r="311" spans="1:7" ht="12" customHeight="1" x14ac:dyDescent="0.2">
      <c r="A311" s="259"/>
      <c r="B311" s="259"/>
      <c r="C311" s="258" t="s">
        <v>660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382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394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1186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868</v>
      </c>
      <c r="D315" s="260">
        <v>2</v>
      </c>
      <c r="E315" s="262"/>
      <c r="F315" s="262"/>
      <c r="G315" s="258" t="s">
        <v>1182</v>
      </c>
    </row>
    <row r="316" spans="1:7" ht="12" customHeight="1" x14ac:dyDescent="0.2">
      <c r="A316" s="259"/>
      <c r="B316" s="259"/>
      <c r="C316" s="258" t="s">
        <v>865</v>
      </c>
      <c r="D316" s="260">
        <v>1</v>
      </c>
      <c r="E316" s="262"/>
      <c r="F316" s="262"/>
      <c r="G316" s="258" t="s">
        <v>1182</v>
      </c>
    </row>
    <row r="317" spans="1:7" ht="12" customHeight="1" x14ac:dyDescent="0.2">
      <c r="A317" s="259"/>
      <c r="B317" s="259"/>
      <c r="C317" s="258" t="s">
        <v>414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415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885</v>
      </c>
      <c r="D319" s="260">
        <v>1</v>
      </c>
      <c r="E319" s="262"/>
      <c r="F319" s="262"/>
      <c r="G319" s="258" t="s">
        <v>1182</v>
      </c>
    </row>
    <row r="320" spans="1:7" ht="12" customHeight="1" x14ac:dyDescent="0.2">
      <c r="A320" s="259"/>
      <c r="B320" s="259"/>
      <c r="C320" s="258" t="s">
        <v>1250</v>
      </c>
      <c r="D320" s="260">
        <v>1</v>
      </c>
      <c r="E320" s="262"/>
      <c r="F320" s="262"/>
      <c r="G320" s="258" t="s">
        <v>1182</v>
      </c>
    </row>
    <row r="321" spans="1:7" ht="12" customHeight="1" x14ac:dyDescent="0.2">
      <c r="A321" s="259"/>
      <c r="B321" s="259"/>
      <c r="C321" s="258" t="s">
        <v>396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886</v>
      </c>
      <c r="D322" s="260">
        <v>1</v>
      </c>
      <c r="E322" s="262"/>
      <c r="F322" s="262"/>
      <c r="G322" s="258" t="s">
        <v>1182</v>
      </c>
    </row>
    <row r="323" spans="1:7" ht="12" customHeight="1" x14ac:dyDescent="0.2">
      <c r="A323" s="259"/>
      <c r="B323" s="259"/>
      <c r="C323" s="258" t="s">
        <v>907</v>
      </c>
      <c r="D323" s="260">
        <v>1</v>
      </c>
      <c r="E323" s="262"/>
      <c r="F323" s="262"/>
      <c r="G323" s="258" t="s">
        <v>1182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1251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875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862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878</v>
      </c>
      <c r="D328" s="260">
        <v>1</v>
      </c>
      <c r="E328" s="262"/>
      <c r="F328" s="262"/>
      <c r="G328" s="258" t="s">
        <v>1182</v>
      </c>
    </row>
    <row r="329" spans="1:7" ht="12" customHeight="1" x14ac:dyDescent="0.2">
      <c r="A329" s="259"/>
      <c r="B329" s="259"/>
      <c r="C329" s="258" t="s">
        <v>879</v>
      </c>
      <c r="D329" s="260">
        <v>1</v>
      </c>
      <c r="E329" s="262"/>
      <c r="F329" s="262"/>
      <c r="G329" s="258" t="s">
        <v>1182</v>
      </c>
    </row>
    <row r="330" spans="1:7" ht="12" customHeight="1" x14ac:dyDescent="0.2">
      <c r="A330" s="259"/>
      <c r="B330" s="259"/>
      <c r="C330" s="258" t="s">
        <v>1184</v>
      </c>
      <c r="D330" s="260">
        <v>1</v>
      </c>
      <c r="E330" s="262"/>
      <c r="F330" s="262"/>
      <c r="G330" s="258" t="s">
        <v>1182</v>
      </c>
    </row>
    <row r="331" spans="1:7" ht="12" customHeight="1" x14ac:dyDescent="0.2">
      <c r="A331" s="259"/>
      <c r="B331" s="259"/>
      <c r="C331" s="258" t="s">
        <v>1246</v>
      </c>
      <c r="D331" s="260">
        <v>1</v>
      </c>
      <c r="E331" s="262"/>
      <c r="F331" s="262"/>
      <c r="G331" s="258" t="s">
        <v>1182</v>
      </c>
    </row>
    <row r="332" spans="1:7" ht="12" customHeight="1" x14ac:dyDescent="0.2">
      <c r="A332" s="259"/>
      <c r="B332" s="259"/>
      <c r="C332" s="258" t="s">
        <v>870</v>
      </c>
      <c r="D332" s="260">
        <v>1</v>
      </c>
      <c r="E332" s="262"/>
      <c r="F332" s="262"/>
      <c r="G332" s="258" t="s">
        <v>1182</v>
      </c>
    </row>
    <row r="333" spans="1:7" ht="12" customHeight="1" x14ac:dyDescent="0.2">
      <c r="A333" s="259"/>
      <c r="B333" s="259"/>
      <c r="C333" s="258" t="s">
        <v>1247</v>
      </c>
      <c r="D333" s="260">
        <v>1</v>
      </c>
      <c r="E333" s="262"/>
      <c r="F333" s="262"/>
      <c r="G333" s="258" t="s">
        <v>1182</v>
      </c>
    </row>
    <row r="334" spans="1:7" ht="12" customHeight="1" x14ac:dyDescent="0.2">
      <c r="A334" s="259"/>
      <c r="B334" s="259"/>
      <c r="C334" s="258" t="s">
        <v>660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394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871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1186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868</v>
      </c>
      <c r="D338" s="260">
        <v>2</v>
      </c>
      <c r="E338" s="262"/>
      <c r="F338" s="262"/>
      <c r="G338" s="258" t="s">
        <v>1182</v>
      </c>
    </row>
    <row r="339" spans="1:7" ht="12" customHeight="1" x14ac:dyDescent="0.2">
      <c r="A339" s="259"/>
      <c r="B339" s="259"/>
      <c r="C339" s="258" t="s">
        <v>865</v>
      </c>
      <c r="D339" s="260">
        <v>1</v>
      </c>
      <c r="E339" s="262"/>
      <c r="F339" s="262"/>
      <c r="G339" s="258" t="s">
        <v>1182</v>
      </c>
    </row>
    <row r="340" spans="1:7" ht="12" customHeight="1" x14ac:dyDescent="0.2">
      <c r="A340" s="259"/>
      <c r="B340" s="259"/>
      <c r="C340" s="258" t="s">
        <v>429</v>
      </c>
      <c r="D340" s="260">
        <v>4</v>
      </c>
      <c r="E340" s="260">
        <v>500</v>
      </c>
      <c r="F340" s="263">
        <v>2000</v>
      </c>
      <c r="G340" s="258"/>
    </row>
    <row r="341" spans="1:7" ht="12" customHeight="1" x14ac:dyDescent="0.2">
      <c r="A341" s="259"/>
      <c r="B341" s="259"/>
      <c r="C341" s="258" t="s">
        <v>434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867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1252</v>
      </c>
      <c r="D343" s="260">
        <v>1</v>
      </c>
      <c r="E343" s="262"/>
      <c r="F343" s="262"/>
      <c r="G343" s="258" t="s">
        <v>1182</v>
      </c>
    </row>
    <row r="344" spans="1:7" ht="12.95" customHeight="1" x14ac:dyDescent="0.2">
      <c r="E344" s="265">
        <v>11496.55</v>
      </c>
      <c r="F344" s="265">
        <v>11496.55</v>
      </c>
    </row>
    <row r="345" spans="1:7" ht="12" customHeight="1" x14ac:dyDescent="0.2">
      <c r="A345" s="254">
        <v>25</v>
      </c>
      <c r="B345" s="255" t="s">
        <v>1253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875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862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878</v>
      </c>
      <c r="D348" s="260">
        <v>1</v>
      </c>
      <c r="E348" s="262"/>
      <c r="F348" s="262"/>
      <c r="G348" s="258" t="s">
        <v>1182</v>
      </c>
    </row>
    <row r="349" spans="1:7" ht="12" customHeight="1" x14ac:dyDescent="0.2">
      <c r="A349" s="259"/>
      <c r="B349" s="259"/>
      <c r="C349" s="258" t="s">
        <v>879</v>
      </c>
      <c r="D349" s="260">
        <v>1</v>
      </c>
      <c r="E349" s="262"/>
      <c r="F349" s="262"/>
      <c r="G349" s="258" t="s">
        <v>1182</v>
      </c>
    </row>
    <row r="350" spans="1:7" ht="12" customHeight="1" x14ac:dyDescent="0.2">
      <c r="A350" s="259"/>
      <c r="B350" s="259"/>
      <c r="C350" s="258" t="s">
        <v>1184</v>
      </c>
      <c r="D350" s="260">
        <v>1</v>
      </c>
      <c r="E350" s="262"/>
      <c r="F350" s="262"/>
      <c r="G350" s="258" t="s">
        <v>1182</v>
      </c>
    </row>
    <row r="351" spans="1:7" ht="12" customHeight="1" x14ac:dyDescent="0.2">
      <c r="A351" s="259"/>
      <c r="B351" s="259"/>
      <c r="C351" s="258" t="s">
        <v>870</v>
      </c>
      <c r="D351" s="260">
        <v>1</v>
      </c>
      <c r="E351" s="262"/>
      <c r="F351" s="262"/>
      <c r="G351" s="258" t="s">
        <v>1182</v>
      </c>
    </row>
    <row r="352" spans="1:7" ht="12" customHeight="1" x14ac:dyDescent="0.2">
      <c r="A352" s="259"/>
      <c r="B352" s="259"/>
      <c r="C352" s="258" t="s">
        <v>660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382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394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1186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868</v>
      </c>
      <c r="D356" s="260">
        <v>2</v>
      </c>
      <c r="E356" s="262"/>
      <c r="F356" s="262"/>
      <c r="G356" s="258" t="s">
        <v>1182</v>
      </c>
    </row>
    <row r="357" spans="1:7" ht="12" customHeight="1" x14ac:dyDescent="0.2">
      <c r="A357" s="259"/>
      <c r="B357" s="259"/>
      <c r="C357" s="258" t="s">
        <v>907</v>
      </c>
      <c r="D357" s="260">
        <v>1</v>
      </c>
      <c r="E357" s="262"/>
      <c r="F357" s="262"/>
      <c r="G357" s="258" t="s">
        <v>1182</v>
      </c>
    </row>
    <row r="358" spans="1:7" ht="12" customHeight="1" x14ac:dyDescent="0.2">
      <c r="A358" s="259"/>
      <c r="B358" s="259"/>
      <c r="C358" s="258" t="s">
        <v>865</v>
      </c>
      <c r="D358" s="260">
        <v>1</v>
      </c>
      <c r="E358" s="262"/>
      <c r="F358" s="262"/>
      <c r="G358" s="258" t="s">
        <v>1182</v>
      </c>
    </row>
    <row r="359" spans="1:7" ht="12" customHeight="1" x14ac:dyDescent="0.2">
      <c r="A359" s="259"/>
      <c r="B359" s="259"/>
      <c r="C359" s="258" t="s">
        <v>885</v>
      </c>
      <c r="D359" s="260">
        <v>1</v>
      </c>
      <c r="E359" s="262"/>
      <c r="F359" s="262"/>
      <c r="G359" s="258" t="s">
        <v>1182</v>
      </c>
    </row>
    <row r="360" spans="1:7" ht="12" customHeight="1" x14ac:dyDescent="0.2">
      <c r="A360" s="259"/>
      <c r="B360" s="259"/>
      <c r="C360" s="258" t="s">
        <v>1250</v>
      </c>
      <c r="D360" s="260">
        <v>1</v>
      </c>
      <c r="E360" s="262"/>
      <c r="F360" s="262"/>
      <c r="G360" s="258" t="s">
        <v>1182</v>
      </c>
    </row>
    <row r="361" spans="1:7" ht="12" customHeight="1" x14ac:dyDescent="0.2">
      <c r="A361" s="259"/>
      <c r="B361" s="259"/>
      <c r="C361" s="258" t="s">
        <v>396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414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415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1254</v>
      </c>
      <c r="D364" s="260">
        <v>1</v>
      </c>
      <c r="E364" s="262"/>
      <c r="F364" s="262"/>
      <c r="G364" s="258" t="s">
        <v>1182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1255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875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878</v>
      </c>
      <c r="D368" s="260">
        <v>1</v>
      </c>
      <c r="E368" s="262"/>
      <c r="F368" s="262"/>
      <c r="G368" s="258" t="s">
        <v>1182</v>
      </c>
    </row>
    <row r="369" spans="1:7" ht="12" customHeight="1" x14ac:dyDescent="0.2">
      <c r="A369" s="259"/>
      <c r="B369" s="259"/>
      <c r="C369" s="258" t="s">
        <v>1184</v>
      </c>
      <c r="D369" s="260">
        <v>1</v>
      </c>
      <c r="E369" s="262"/>
      <c r="F369" s="262"/>
      <c r="G369" s="258" t="s">
        <v>1182</v>
      </c>
    </row>
    <row r="370" spans="1:7" ht="12" customHeight="1" x14ac:dyDescent="0.2">
      <c r="A370" s="259"/>
      <c r="B370" s="259"/>
      <c r="C370" s="258" t="s">
        <v>1256</v>
      </c>
      <c r="D370" s="260">
        <v>4</v>
      </c>
      <c r="E370" s="262"/>
      <c r="F370" s="262"/>
      <c r="G370" s="258" t="s">
        <v>1182</v>
      </c>
    </row>
    <row r="371" spans="1:7" ht="12" customHeight="1" x14ac:dyDescent="0.2">
      <c r="A371" s="259"/>
      <c r="B371" s="259"/>
      <c r="C371" s="258" t="s">
        <v>870</v>
      </c>
      <c r="D371" s="260">
        <v>1</v>
      </c>
      <c r="E371" s="262"/>
      <c r="F371" s="262"/>
      <c r="G371" s="258" t="s">
        <v>1182</v>
      </c>
    </row>
    <row r="372" spans="1:7" ht="12" customHeight="1" x14ac:dyDescent="0.2">
      <c r="A372" s="259"/>
      <c r="B372" s="259"/>
      <c r="C372" s="258" t="s">
        <v>1247</v>
      </c>
      <c r="D372" s="260">
        <v>4</v>
      </c>
      <c r="E372" s="262"/>
      <c r="F372" s="262"/>
      <c r="G372" s="258" t="s">
        <v>1182</v>
      </c>
    </row>
    <row r="373" spans="1:7" ht="12" customHeight="1" x14ac:dyDescent="0.2">
      <c r="A373" s="259"/>
      <c r="B373" s="259"/>
      <c r="C373" s="258" t="s">
        <v>871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394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868</v>
      </c>
      <c r="D375" s="260">
        <v>2</v>
      </c>
      <c r="E375" s="262"/>
      <c r="F375" s="262"/>
      <c r="G375" s="258" t="s">
        <v>1182</v>
      </c>
    </row>
    <row r="376" spans="1:7" ht="12" customHeight="1" x14ac:dyDescent="0.2">
      <c r="A376" s="259"/>
      <c r="B376" s="259"/>
      <c r="C376" s="258" t="s">
        <v>907</v>
      </c>
      <c r="D376" s="260">
        <v>1</v>
      </c>
      <c r="E376" s="262"/>
      <c r="F376" s="262"/>
      <c r="G376" s="258" t="s">
        <v>1182</v>
      </c>
    </row>
    <row r="377" spans="1:7" ht="12" customHeight="1" x14ac:dyDescent="0.2">
      <c r="A377" s="259"/>
      <c r="B377" s="259"/>
      <c r="C377" s="258" t="s">
        <v>1257</v>
      </c>
      <c r="D377" s="260">
        <v>1</v>
      </c>
      <c r="E377" s="262"/>
      <c r="F377" s="262"/>
      <c r="G377" s="258" t="s">
        <v>1182</v>
      </c>
    </row>
    <row r="378" spans="1:7" ht="12" customHeight="1" x14ac:dyDescent="0.2">
      <c r="A378" s="259"/>
      <c r="B378" s="259"/>
      <c r="C378" s="258" t="s">
        <v>865</v>
      </c>
      <c r="D378" s="260">
        <v>1</v>
      </c>
      <c r="E378" s="262"/>
      <c r="F378" s="262"/>
      <c r="G378" s="258" t="s">
        <v>1182</v>
      </c>
    </row>
    <row r="379" spans="1:7" ht="12" customHeight="1" x14ac:dyDescent="0.2">
      <c r="A379" s="259"/>
      <c r="B379" s="259"/>
      <c r="C379" s="258" t="s">
        <v>879</v>
      </c>
      <c r="D379" s="260">
        <v>1</v>
      </c>
      <c r="E379" s="262"/>
      <c r="F379" s="262"/>
      <c r="G379" s="258" t="s">
        <v>1182</v>
      </c>
    </row>
    <row r="380" spans="1:7" ht="12" customHeight="1" x14ac:dyDescent="0.2">
      <c r="A380" s="259"/>
      <c r="B380" s="259"/>
      <c r="C380" s="258" t="s">
        <v>434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871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871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871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867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1258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875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878</v>
      </c>
      <c r="D388" s="260">
        <v>1</v>
      </c>
      <c r="E388" s="262"/>
      <c r="F388" s="262"/>
      <c r="G388" s="258" t="s">
        <v>1182</v>
      </c>
    </row>
    <row r="389" spans="1:7" ht="12" customHeight="1" x14ac:dyDescent="0.2">
      <c r="A389" s="259"/>
      <c r="B389" s="259"/>
      <c r="C389" s="258" t="s">
        <v>879</v>
      </c>
      <c r="D389" s="260">
        <v>1</v>
      </c>
      <c r="E389" s="262"/>
      <c r="F389" s="262"/>
      <c r="G389" s="258" t="s">
        <v>1182</v>
      </c>
    </row>
    <row r="390" spans="1:7" ht="12" customHeight="1" x14ac:dyDescent="0.2">
      <c r="A390" s="259"/>
      <c r="B390" s="259"/>
      <c r="C390" s="258" t="s">
        <v>1184</v>
      </c>
      <c r="D390" s="260">
        <v>1</v>
      </c>
      <c r="E390" s="262"/>
      <c r="F390" s="262"/>
      <c r="G390" s="258" t="s">
        <v>1182</v>
      </c>
    </row>
    <row r="391" spans="1:7" ht="12" customHeight="1" x14ac:dyDescent="0.2">
      <c r="A391" s="259"/>
      <c r="B391" s="259"/>
      <c r="C391" s="258" t="s">
        <v>1256</v>
      </c>
      <c r="D391" s="260">
        <v>3</v>
      </c>
      <c r="E391" s="262"/>
      <c r="F391" s="262"/>
      <c r="G391" s="258" t="s">
        <v>1182</v>
      </c>
    </row>
    <row r="392" spans="1:7" ht="12" customHeight="1" x14ac:dyDescent="0.2">
      <c r="A392" s="259"/>
      <c r="B392" s="259"/>
      <c r="C392" s="258" t="s">
        <v>870</v>
      </c>
      <c r="D392" s="260">
        <v>1</v>
      </c>
      <c r="E392" s="262"/>
      <c r="F392" s="262"/>
      <c r="G392" s="258" t="s">
        <v>1182</v>
      </c>
    </row>
    <row r="393" spans="1:7" ht="12" customHeight="1" x14ac:dyDescent="0.2">
      <c r="A393" s="259"/>
      <c r="B393" s="259"/>
      <c r="C393" s="258" t="s">
        <v>1247</v>
      </c>
      <c r="D393" s="260">
        <v>2</v>
      </c>
      <c r="E393" s="262"/>
      <c r="F393" s="262"/>
      <c r="G393" s="258" t="s">
        <v>1182</v>
      </c>
    </row>
    <row r="394" spans="1:7" ht="12" customHeight="1" x14ac:dyDescent="0.2">
      <c r="A394" s="259"/>
      <c r="B394" s="259"/>
      <c r="C394" s="258" t="s">
        <v>394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866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871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868</v>
      </c>
      <c r="D397" s="260">
        <v>2</v>
      </c>
      <c r="E397" s="262"/>
      <c r="F397" s="262"/>
      <c r="G397" s="258" t="s">
        <v>1182</v>
      </c>
    </row>
    <row r="398" spans="1:7" ht="12" customHeight="1" x14ac:dyDescent="0.2">
      <c r="A398" s="259"/>
      <c r="B398" s="259"/>
      <c r="C398" s="258" t="s">
        <v>1259</v>
      </c>
      <c r="D398" s="260">
        <v>1</v>
      </c>
      <c r="E398" s="262"/>
      <c r="F398" s="262"/>
      <c r="G398" s="258" t="s">
        <v>1182</v>
      </c>
    </row>
    <row r="399" spans="1:7" ht="12" customHeight="1" x14ac:dyDescent="0.2">
      <c r="A399" s="259"/>
      <c r="B399" s="259"/>
      <c r="C399" s="258" t="s">
        <v>907</v>
      </c>
      <c r="D399" s="260">
        <v>1</v>
      </c>
      <c r="E399" s="262"/>
      <c r="F399" s="262"/>
      <c r="G399" s="258" t="s">
        <v>1182</v>
      </c>
    </row>
    <row r="400" spans="1:7" ht="12" customHeight="1" x14ac:dyDescent="0.2">
      <c r="A400" s="259"/>
      <c r="B400" s="259"/>
      <c r="C400" s="258" t="s">
        <v>865</v>
      </c>
      <c r="D400" s="260">
        <v>1</v>
      </c>
      <c r="E400" s="262"/>
      <c r="F400" s="262"/>
      <c r="G400" s="258" t="s">
        <v>1182</v>
      </c>
    </row>
    <row r="401" spans="1:7" ht="12" customHeight="1" x14ac:dyDescent="0.2">
      <c r="A401" s="259"/>
      <c r="B401" s="259"/>
      <c r="C401" s="258" t="s">
        <v>871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434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867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1260</v>
      </c>
      <c r="D404" s="260">
        <v>1</v>
      </c>
      <c r="E404" s="262"/>
      <c r="F404" s="262"/>
      <c r="G404" s="258" t="s">
        <v>1182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1261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875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878</v>
      </c>
      <c r="D408" s="260">
        <v>1</v>
      </c>
      <c r="E408" s="262"/>
      <c r="F408" s="262"/>
      <c r="G408" s="258" t="s">
        <v>1182</v>
      </c>
    </row>
    <row r="409" spans="1:7" ht="12" customHeight="1" x14ac:dyDescent="0.2">
      <c r="A409" s="259"/>
      <c r="B409" s="259"/>
      <c r="C409" s="258" t="s">
        <v>879</v>
      </c>
      <c r="D409" s="260">
        <v>1</v>
      </c>
      <c r="E409" s="262"/>
      <c r="F409" s="262"/>
      <c r="G409" s="258" t="s">
        <v>1182</v>
      </c>
    </row>
    <row r="410" spans="1:7" ht="12" customHeight="1" x14ac:dyDescent="0.2">
      <c r="A410" s="259"/>
      <c r="B410" s="259"/>
      <c r="C410" s="258" t="s">
        <v>1184</v>
      </c>
      <c r="D410" s="260">
        <v>1</v>
      </c>
      <c r="E410" s="262"/>
      <c r="F410" s="262"/>
      <c r="G410" s="258" t="s">
        <v>1182</v>
      </c>
    </row>
    <row r="411" spans="1:7" ht="12" customHeight="1" x14ac:dyDescent="0.2">
      <c r="A411" s="259"/>
      <c r="B411" s="259"/>
      <c r="C411" s="258" t="s">
        <v>1256</v>
      </c>
      <c r="D411" s="260">
        <v>3</v>
      </c>
      <c r="E411" s="262"/>
      <c r="F411" s="262"/>
      <c r="G411" s="258" t="s">
        <v>1182</v>
      </c>
    </row>
    <row r="412" spans="1:7" ht="12" customHeight="1" x14ac:dyDescent="0.2">
      <c r="A412" s="259"/>
      <c r="B412" s="259"/>
      <c r="C412" s="258" t="s">
        <v>870</v>
      </c>
      <c r="D412" s="260">
        <v>1</v>
      </c>
      <c r="E412" s="262"/>
      <c r="F412" s="262"/>
      <c r="G412" s="258" t="s">
        <v>1182</v>
      </c>
    </row>
    <row r="413" spans="1:7" ht="12" customHeight="1" x14ac:dyDescent="0.2">
      <c r="A413" s="259"/>
      <c r="B413" s="259"/>
      <c r="C413" s="258" t="s">
        <v>1247</v>
      </c>
      <c r="D413" s="260">
        <v>2</v>
      </c>
      <c r="E413" s="262"/>
      <c r="F413" s="262"/>
      <c r="G413" s="258" t="s">
        <v>1182</v>
      </c>
    </row>
    <row r="414" spans="1:7" ht="12" customHeight="1" x14ac:dyDescent="0.2">
      <c r="A414" s="259"/>
      <c r="B414" s="259"/>
      <c r="C414" s="258" t="s">
        <v>394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868</v>
      </c>
      <c r="D415" s="260">
        <v>2</v>
      </c>
      <c r="E415" s="262"/>
      <c r="F415" s="262"/>
      <c r="G415" s="258" t="s">
        <v>1182</v>
      </c>
    </row>
    <row r="416" spans="1:7" ht="12" customHeight="1" x14ac:dyDescent="0.2">
      <c r="A416" s="259"/>
      <c r="B416" s="259"/>
      <c r="C416" s="258" t="s">
        <v>1259</v>
      </c>
      <c r="D416" s="260">
        <v>1</v>
      </c>
      <c r="E416" s="262"/>
      <c r="F416" s="262"/>
      <c r="G416" s="258" t="s">
        <v>1182</v>
      </c>
    </row>
    <row r="417" spans="1:7" ht="12" customHeight="1" x14ac:dyDescent="0.2">
      <c r="A417" s="259"/>
      <c r="B417" s="259"/>
      <c r="C417" s="258" t="s">
        <v>907</v>
      </c>
      <c r="D417" s="260">
        <v>1</v>
      </c>
      <c r="E417" s="262"/>
      <c r="F417" s="262"/>
      <c r="G417" s="258" t="s">
        <v>1182</v>
      </c>
    </row>
    <row r="418" spans="1:7" ht="12" customHeight="1" x14ac:dyDescent="0.2">
      <c r="A418" s="259"/>
      <c r="B418" s="259"/>
      <c r="C418" s="258" t="s">
        <v>865</v>
      </c>
      <c r="D418" s="260">
        <v>1</v>
      </c>
      <c r="E418" s="262"/>
      <c r="F418" s="262"/>
      <c r="G418" s="258" t="s">
        <v>1182</v>
      </c>
    </row>
    <row r="419" spans="1:7" ht="12" customHeight="1" x14ac:dyDescent="0.2">
      <c r="A419" s="259"/>
      <c r="B419" s="259"/>
      <c r="C419" s="258" t="s">
        <v>434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867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1260</v>
      </c>
      <c r="D421" s="260">
        <v>1</v>
      </c>
      <c r="E421" s="262"/>
      <c r="F421" s="262"/>
      <c r="G421" s="258" t="s">
        <v>1182</v>
      </c>
    </row>
    <row r="422" spans="1:7" ht="12" customHeight="1" x14ac:dyDescent="0.2">
      <c r="A422" s="259"/>
      <c r="B422" s="259"/>
      <c r="C422" s="258" t="s">
        <v>1262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1263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1263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1264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875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878</v>
      </c>
      <c r="D428" s="260">
        <v>1</v>
      </c>
      <c r="E428" s="262"/>
      <c r="F428" s="262"/>
      <c r="G428" s="258" t="s">
        <v>1182</v>
      </c>
    </row>
    <row r="429" spans="1:7" ht="12" customHeight="1" x14ac:dyDescent="0.2">
      <c r="A429" s="259"/>
      <c r="B429" s="259"/>
      <c r="C429" s="258" t="s">
        <v>879</v>
      </c>
      <c r="D429" s="260">
        <v>1</v>
      </c>
      <c r="E429" s="262"/>
      <c r="F429" s="262"/>
      <c r="G429" s="258" t="s">
        <v>1182</v>
      </c>
    </row>
    <row r="430" spans="1:7" ht="12" customHeight="1" x14ac:dyDescent="0.2">
      <c r="A430" s="259"/>
      <c r="B430" s="259"/>
      <c r="C430" s="258" t="s">
        <v>1184</v>
      </c>
      <c r="D430" s="260">
        <v>1</v>
      </c>
      <c r="E430" s="262"/>
      <c r="F430" s="262"/>
      <c r="G430" s="258" t="s">
        <v>1182</v>
      </c>
    </row>
    <row r="431" spans="1:7" ht="12" customHeight="1" x14ac:dyDescent="0.2">
      <c r="A431" s="259"/>
      <c r="B431" s="259"/>
      <c r="C431" s="258" t="s">
        <v>870</v>
      </c>
      <c r="D431" s="260">
        <v>1</v>
      </c>
      <c r="E431" s="262"/>
      <c r="F431" s="262"/>
      <c r="G431" s="258" t="s">
        <v>1182</v>
      </c>
    </row>
    <row r="432" spans="1:7" ht="12" customHeight="1" x14ac:dyDescent="0.2">
      <c r="A432" s="259"/>
      <c r="B432" s="259"/>
      <c r="C432" s="258" t="s">
        <v>382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394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868</v>
      </c>
      <c r="D434" s="260">
        <v>2</v>
      </c>
      <c r="E434" s="262"/>
      <c r="F434" s="262"/>
      <c r="G434" s="258" t="s">
        <v>1182</v>
      </c>
    </row>
    <row r="435" spans="1:7" ht="12" customHeight="1" x14ac:dyDescent="0.2">
      <c r="A435" s="259"/>
      <c r="B435" s="259"/>
      <c r="C435" s="258" t="s">
        <v>907</v>
      </c>
      <c r="D435" s="260">
        <v>1</v>
      </c>
      <c r="E435" s="262"/>
      <c r="F435" s="262"/>
      <c r="G435" s="258" t="s">
        <v>1182</v>
      </c>
    </row>
    <row r="436" spans="1:7" ht="12" customHeight="1" x14ac:dyDescent="0.2">
      <c r="A436" s="259"/>
      <c r="B436" s="259"/>
      <c r="C436" s="258" t="s">
        <v>865</v>
      </c>
      <c r="D436" s="260">
        <v>1</v>
      </c>
      <c r="E436" s="262"/>
      <c r="F436" s="262"/>
      <c r="G436" s="258" t="s">
        <v>1182</v>
      </c>
    </row>
    <row r="437" spans="1:7" ht="12" customHeight="1" x14ac:dyDescent="0.2">
      <c r="A437" s="259"/>
      <c r="B437" s="259"/>
      <c r="C437" s="258" t="s">
        <v>1250</v>
      </c>
      <c r="D437" s="260">
        <v>1</v>
      </c>
      <c r="E437" s="262"/>
      <c r="F437" s="262"/>
      <c r="G437" s="258" t="s">
        <v>1182</v>
      </c>
    </row>
    <row r="438" spans="1:7" ht="12" customHeight="1" x14ac:dyDescent="0.2">
      <c r="A438" s="259"/>
      <c r="B438" s="259"/>
      <c r="C438" s="258" t="s">
        <v>1265</v>
      </c>
      <c r="D438" s="260">
        <v>1</v>
      </c>
      <c r="E438" s="262"/>
      <c r="F438" s="262"/>
      <c r="G438" s="258" t="s">
        <v>1182</v>
      </c>
    </row>
    <row r="439" spans="1:7" ht="12" customHeight="1" x14ac:dyDescent="0.2">
      <c r="A439" s="259"/>
      <c r="B439" s="259"/>
      <c r="C439" s="258" t="s">
        <v>885</v>
      </c>
      <c r="D439" s="260">
        <v>1</v>
      </c>
      <c r="E439" s="262"/>
      <c r="F439" s="262"/>
      <c r="G439" s="258" t="s">
        <v>1182</v>
      </c>
    </row>
    <row r="440" spans="1:7" ht="12" customHeight="1" x14ac:dyDescent="0.2">
      <c r="A440" s="259"/>
      <c r="B440" s="259"/>
      <c r="C440" s="258" t="s">
        <v>420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414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414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415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886</v>
      </c>
      <c r="D444" s="260">
        <v>1</v>
      </c>
      <c r="E444" s="262"/>
      <c r="F444" s="262"/>
      <c r="G444" s="258" t="s">
        <v>1182</v>
      </c>
    </row>
    <row r="445" spans="1:7" ht="12" customHeight="1" x14ac:dyDescent="0.2">
      <c r="A445" s="259"/>
      <c r="B445" s="259"/>
      <c r="C445" s="258" t="s">
        <v>886</v>
      </c>
      <c r="D445" s="260">
        <v>1</v>
      </c>
      <c r="E445" s="262"/>
      <c r="F445" s="262"/>
      <c r="G445" s="258" t="s">
        <v>1182</v>
      </c>
    </row>
    <row r="446" spans="1:7" ht="12" customHeight="1" x14ac:dyDescent="0.2">
      <c r="A446" s="259"/>
      <c r="B446" s="259"/>
      <c r="C446" s="258" t="s">
        <v>886</v>
      </c>
      <c r="D446" s="260">
        <v>1</v>
      </c>
      <c r="E446" s="262"/>
      <c r="F446" s="262"/>
      <c r="G446" s="258" t="s">
        <v>1182</v>
      </c>
    </row>
    <row r="447" spans="1:7" ht="12" customHeight="1" x14ac:dyDescent="0.2">
      <c r="A447" s="259"/>
      <c r="B447" s="259"/>
      <c r="C447" s="258" t="s">
        <v>885</v>
      </c>
      <c r="D447" s="260">
        <v>1</v>
      </c>
      <c r="E447" s="262"/>
      <c r="F447" s="262"/>
      <c r="G447" s="258" t="s">
        <v>1182</v>
      </c>
    </row>
    <row r="448" spans="1:7" ht="12" customHeight="1" x14ac:dyDescent="0.2">
      <c r="A448" s="259"/>
      <c r="B448" s="259"/>
      <c r="C448" s="258" t="s">
        <v>885</v>
      </c>
      <c r="D448" s="260">
        <v>1</v>
      </c>
      <c r="E448" s="262"/>
      <c r="F448" s="262"/>
      <c r="G448" s="258" t="s">
        <v>1182</v>
      </c>
    </row>
    <row r="449" spans="1:7" ht="12" customHeight="1" x14ac:dyDescent="0.2">
      <c r="A449" s="259"/>
      <c r="B449" s="259"/>
      <c r="C449" s="258" t="s">
        <v>1250</v>
      </c>
      <c r="D449" s="260">
        <v>1</v>
      </c>
      <c r="E449" s="262"/>
      <c r="F449" s="262"/>
      <c r="G449" s="258" t="s">
        <v>1182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1242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872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875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878</v>
      </c>
      <c r="D455" s="260">
        <v>1</v>
      </c>
      <c r="E455" s="262"/>
      <c r="F455" s="262"/>
      <c r="G455" s="258" t="s">
        <v>1182</v>
      </c>
    </row>
    <row r="456" spans="1:7" ht="12" customHeight="1" x14ac:dyDescent="0.2">
      <c r="A456" s="259"/>
      <c r="B456" s="259"/>
      <c r="C456" s="258" t="s">
        <v>879</v>
      </c>
      <c r="D456" s="260">
        <v>1</v>
      </c>
      <c r="E456" s="262"/>
      <c r="F456" s="262"/>
      <c r="G456" s="258" t="s">
        <v>1182</v>
      </c>
    </row>
    <row r="457" spans="1:7" ht="12" customHeight="1" x14ac:dyDescent="0.2">
      <c r="A457" s="259"/>
      <c r="B457" s="259"/>
      <c r="C457" s="258" t="s">
        <v>882</v>
      </c>
      <c r="D457" s="260">
        <v>1</v>
      </c>
      <c r="E457" s="262"/>
      <c r="F457" s="262"/>
      <c r="G457" s="258" t="s">
        <v>1182</v>
      </c>
    </row>
    <row r="458" spans="1:7" ht="12" customHeight="1" x14ac:dyDescent="0.2">
      <c r="A458" s="259"/>
      <c r="B458" s="259"/>
      <c r="C458" s="258" t="s">
        <v>402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394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883</v>
      </c>
      <c r="D460" s="260">
        <v>1</v>
      </c>
      <c r="E460" s="262"/>
      <c r="F460" s="262"/>
      <c r="G460" s="258" t="s">
        <v>1182</v>
      </c>
    </row>
    <row r="461" spans="1:7" ht="12" customHeight="1" x14ac:dyDescent="0.2">
      <c r="A461" s="259"/>
      <c r="B461" s="259"/>
      <c r="C461" s="258" t="s">
        <v>884</v>
      </c>
      <c r="D461" s="260">
        <v>1</v>
      </c>
      <c r="E461" s="262"/>
      <c r="F461" s="262"/>
      <c r="G461" s="258" t="s">
        <v>1182</v>
      </c>
    </row>
    <row r="462" spans="1:7" ht="12" customHeight="1" x14ac:dyDescent="0.2">
      <c r="A462" s="259"/>
      <c r="B462" s="259"/>
      <c r="C462" s="258" t="s">
        <v>865</v>
      </c>
      <c r="D462" s="260">
        <v>1</v>
      </c>
      <c r="E462" s="262"/>
      <c r="F462" s="262"/>
      <c r="G462" s="258" t="s">
        <v>1182</v>
      </c>
    </row>
    <row r="463" spans="1:7" ht="12" customHeight="1" x14ac:dyDescent="0.2">
      <c r="A463" s="259"/>
      <c r="B463" s="259"/>
      <c r="C463" s="258" t="s">
        <v>1266</v>
      </c>
      <c r="D463" s="260">
        <v>1</v>
      </c>
      <c r="E463" s="262"/>
      <c r="F463" s="262"/>
      <c r="G463" s="258" t="s">
        <v>1182</v>
      </c>
    </row>
    <row r="464" spans="1:7" ht="12" customHeight="1" x14ac:dyDescent="0.2">
      <c r="A464" s="259"/>
      <c r="B464" s="259"/>
      <c r="C464" s="258" t="s">
        <v>1267</v>
      </c>
      <c r="D464" s="260">
        <v>1</v>
      </c>
      <c r="E464" s="262"/>
      <c r="F464" s="262"/>
      <c r="G464" s="258" t="s">
        <v>1182</v>
      </c>
    </row>
    <row r="465" spans="1:7" ht="12" customHeight="1" x14ac:dyDescent="0.2">
      <c r="A465" s="259"/>
      <c r="B465" s="259"/>
      <c r="C465" s="258" t="s">
        <v>422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415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886</v>
      </c>
      <c r="D467" s="260">
        <v>1</v>
      </c>
      <c r="E467" s="262"/>
      <c r="F467" s="262"/>
      <c r="G467" s="258" t="s">
        <v>1182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1268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875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878</v>
      </c>
      <c r="D471" s="260">
        <v>1</v>
      </c>
      <c r="E471" s="262"/>
      <c r="F471" s="262"/>
      <c r="G471" s="258" t="s">
        <v>1182</v>
      </c>
    </row>
    <row r="472" spans="1:7" ht="12" customHeight="1" x14ac:dyDescent="0.2">
      <c r="A472" s="259"/>
      <c r="B472" s="259"/>
      <c r="C472" s="258" t="s">
        <v>879</v>
      </c>
      <c r="D472" s="260">
        <v>1</v>
      </c>
      <c r="E472" s="262"/>
      <c r="F472" s="262"/>
      <c r="G472" s="258" t="s">
        <v>1182</v>
      </c>
    </row>
    <row r="473" spans="1:7" ht="12" customHeight="1" x14ac:dyDescent="0.2">
      <c r="A473" s="259"/>
      <c r="B473" s="259"/>
      <c r="C473" s="258" t="s">
        <v>1269</v>
      </c>
      <c r="D473" s="260">
        <v>1</v>
      </c>
      <c r="E473" s="262"/>
      <c r="F473" s="262"/>
      <c r="G473" s="258" t="s">
        <v>1182</v>
      </c>
    </row>
    <row r="474" spans="1:7" ht="12" customHeight="1" x14ac:dyDescent="0.2">
      <c r="A474" s="259"/>
      <c r="B474" s="259"/>
      <c r="C474" s="258" t="s">
        <v>402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394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1270</v>
      </c>
      <c r="D476" s="260">
        <v>1</v>
      </c>
      <c r="E476" s="262"/>
      <c r="F476" s="262"/>
      <c r="G476" s="258" t="s">
        <v>1182</v>
      </c>
    </row>
    <row r="477" spans="1:7" ht="12" customHeight="1" x14ac:dyDescent="0.2">
      <c r="A477" s="259"/>
      <c r="B477" s="259"/>
      <c r="C477" s="258" t="s">
        <v>884</v>
      </c>
      <c r="D477" s="260">
        <v>1</v>
      </c>
      <c r="E477" s="262"/>
      <c r="F477" s="262"/>
      <c r="G477" s="258" t="s">
        <v>1182</v>
      </c>
    </row>
    <row r="478" spans="1:7" ht="12" customHeight="1" x14ac:dyDescent="0.2">
      <c r="A478" s="259"/>
      <c r="B478" s="259"/>
      <c r="C478" s="258" t="s">
        <v>865</v>
      </c>
      <c r="D478" s="260">
        <v>1</v>
      </c>
      <c r="E478" s="262"/>
      <c r="F478" s="262"/>
      <c r="G478" s="258" t="s">
        <v>1182</v>
      </c>
    </row>
    <row r="479" spans="1:7" ht="12" customHeight="1" x14ac:dyDescent="0.2">
      <c r="A479" s="259"/>
      <c r="B479" s="259"/>
      <c r="C479" s="258" t="s">
        <v>1271</v>
      </c>
      <c r="D479" s="260">
        <v>1</v>
      </c>
      <c r="E479" s="262"/>
      <c r="F479" s="262"/>
      <c r="G479" s="258" t="s">
        <v>1182</v>
      </c>
    </row>
    <row r="480" spans="1:7" ht="12" customHeight="1" x14ac:dyDescent="0.2">
      <c r="A480" s="259"/>
      <c r="B480" s="259"/>
      <c r="C480" s="258" t="s">
        <v>1272</v>
      </c>
      <c r="D480" s="260">
        <v>1</v>
      </c>
      <c r="E480" s="262"/>
      <c r="F480" s="262"/>
      <c r="G480" s="258" t="s">
        <v>1182</v>
      </c>
    </row>
    <row r="481" spans="1:7" ht="12" customHeight="1" x14ac:dyDescent="0.2">
      <c r="A481" s="259"/>
      <c r="B481" s="259"/>
      <c r="C481" s="258" t="s">
        <v>422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415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1273</v>
      </c>
      <c r="D483" s="260">
        <v>1</v>
      </c>
      <c r="E483" s="262"/>
      <c r="F483" s="262"/>
      <c r="G483" s="258" t="s">
        <v>1182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1274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861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424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1275</v>
      </c>
      <c r="D488" s="260">
        <v>1</v>
      </c>
      <c r="E488" s="262"/>
      <c r="F488" s="262"/>
      <c r="G488" s="258" t="s">
        <v>1182</v>
      </c>
    </row>
    <row r="489" spans="1:7" ht="12" customHeight="1" x14ac:dyDescent="0.2">
      <c r="A489" s="259"/>
      <c r="B489" s="259"/>
      <c r="C489" s="258" t="s">
        <v>1276</v>
      </c>
      <c r="D489" s="260">
        <v>2</v>
      </c>
      <c r="E489" s="262"/>
      <c r="F489" s="262"/>
      <c r="G489" s="258" t="s">
        <v>1182</v>
      </c>
    </row>
    <row r="490" spans="1:7" ht="12" customHeight="1" x14ac:dyDescent="0.2">
      <c r="A490" s="259"/>
      <c r="B490" s="259"/>
      <c r="C490" s="258" t="s">
        <v>1277</v>
      </c>
      <c r="D490" s="260">
        <v>1</v>
      </c>
      <c r="E490" s="262"/>
      <c r="F490" s="262"/>
      <c r="G490" s="258" t="s">
        <v>1182</v>
      </c>
    </row>
    <row r="491" spans="1:7" ht="12" customHeight="1" x14ac:dyDescent="0.2">
      <c r="A491" s="259"/>
      <c r="B491" s="259"/>
      <c r="C491" s="258" t="s">
        <v>865</v>
      </c>
      <c r="D491" s="260">
        <v>1</v>
      </c>
      <c r="E491" s="262"/>
      <c r="F491" s="262"/>
      <c r="G491" s="258" t="s">
        <v>1182</v>
      </c>
    </row>
    <row r="492" spans="1:7" ht="12" customHeight="1" x14ac:dyDescent="0.2">
      <c r="A492" s="259"/>
      <c r="B492" s="259"/>
      <c r="C492" s="258" t="s">
        <v>1278</v>
      </c>
      <c r="D492" s="260">
        <v>1</v>
      </c>
      <c r="E492" s="262"/>
      <c r="F492" s="262"/>
      <c r="G492" s="258" t="s">
        <v>1182</v>
      </c>
    </row>
    <row r="493" spans="1:7" ht="12" customHeight="1" x14ac:dyDescent="0.2">
      <c r="A493" s="259"/>
      <c r="B493" s="259"/>
      <c r="C493" s="258" t="s">
        <v>423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394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1279</v>
      </c>
      <c r="D495" s="260">
        <v>1</v>
      </c>
      <c r="E495" s="262"/>
      <c r="F495" s="262"/>
      <c r="G495" s="258" t="s">
        <v>1182</v>
      </c>
    </row>
    <row r="496" spans="1:7" ht="12" customHeight="1" x14ac:dyDescent="0.2">
      <c r="A496" s="259"/>
      <c r="B496" s="259"/>
      <c r="C496" s="258" t="s">
        <v>1280</v>
      </c>
      <c r="D496" s="260">
        <v>1</v>
      </c>
      <c r="E496" s="262"/>
      <c r="F496" s="262"/>
      <c r="G496" s="258" t="s">
        <v>1182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1281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861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412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1275</v>
      </c>
      <c r="D501" s="260">
        <v>1</v>
      </c>
      <c r="E501" s="262"/>
      <c r="F501" s="262"/>
      <c r="G501" s="258" t="s">
        <v>1182</v>
      </c>
    </row>
    <row r="502" spans="1:7" ht="12" customHeight="1" x14ac:dyDescent="0.2">
      <c r="A502" s="259"/>
      <c r="B502" s="259"/>
      <c r="C502" s="258" t="s">
        <v>1276</v>
      </c>
      <c r="D502" s="260">
        <v>1</v>
      </c>
      <c r="E502" s="262"/>
      <c r="F502" s="262"/>
      <c r="G502" s="258" t="s">
        <v>1182</v>
      </c>
    </row>
    <row r="503" spans="1:7" ht="12" customHeight="1" x14ac:dyDescent="0.2">
      <c r="A503" s="259"/>
      <c r="B503" s="259"/>
      <c r="C503" s="258" t="s">
        <v>1276</v>
      </c>
      <c r="D503" s="260">
        <v>1</v>
      </c>
      <c r="E503" s="262"/>
      <c r="F503" s="262"/>
      <c r="G503" s="258" t="s">
        <v>1182</v>
      </c>
    </row>
    <row r="504" spans="1:7" ht="12" customHeight="1" x14ac:dyDescent="0.2">
      <c r="A504" s="259"/>
      <c r="B504" s="259"/>
      <c r="C504" s="258" t="s">
        <v>1277</v>
      </c>
      <c r="D504" s="260">
        <v>1</v>
      </c>
      <c r="E504" s="262"/>
      <c r="F504" s="262"/>
      <c r="G504" s="258" t="s">
        <v>1182</v>
      </c>
    </row>
    <row r="505" spans="1:7" ht="12" customHeight="1" x14ac:dyDescent="0.2">
      <c r="A505" s="259"/>
      <c r="B505" s="259"/>
      <c r="C505" s="258" t="s">
        <v>865</v>
      </c>
      <c r="D505" s="260">
        <v>1</v>
      </c>
      <c r="E505" s="262"/>
      <c r="F505" s="262"/>
      <c r="G505" s="258" t="s">
        <v>1182</v>
      </c>
    </row>
    <row r="506" spans="1:7" ht="12" customHeight="1" x14ac:dyDescent="0.2">
      <c r="A506" s="259"/>
      <c r="B506" s="259"/>
      <c r="C506" s="258" t="s">
        <v>1278</v>
      </c>
      <c r="D506" s="260">
        <v>1</v>
      </c>
      <c r="E506" s="262"/>
      <c r="F506" s="262"/>
      <c r="G506" s="258" t="s">
        <v>1182</v>
      </c>
    </row>
    <row r="507" spans="1:7" ht="12" customHeight="1" x14ac:dyDescent="0.2">
      <c r="A507" s="259"/>
      <c r="B507" s="259"/>
      <c r="C507" s="258" t="s">
        <v>423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394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1279</v>
      </c>
      <c r="D509" s="260">
        <v>1</v>
      </c>
      <c r="E509" s="262"/>
      <c r="F509" s="262"/>
      <c r="G509" s="258" t="s">
        <v>1182</v>
      </c>
    </row>
    <row r="510" spans="1:7" ht="12" customHeight="1" x14ac:dyDescent="0.2">
      <c r="A510" s="259"/>
      <c r="B510" s="259"/>
      <c r="C510" s="258" t="s">
        <v>1280</v>
      </c>
      <c r="D510" s="260">
        <v>1</v>
      </c>
      <c r="E510" s="262"/>
      <c r="F510" s="262"/>
      <c r="G510" s="258" t="s">
        <v>1182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1282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1283</v>
      </c>
      <c r="D513" s="260">
        <v>1</v>
      </c>
      <c r="E513" s="262"/>
      <c r="F513" s="262"/>
      <c r="G513" s="258" t="s">
        <v>1182</v>
      </c>
    </row>
    <row r="514" spans="1:7" ht="12" customHeight="1" x14ac:dyDescent="0.2">
      <c r="A514" s="259"/>
      <c r="B514" s="259"/>
      <c r="C514" s="258" t="s">
        <v>1284</v>
      </c>
      <c r="D514" s="260">
        <v>1</v>
      </c>
      <c r="E514" s="262"/>
      <c r="F514" s="262"/>
      <c r="G514" s="258" t="s">
        <v>1182</v>
      </c>
    </row>
    <row r="515" spans="1:7" ht="12" customHeight="1" x14ac:dyDescent="0.2">
      <c r="A515" s="259"/>
      <c r="B515" s="259"/>
      <c r="C515" s="258" t="s">
        <v>1285</v>
      </c>
      <c r="D515" s="260">
        <v>1</v>
      </c>
      <c r="E515" s="262"/>
      <c r="F515" s="262"/>
      <c r="G515" s="258" t="s">
        <v>1182</v>
      </c>
    </row>
    <row r="516" spans="1:7" ht="12" customHeight="1" x14ac:dyDescent="0.2">
      <c r="A516" s="259"/>
      <c r="B516" s="259"/>
      <c r="C516" s="258" t="s">
        <v>425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394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1284</v>
      </c>
      <c r="D518" s="260">
        <v>2</v>
      </c>
      <c r="E518" s="262"/>
      <c r="F518" s="262"/>
      <c r="G518" s="258" t="s">
        <v>1182</v>
      </c>
    </row>
    <row r="519" spans="1:7" ht="12" customHeight="1" x14ac:dyDescent="0.2">
      <c r="A519" s="259"/>
      <c r="B519" s="259"/>
      <c r="C519" s="258" t="s">
        <v>1286</v>
      </c>
      <c r="D519" s="260">
        <v>1</v>
      </c>
      <c r="E519" s="262"/>
      <c r="F519" s="262"/>
      <c r="G519" s="258" t="s">
        <v>1182</v>
      </c>
    </row>
    <row r="520" spans="1:7" ht="12" customHeight="1" x14ac:dyDescent="0.2">
      <c r="A520" s="259"/>
      <c r="B520" s="259"/>
      <c r="C520" s="258" t="s">
        <v>865</v>
      </c>
      <c r="D520" s="260">
        <v>1</v>
      </c>
      <c r="E520" s="262"/>
      <c r="F520" s="262"/>
      <c r="G520" s="258" t="s">
        <v>1182</v>
      </c>
    </row>
    <row r="521" spans="1:7" ht="12" customHeight="1" x14ac:dyDescent="0.2">
      <c r="A521" s="259"/>
      <c r="B521" s="259"/>
      <c r="C521" s="258" t="s">
        <v>1287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1288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1287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1283</v>
      </c>
      <c r="D525" s="260">
        <v>1</v>
      </c>
      <c r="E525" s="262"/>
      <c r="F525" s="262"/>
      <c r="G525" s="258" t="s">
        <v>1182</v>
      </c>
    </row>
    <row r="526" spans="1:7" ht="12" customHeight="1" x14ac:dyDescent="0.2">
      <c r="A526" s="259"/>
      <c r="B526" s="259"/>
      <c r="C526" s="258" t="s">
        <v>1284</v>
      </c>
      <c r="D526" s="260">
        <v>2</v>
      </c>
      <c r="E526" s="262"/>
      <c r="F526" s="262"/>
      <c r="G526" s="258" t="s">
        <v>1182</v>
      </c>
    </row>
    <row r="527" spans="1:7" ht="12" customHeight="1" x14ac:dyDescent="0.2">
      <c r="A527" s="259"/>
      <c r="B527" s="259"/>
      <c r="C527" s="258" t="s">
        <v>1284</v>
      </c>
      <c r="D527" s="260">
        <v>1</v>
      </c>
      <c r="E527" s="262"/>
      <c r="F527" s="262"/>
      <c r="G527" s="258" t="s">
        <v>1182</v>
      </c>
    </row>
    <row r="528" spans="1:7" ht="12" customHeight="1" x14ac:dyDescent="0.2">
      <c r="A528" s="259"/>
      <c r="B528" s="259"/>
      <c r="C528" s="258" t="s">
        <v>1285</v>
      </c>
      <c r="D528" s="260">
        <v>1</v>
      </c>
      <c r="E528" s="262"/>
      <c r="F528" s="262"/>
      <c r="G528" s="258" t="s">
        <v>1182</v>
      </c>
    </row>
    <row r="529" spans="1:7" ht="12" customHeight="1" x14ac:dyDescent="0.2">
      <c r="A529" s="259"/>
      <c r="B529" s="259"/>
      <c r="C529" s="258" t="s">
        <v>410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394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1286</v>
      </c>
      <c r="D531" s="260">
        <v>1</v>
      </c>
      <c r="E531" s="262"/>
      <c r="F531" s="262"/>
      <c r="G531" s="258" t="s">
        <v>1182</v>
      </c>
    </row>
    <row r="532" spans="1:7" ht="12" customHeight="1" x14ac:dyDescent="0.2">
      <c r="A532" s="259"/>
      <c r="B532" s="259"/>
      <c r="C532" s="258" t="s">
        <v>865</v>
      </c>
      <c r="D532" s="260">
        <v>1</v>
      </c>
      <c r="E532" s="262"/>
      <c r="F532" s="262"/>
      <c r="G532" s="258" t="s">
        <v>1182</v>
      </c>
    </row>
    <row r="533" spans="1:7" ht="12" customHeight="1" x14ac:dyDescent="0.2">
      <c r="A533" s="259"/>
      <c r="B533" s="259"/>
      <c r="C533" s="258" t="s">
        <v>650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1289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875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862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878</v>
      </c>
      <c r="D538" s="260">
        <v>1</v>
      </c>
      <c r="E538" s="262"/>
      <c r="F538" s="262"/>
      <c r="G538" s="258" t="s">
        <v>1182</v>
      </c>
    </row>
    <row r="539" spans="1:7" ht="12" customHeight="1" x14ac:dyDescent="0.2">
      <c r="A539" s="259"/>
      <c r="B539" s="259"/>
      <c r="C539" s="258" t="s">
        <v>879</v>
      </c>
      <c r="D539" s="260">
        <v>1</v>
      </c>
      <c r="E539" s="262"/>
      <c r="F539" s="262"/>
      <c r="G539" s="258" t="s">
        <v>1182</v>
      </c>
    </row>
    <row r="540" spans="1:7" ht="12" customHeight="1" x14ac:dyDescent="0.2">
      <c r="A540" s="259"/>
      <c r="B540" s="259"/>
      <c r="C540" s="258" t="s">
        <v>1184</v>
      </c>
      <c r="D540" s="260">
        <v>1</v>
      </c>
      <c r="E540" s="262"/>
      <c r="F540" s="262"/>
      <c r="G540" s="258" t="s">
        <v>1182</v>
      </c>
    </row>
    <row r="541" spans="1:7" ht="12" customHeight="1" x14ac:dyDescent="0.2">
      <c r="A541" s="259"/>
      <c r="B541" s="259"/>
      <c r="C541" s="258" t="s">
        <v>870</v>
      </c>
      <c r="D541" s="260">
        <v>1</v>
      </c>
      <c r="E541" s="262"/>
      <c r="F541" s="262"/>
      <c r="G541" s="258" t="s">
        <v>1182</v>
      </c>
    </row>
    <row r="542" spans="1:7" ht="12" customHeight="1" x14ac:dyDescent="0.2">
      <c r="A542" s="259"/>
      <c r="B542" s="259"/>
      <c r="C542" s="258" t="s">
        <v>660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382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394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1186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868</v>
      </c>
      <c r="D546" s="260">
        <v>2</v>
      </c>
      <c r="E546" s="262"/>
      <c r="F546" s="262"/>
      <c r="G546" s="258" t="s">
        <v>1182</v>
      </c>
    </row>
    <row r="547" spans="1:7" ht="12" customHeight="1" x14ac:dyDescent="0.2">
      <c r="A547" s="259"/>
      <c r="B547" s="259"/>
      <c r="C547" s="258" t="s">
        <v>430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907</v>
      </c>
      <c r="D548" s="260">
        <v>1</v>
      </c>
      <c r="E548" s="262"/>
      <c r="F548" s="262"/>
      <c r="G548" s="258" t="s">
        <v>1182</v>
      </c>
    </row>
    <row r="549" spans="1:7" ht="12" customHeight="1" x14ac:dyDescent="0.2">
      <c r="A549" s="259"/>
      <c r="B549" s="259"/>
      <c r="C549" s="258" t="s">
        <v>865</v>
      </c>
      <c r="D549" s="260">
        <v>1</v>
      </c>
      <c r="E549" s="262"/>
      <c r="F549" s="262"/>
      <c r="G549" s="258" t="s">
        <v>1182</v>
      </c>
    </row>
    <row r="550" spans="1:7" ht="12" customHeight="1" x14ac:dyDescent="0.2">
      <c r="A550" s="259"/>
      <c r="B550" s="259"/>
      <c r="C550" s="258" t="s">
        <v>429</v>
      </c>
      <c r="D550" s="260">
        <v>2</v>
      </c>
      <c r="E550" s="260">
        <v>500</v>
      </c>
      <c r="F550" s="263">
        <v>1000</v>
      </c>
      <c r="G550" s="258"/>
    </row>
    <row r="551" spans="1:7" ht="12.95" customHeight="1" x14ac:dyDescent="0.2">
      <c r="E551" s="265">
        <v>6114.93</v>
      </c>
      <c r="F551" s="265">
        <v>6114.93</v>
      </c>
    </row>
    <row r="552" spans="1:7" ht="12" customHeight="1" x14ac:dyDescent="0.2">
      <c r="A552" s="254">
        <v>38</v>
      </c>
      <c r="B552" s="255" t="s">
        <v>1290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875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862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878</v>
      </c>
      <c r="D555" s="260">
        <v>1</v>
      </c>
      <c r="E555" s="262"/>
      <c r="F555" s="262"/>
      <c r="G555" s="258" t="s">
        <v>1182</v>
      </c>
    </row>
    <row r="556" spans="1:7" ht="12" customHeight="1" x14ac:dyDescent="0.2">
      <c r="A556" s="259"/>
      <c r="B556" s="259"/>
      <c r="C556" s="258" t="s">
        <v>879</v>
      </c>
      <c r="D556" s="260">
        <v>1</v>
      </c>
      <c r="E556" s="262"/>
      <c r="F556" s="262"/>
      <c r="G556" s="258" t="s">
        <v>1182</v>
      </c>
    </row>
    <row r="557" spans="1:7" ht="12" customHeight="1" x14ac:dyDescent="0.2">
      <c r="A557" s="259"/>
      <c r="B557" s="259"/>
      <c r="C557" s="258" t="s">
        <v>1184</v>
      </c>
      <c r="D557" s="260">
        <v>1</v>
      </c>
      <c r="E557" s="262"/>
      <c r="F557" s="262"/>
      <c r="G557" s="258" t="s">
        <v>1182</v>
      </c>
    </row>
    <row r="558" spans="1:7" ht="12" customHeight="1" x14ac:dyDescent="0.2">
      <c r="A558" s="259"/>
      <c r="B558" s="259"/>
      <c r="C558" s="258" t="s">
        <v>907</v>
      </c>
      <c r="D558" s="260">
        <v>1</v>
      </c>
      <c r="E558" s="262"/>
      <c r="F558" s="262"/>
      <c r="G558" s="258" t="s">
        <v>1182</v>
      </c>
    </row>
    <row r="559" spans="1:7" ht="12" customHeight="1" x14ac:dyDescent="0.2">
      <c r="A559" s="259"/>
      <c r="B559" s="259"/>
      <c r="C559" s="258" t="s">
        <v>870</v>
      </c>
      <c r="D559" s="260">
        <v>1</v>
      </c>
      <c r="E559" s="262"/>
      <c r="F559" s="262"/>
      <c r="G559" s="258" t="s">
        <v>1182</v>
      </c>
    </row>
    <row r="560" spans="1:7" ht="12" customHeight="1" x14ac:dyDescent="0.2">
      <c r="A560" s="259"/>
      <c r="B560" s="259"/>
      <c r="C560" s="258" t="s">
        <v>660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382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394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1186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868</v>
      </c>
      <c r="D564" s="260">
        <v>2</v>
      </c>
      <c r="E564" s="262"/>
      <c r="F564" s="262"/>
      <c r="G564" s="258" t="s">
        <v>1182</v>
      </c>
    </row>
    <row r="565" spans="1:7" ht="12" customHeight="1" x14ac:dyDescent="0.2">
      <c r="A565" s="259"/>
      <c r="B565" s="259"/>
      <c r="C565" s="258" t="s">
        <v>430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865</v>
      </c>
      <c r="D566" s="260">
        <v>1</v>
      </c>
      <c r="E566" s="262"/>
      <c r="F566" s="262"/>
      <c r="G566" s="258" t="s">
        <v>1182</v>
      </c>
    </row>
    <row r="567" spans="1:7" ht="12" customHeight="1" x14ac:dyDescent="0.2">
      <c r="A567" s="259"/>
      <c r="B567" s="259"/>
      <c r="C567" s="258" t="s">
        <v>429</v>
      </c>
      <c r="D567" s="260">
        <v>4</v>
      </c>
      <c r="E567" s="260">
        <v>500</v>
      </c>
      <c r="F567" s="263">
        <v>2000</v>
      </c>
      <c r="G567" s="258"/>
    </row>
    <row r="568" spans="1:7" ht="12.95" customHeight="1" x14ac:dyDescent="0.2">
      <c r="E568" s="265">
        <v>6696.68</v>
      </c>
      <c r="F568" s="265">
        <v>6696.68</v>
      </c>
    </row>
    <row r="569" spans="1:7" ht="12" customHeight="1" x14ac:dyDescent="0.2">
      <c r="A569" s="254">
        <v>39</v>
      </c>
      <c r="B569" s="255" t="s">
        <v>1291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875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878</v>
      </c>
      <c r="D571" s="260">
        <v>1</v>
      </c>
      <c r="E571" s="262"/>
      <c r="F571" s="262"/>
      <c r="G571" s="258" t="s">
        <v>1182</v>
      </c>
    </row>
    <row r="572" spans="1:7" ht="12" customHeight="1" x14ac:dyDescent="0.2">
      <c r="A572" s="259"/>
      <c r="B572" s="259"/>
      <c r="C572" s="258" t="s">
        <v>1184</v>
      </c>
      <c r="D572" s="260">
        <v>1</v>
      </c>
      <c r="E572" s="262"/>
      <c r="F572" s="262"/>
      <c r="G572" s="258" t="s">
        <v>1182</v>
      </c>
    </row>
    <row r="573" spans="1:7" ht="12" customHeight="1" x14ac:dyDescent="0.2">
      <c r="A573" s="259"/>
      <c r="B573" s="259"/>
      <c r="C573" s="258" t="s">
        <v>1292</v>
      </c>
      <c r="D573" s="260">
        <v>1</v>
      </c>
      <c r="E573" s="262"/>
      <c r="F573" s="262"/>
      <c r="G573" s="258" t="s">
        <v>1182</v>
      </c>
    </row>
    <row r="574" spans="1:7" ht="12" customHeight="1" x14ac:dyDescent="0.2">
      <c r="A574" s="259"/>
      <c r="B574" s="259"/>
      <c r="C574" s="258" t="s">
        <v>865</v>
      </c>
      <c r="D574" s="260">
        <v>1</v>
      </c>
      <c r="E574" s="262"/>
      <c r="F574" s="262"/>
      <c r="G574" s="258" t="s">
        <v>1182</v>
      </c>
    </row>
    <row r="575" spans="1:7" ht="12" customHeight="1" x14ac:dyDescent="0.2">
      <c r="A575" s="259"/>
      <c r="B575" s="259"/>
      <c r="C575" s="258" t="s">
        <v>1293</v>
      </c>
      <c r="D575" s="260">
        <v>1</v>
      </c>
      <c r="E575" s="262"/>
      <c r="F575" s="262"/>
      <c r="G575" s="258" t="s">
        <v>1182</v>
      </c>
    </row>
    <row r="576" spans="1:7" ht="12" customHeight="1" x14ac:dyDescent="0.2">
      <c r="A576" s="259"/>
      <c r="B576" s="259"/>
      <c r="C576" s="258" t="s">
        <v>870</v>
      </c>
      <c r="D576" s="260">
        <v>1</v>
      </c>
      <c r="E576" s="262"/>
      <c r="F576" s="262"/>
      <c r="G576" s="258" t="s">
        <v>1182</v>
      </c>
    </row>
    <row r="577" spans="1:7" ht="12" customHeight="1" x14ac:dyDescent="0.2">
      <c r="A577" s="259"/>
      <c r="B577" s="259"/>
      <c r="C577" s="258" t="s">
        <v>1259</v>
      </c>
      <c r="D577" s="260">
        <v>2</v>
      </c>
      <c r="E577" s="262"/>
      <c r="F577" s="262"/>
      <c r="G577" s="258" t="s">
        <v>1182</v>
      </c>
    </row>
    <row r="578" spans="1:7" ht="12" customHeight="1" x14ac:dyDescent="0.2">
      <c r="A578" s="259"/>
      <c r="B578" s="259"/>
      <c r="C578" s="258" t="s">
        <v>394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868</v>
      </c>
      <c r="D579" s="260">
        <v>2</v>
      </c>
      <c r="E579" s="262"/>
      <c r="F579" s="262"/>
      <c r="G579" s="258" t="s">
        <v>1182</v>
      </c>
    </row>
    <row r="580" spans="1:7" ht="12" customHeight="1" x14ac:dyDescent="0.2">
      <c r="A580" s="259"/>
      <c r="B580" s="259"/>
      <c r="C580" s="258" t="s">
        <v>879</v>
      </c>
      <c r="D580" s="260">
        <v>1</v>
      </c>
      <c r="E580" s="262"/>
      <c r="F580" s="262"/>
      <c r="G580" s="258" t="s">
        <v>1182</v>
      </c>
    </row>
    <row r="581" spans="1:7" ht="12" customHeight="1" x14ac:dyDescent="0.2">
      <c r="A581" s="259"/>
      <c r="B581" s="259"/>
      <c r="C581" s="258" t="s">
        <v>430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1256</v>
      </c>
      <c r="D582" s="260">
        <v>2</v>
      </c>
      <c r="E582" s="262"/>
      <c r="F582" s="262"/>
      <c r="G582" s="258" t="s">
        <v>1182</v>
      </c>
    </row>
    <row r="583" spans="1:7" ht="12" customHeight="1" x14ac:dyDescent="0.2">
      <c r="A583" s="259"/>
      <c r="B583" s="259"/>
      <c r="C583" s="258" t="s">
        <v>866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866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867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434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1294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875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878</v>
      </c>
      <c r="D590" s="260">
        <v>1</v>
      </c>
      <c r="E590" s="262"/>
      <c r="F590" s="262"/>
      <c r="G590" s="258" t="s">
        <v>1182</v>
      </c>
    </row>
    <row r="591" spans="1:7" ht="12" customHeight="1" x14ac:dyDescent="0.2">
      <c r="A591" s="259"/>
      <c r="B591" s="259"/>
      <c r="C591" s="258" t="s">
        <v>1184</v>
      </c>
      <c r="D591" s="260">
        <v>1</v>
      </c>
      <c r="E591" s="262"/>
      <c r="F591" s="262"/>
      <c r="G591" s="258" t="s">
        <v>1182</v>
      </c>
    </row>
    <row r="592" spans="1:7" ht="12" customHeight="1" x14ac:dyDescent="0.2">
      <c r="A592" s="259"/>
      <c r="B592" s="259"/>
      <c r="C592" s="258" t="s">
        <v>907</v>
      </c>
      <c r="D592" s="260">
        <v>1</v>
      </c>
      <c r="E592" s="262"/>
      <c r="F592" s="262"/>
      <c r="G592" s="258" t="s">
        <v>1182</v>
      </c>
    </row>
    <row r="593" spans="1:7" ht="12" customHeight="1" x14ac:dyDescent="0.2">
      <c r="A593" s="259"/>
      <c r="B593" s="259"/>
      <c r="C593" s="258" t="s">
        <v>865</v>
      </c>
      <c r="D593" s="260">
        <v>1</v>
      </c>
      <c r="E593" s="262"/>
      <c r="F593" s="262"/>
      <c r="G593" s="258" t="s">
        <v>1182</v>
      </c>
    </row>
    <row r="594" spans="1:7" ht="12" customHeight="1" x14ac:dyDescent="0.2">
      <c r="A594" s="259"/>
      <c r="B594" s="259"/>
      <c r="C594" s="258" t="s">
        <v>1256</v>
      </c>
      <c r="D594" s="260">
        <v>3</v>
      </c>
      <c r="E594" s="262"/>
      <c r="F594" s="262"/>
      <c r="G594" s="258" t="s">
        <v>1182</v>
      </c>
    </row>
    <row r="595" spans="1:7" ht="12" customHeight="1" x14ac:dyDescent="0.2">
      <c r="A595" s="259"/>
      <c r="B595" s="259"/>
      <c r="C595" s="258" t="s">
        <v>870</v>
      </c>
      <c r="D595" s="260">
        <v>1</v>
      </c>
      <c r="E595" s="262"/>
      <c r="F595" s="262"/>
      <c r="G595" s="258" t="s">
        <v>1182</v>
      </c>
    </row>
    <row r="596" spans="1:7" ht="12" customHeight="1" x14ac:dyDescent="0.2">
      <c r="A596" s="259"/>
      <c r="B596" s="259"/>
      <c r="C596" s="258" t="s">
        <v>394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868</v>
      </c>
      <c r="D597" s="260">
        <v>2</v>
      </c>
      <c r="E597" s="262"/>
      <c r="F597" s="262"/>
      <c r="G597" s="258" t="s">
        <v>1182</v>
      </c>
    </row>
    <row r="598" spans="1:7" ht="12" customHeight="1" x14ac:dyDescent="0.2">
      <c r="A598" s="259"/>
      <c r="B598" s="259"/>
      <c r="C598" s="258" t="s">
        <v>879</v>
      </c>
      <c r="D598" s="260">
        <v>1</v>
      </c>
      <c r="E598" s="262"/>
      <c r="F598" s="262"/>
      <c r="G598" s="258" t="s">
        <v>1182</v>
      </c>
    </row>
    <row r="599" spans="1:7" ht="12" customHeight="1" x14ac:dyDescent="0.2">
      <c r="A599" s="259"/>
      <c r="B599" s="259"/>
      <c r="C599" s="258" t="s">
        <v>430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1247</v>
      </c>
      <c r="D600" s="260">
        <v>2</v>
      </c>
      <c r="E600" s="262"/>
      <c r="F600" s="262"/>
      <c r="G600" s="258" t="s">
        <v>1182</v>
      </c>
    </row>
    <row r="601" spans="1:7" ht="12" customHeight="1" x14ac:dyDescent="0.2">
      <c r="A601" s="259"/>
      <c r="B601" s="259"/>
      <c r="C601" s="258" t="s">
        <v>1259</v>
      </c>
      <c r="D601" s="260">
        <v>1</v>
      </c>
      <c r="E601" s="262"/>
      <c r="F601" s="262"/>
      <c r="G601" s="258" t="s">
        <v>1182</v>
      </c>
    </row>
    <row r="602" spans="1:7" ht="12" customHeight="1" x14ac:dyDescent="0.2">
      <c r="A602" s="259"/>
      <c r="B602" s="259"/>
      <c r="C602" s="258" t="s">
        <v>434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867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871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871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866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1260</v>
      </c>
      <c r="D607" s="260">
        <v>1</v>
      </c>
      <c r="E607" s="262"/>
      <c r="F607" s="262"/>
      <c r="G607" s="258" t="s">
        <v>1182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1295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875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878</v>
      </c>
      <c r="D611" s="260">
        <v>1</v>
      </c>
      <c r="E611" s="262"/>
      <c r="F611" s="262"/>
      <c r="G611" s="258" t="s">
        <v>1182</v>
      </c>
    </row>
    <row r="612" spans="1:7" ht="12" customHeight="1" x14ac:dyDescent="0.2">
      <c r="A612" s="259"/>
      <c r="B612" s="259"/>
      <c r="C612" s="258" t="s">
        <v>889</v>
      </c>
      <c r="D612" s="260">
        <v>1</v>
      </c>
      <c r="E612" s="262"/>
      <c r="F612" s="262"/>
      <c r="G612" s="258" t="s">
        <v>1182</v>
      </c>
    </row>
    <row r="613" spans="1:7" ht="12" customHeight="1" x14ac:dyDescent="0.2">
      <c r="A613" s="259"/>
      <c r="B613" s="259"/>
      <c r="C613" s="258" t="s">
        <v>880</v>
      </c>
      <c r="D613" s="260">
        <v>1</v>
      </c>
      <c r="E613" s="262"/>
      <c r="F613" s="262"/>
      <c r="G613" s="258" t="s">
        <v>1182</v>
      </c>
    </row>
    <row r="614" spans="1:7" ht="12" customHeight="1" x14ac:dyDescent="0.2">
      <c r="A614" s="259"/>
      <c r="B614" s="259"/>
      <c r="C614" s="258" t="s">
        <v>890</v>
      </c>
      <c r="D614" s="260">
        <v>1</v>
      </c>
      <c r="E614" s="262"/>
      <c r="F614" s="262"/>
      <c r="G614" s="258" t="s">
        <v>1182</v>
      </c>
    </row>
    <row r="615" spans="1:7" ht="12" customHeight="1" x14ac:dyDescent="0.2">
      <c r="A615" s="259"/>
      <c r="B615" s="259"/>
      <c r="C615" s="258" t="s">
        <v>382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394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430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865</v>
      </c>
      <c r="D618" s="260">
        <v>1</v>
      </c>
      <c r="E618" s="262"/>
      <c r="F618" s="262"/>
      <c r="G618" s="258" t="s">
        <v>1182</v>
      </c>
    </row>
    <row r="619" spans="1:7" ht="12" customHeight="1" x14ac:dyDescent="0.2">
      <c r="A619" s="259"/>
      <c r="B619" s="259"/>
      <c r="C619" s="258" t="s">
        <v>879</v>
      </c>
      <c r="D619" s="260">
        <v>1</v>
      </c>
      <c r="E619" s="262"/>
      <c r="F619" s="262"/>
      <c r="G619" s="258" t="s">
        <v>1182</v>
      </c>
    </row>
    <row r="620" spans="1:7" ht="12" customHeight="1" x14ac:dyDescent="0.2">
      <c r="A620" s="259"/>
      <c r="B620" s="259"/>
      <c r="C620" s="258" t="s">
        <v>641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1296</v>
      </c>
      <c r="D621" s="260">
        <v>1</v>
      </c>
      <c r="E621" s="262"/>
      <c r="F621" s="262"/>
      <c r="G621" s="258" t="s">
        <v>1182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1297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875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878</v>
      </c>
      <c r="D625" s="260">
        <v>1</v>
      </c>
      <c r="E625" s="262"/>
      <c r="F625" s="262"/>
      <c r="G625" s="258" t="s">
        <v>1182</v>
      </c>
    </row>
    <row r="626" spans="1:7" ht="12" customHeight="1" x14ac:dyDescent="0.2">
      <c r="A626" s="259"/>
      <c r="B626" s="259"/>
      <c r="C626" s="258" t="s">
        <v>1219</v>
      </c>
      <c r="D626" s="260">
        <v>1</v>
      </c>
      <c r="E626" s="262"/>
      <c r="F626" s="262"/>
      <c r="G626" s="258" t="s">
        <v>1182</v>
      </c>
    </row>
    <row r="627" spans="1:7" ht="12" customHeight="1" x14ac:dyDescent="0.2">
      <c r="A627" s="259"/>
      <c r="B627" s="259"/>
      <c r="C627" s="258" t="s">
        <v>880</v>
      </c>
      <c r="D627" s="260">
        <v>1</v>
      </c>
      <c r="E627" s="262"/>
      <c r="F627" s="262"/>
      <c r="G627" s="258" t="s">
        <v>1182</v>
      </c>
    </row>
    <row r="628" spans="1:7" ht="12" customHeight="1" x14ac:dyDescent="0.2">
      <c r="A628" s="259"/>
      <c r="B628" s="259"/>
      <c r="C628" s="258" t="s">
        <v>1220</v>
      </c>
      <c r="D628" s="260">
        <v>1</v>
      </c>
      <c r="E628" s="262"/>
      <c r="F628" s="262"/>
      <c r="G628" s="258" t="s">
        <v>1182</v>
      </c>
    </row>
    <row r="629" spans="1:7" ht="12" customHeight="1" x14ac:dyDescent="0.2">
      <c r="A629" s="259"/>
      <c r="B629" s="259"/>
      <c r="C629" s="258" t="s">
        <v>399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382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394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1221</v>
      </c>
      <c r="D632" s="260">
        <v>2</v>
      </c>
      <c r="E632" s="262"/>
      <c r="F632" s="262"/>
      <c r="G632" s="258" t="s">
        <v>1182</v>
      </c>
    </row>
    <row r="633" spans="1:7" ht="12" customHeight="1" x14ac:dyDescent="0.2">
      <c r="A633" s="259"/>
      <c r="B633" s="259"/>
      <c r="C633" s="258" t="s">
        <v>430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865</v>
      </c>
      <c r="D634" s="260">
        <v>1</v>
      </c>
      <c r="E634" s="262"/>
      <c r="F634" s="262"/>
      <c r="G634" s="258" t="s">
        <v>1182</v>
      </c>
    </row>
    <row r="635" spans="1:7" ht="12" customHeight="1" x14ac:dyDescent="0.2">
      <c r="A635" s="259"/>
      <c r="B635" s="259"/>
      <c r="C635" s="258" t="s">
        <v>879</v>
      </c>
      <c r="D635" s="260">
        <v>1</v>
      </c>
      <c r="E635" s="262"/>
      <c r="F635" s="262"/>
      <c r="G635" s="258" t="s">
        <v>1182</v>
      </c>
    </row>
    <row r="636" spans="1:7" ht="12" customHeight="1" x14ac:dyDescent="0.2">
      <c r="A636" s="259"/>
      <c r="B636" s="259"/>
      <c r="C636" s="258" t="s">
        <v>1222</v>
      </c>
      <c r="D636" s="260">
        <v>1</v>
      </c>
      <c r="E636" s="262"/>
      <c r="F636" s="262"/>
      <c r="G636" s="258" t="s">
        <v>1182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1298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875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862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878</v>
      </c>
      <c r="D641" s="260">
        <v>1</v>
      </c>
      <c r="E641" s="262"/>
      <c r="F641" s="262"/>
      <c r="G641" s="258" t="s">
        <v>1182</v>
      </c>
    </row>
    <row r="642" spans="1:7" ht="12" customHeight="1" x14ac:dyDescent="0.2">
      <c r="A642" s="259"/>
      <c r="B642" s="259"/>
      <c r="C642" s="258" t="s">
        <v>882</v>
      </c>
      <c r="D642" s="260">
        <v>1</v>
      </c>
      <c r="E642" s="262"/>
      <c r="F642" s="262"/>
      <c r="G642" s="258" t="s">
        <v>1182</v>
      </c>
    </row>
    <row r="643" spans="1:7" ht="12" customHeight="1" x14ac:dyDescent="0.2">
      <c r="A643" s="259"/>
      <c r="B643" s="259"/>
      <c r="C643" s="258" t="s">
        <v>884</v>
      </c>
      <c r="D643" s="260">
        <v>1</v>
      </c>
      <c r="E643" s="262"/>
      <c r="F643" s="262"/>
      <c r="G643" s="258" t="s">
        <v>1182</v>
      </c>
    </row>
    <row r="644" spans="1:7" ht="12" customHeight="1" x14ac:dyDescent="0.2">
      <c r="A644" s="259"/>
      <c r="B644" s="259"/>
      <c r="C644" s="258" t="s">
        <v>430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382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394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868</v>
      </c>
      <c r="D647" s="260">
        <v>1</v>
      </c>
      <c r="E647" s="262"/>
      <c r="F647" s="262"/>
      <c r="G647" s="258" t="s">
        <v>1182</v>
      </c>
    </row>
    <row r="648" spans="1:7" ht="12" customHeight="1" x14ac:dyDescent="0.2">
      <c r="A648" s="259"/>
      <c r="B648" s="259"/>
      <c r="C648" s="258" t="s">
        <v>879</v>
      </c>
      <c r="D648" s="260">
        <v>1</v>
      </c>
      <c r="E648" s="262"/>
      <c r="F648" s="262"/>
      <c r="G648" s="258" t="s">
        <v>1182</v>
      </c>
    </row>
    <row r="649" spans="1:7" ht="12" customHeight="1" x14ac:dyDescent="0.2">
      <c r="A649" s="259"/>
      <c r="B649" s="259"/>
      <c r="C649" s="258" t="s">
        <v>1299</v>
      </c>
      <c r="D649" s="260">
        <v>1</v>
      </c>
      <c r="E649" s="262"/>
      <c r="F649" s="262"/>
      <c r="G649" s="258" t="s">
        <v>1182</v>
      </c>
    </row>
    <row r="650" spans="1:7" ht="12" customHeight="1" x14ac:dyDescent="0.2">
      <c r="A650" s="259"/>
      <c r="B650" s="259"/>
      <c r="C650" s="258" t="s">
        <v>865</v>
      </c>
      <c r="D650" s="260">
        <v>1</v>
      </c>
      <c r="E650" s="262"/>
      <c r="F650" s="262"/>
      <c r="G650" s="258" t="s">
        <v>1182</v>
      </c>
    </row>
    <row r="651" spans="1:7" ht="12" customHeight="1" x14ac:dyDescent="0.2">
      <c r="A651" s="259"/>
      <c r="B651" s="259"/>
      <c r="C651" s="258" t="s">
        <v>429</v>
      </c>
      <c r="D651" s="260">
        <v>2</v>
      </c>
      <c r="E651" s="260">
        <v>500</v>
      </c>
      <c r="F651" s="263">
        <v>1000</v>
      </c>
      <c r="G651" s="258"/>
    </row>
    <row r="652" spans="1:7" ht="12.95" customHeight="1" x14ac:dyDescent="0.2">
      <c r="E652" s="265">
        <v>5128.67</v>
      </c>
      <c r="F652" s="265">
        <v>5128.67</v>
      </c>
    </row>
    <row r="653" spans="1:7" ht="12" customHeight="1" x14ac:dyDescent="0.2">
      <c r="A653" s="254">
        <v>44</v>
      </c>
      <c r="B653" s="255" t="s">
        <v>1300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875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878</v>
      </c>
      <c r="D655" s="260">
        <v>1</v>
      </c>
      <c r="E655" s="262"/>
      <c r="F655" s="262"/>
      <c r="G655" s="258" t="s">
        <v>1182</v>
      </c>
    </row>
    <row r="656" spans="1:7" ht="12" customHeight="1" x14ac:dyDescent="0.2">
      <c r="A656" s="259"/>
      <c r="B656" s="259"/>
      <c r="C656" s="258" t="s">
        <v>879</v>
      </c>
      <c r="D656" s="260">
        <v>1</v>
      </c>
      <c r="E656" s="262"/>
      <c r="F656" s="262"/>
      <c r="G656" s="258" t="s">
        <v>1182</v>
      </c>
    </row>
    <row r="657" spans="1:7" ht="12" customHeight="1" x14ac:dyDescent="0.2">
      <c r="A657" s="259"/>
      <c r="B657" s="259"/>
      <c r="C657" s="258" t="s">
        <v>882</v>
      </c>
      <c r="D657" s="260">
        <v>1</v>
      </c>
      <c r="E657" s="262"/>
      <c r="F657" s="262"/>
      <c r="G657" s="258" t="s">
        <v>1182</v>
      </c>
    </row>
    <row r="658" spans="1:7" ht="12" customHeight="1" x14ac:dyDescent="0.2">
      <c r="A658" s="259"/>
      <c r="B658" s="259"/>
      <c r="C658" s="258" t="s">
        <v>1301</v>
      </c>
      <c r="D658" s="260">
        <v>1</v>
      </c>
      <c r="E658" s="262"/>
      <c r="F658" s="262"/>
      <c r="G658" s="258" t="s">
        <v>1182</v>
      </c>
    </row>
    <row r="659" spans="1:7" ht="12" customHeight="1" x14ac:dyDescent="0.2">
      <c r="A659" s="259"/>
      <c r="B659" s="259"/>
      <c r="C659" s="258" t="s">
        <v>382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394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868</v>
      </c>
      <c r="D661" s="260">
        <v>1</v>
      </c>
      <c r="E661" s="262"/>
      <c r="F661" s="262"/>
      <c r="G661" s="258" t="s">
        <v>1182</v>
      </c>
    </row>
    <row r="662" spans="1:7" ht="12" customHeight="1" x14ac:dyDescent="0.2">
      <c r="A662" s="259"/>
      <c r="B662" s="259"/>
      <c r="C662" s="258" t="s">
        <v>1299</v>
      </c>
      <c r="D662" s="260">
        <v>1</v>
      </c>
      <c r="E662" s="262"/>
      <c r="F662" s="262"/>
      <c r="G662" s="258" t="s">
        <v>1182</v>
      </c>
    </row>
    <row r="663" spans="1:7" ht="12" customHeight="1" x14ac:dyDescent="0.2">
      <c r="A663" s="259"/>
      <c r="B663" s="259"/>
      <c r="C663" s="258" t="s">
        <v>430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865</v>
      </c>
      <c r="D664" s="260">
        <v>1</v>
      </c>
      <c r="E664" s="262"/>
      <c r="F664" s="262"/>
      <c r="G664" s="258" t="s">
        <v>1182</v>
      </c>
    </row>
    <row r="665" spans="1:7" ht="12" customHeight="1" x14ac:dyDescent="0.2">
      <c r="A665" s="259"/>
      <c r="B665" s="259"/>
      <c r="C665" s="258" t="s">
        <v>429</v>
      </c>
      <c r="D665" s="260">
        <v>4</v>
      </c>
      <c r="E665" s="260">
        <v>500</v>
      </c>
      <c r="F665" s="263">
        <v>2000</v>
      </c>
      <c r="G665" s="258"/>
    </row>
    <row r="666" spans="1:7" ht="12.95" customHeight="1" x14ac:dyDescent="0.2">
      <c r="E666" s="265">
        <v>6128.65</v>
      </c>
      <c r="F666" s="265">
        <v>6128.65</v>
      </c>
    </row>
    <row r="667" spans="1:7" ht="12" customHeight="1" x14ac:dyDescent="0.2">
      <c r="A667" s="254">
        <v>45</v>
      </c>
      <c r="B667" s="255" t="s">
        <v>1302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406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875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862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878</v>
      </c>
      <c r="D671" s="260">
        <v>1</v>
      </c>
      <c r="E671" s="262"/>
      <c r="F671" s="262"/>
      <c r="G671" s="258" t="s">
        <v>1182</v>
      </c>
    </row>
    <row r="672" spans="1:7" ht="12" customHeight="1" x14ac:dyDescent="0.2">
      <c r="A672" s="259"/>
      <c r="B672" s="259"/>
      <c r="C672" s="258" t="s">
        <v>879</v>
      </c>
      <c r="D672" s="260">
        <v>1</v>
      </c>
      <c r="E672" s="262"/>
      <c r="F672" s="262"/>
      <c r="G672" s="258" t="s">
        <v>1182</v>
      </c>
    </row>
    <row r="673" spans="1:7" ht="12" customHeight="1" x14ac:dyDescent="0.2">
      <c r="A673" s="259"/>
      <c r="B673" s="259"/>
      <c r="C673" s="258" t="s">
        <v>1234</v>
      </c>
      <c r="D673" s="260">
        <v>1</v>
      </c>
      <c r="E673" s="262"/>
      <c r="F673" s="262"/>
      <c r="G673" s="258" t="s">
        <v>1182</v>
      </c>
    </row>
    <row r="674" spans="1:7" ht="12" customHeight="1" x14ac:dyDescent="0.2">
      <c r="A674" s="259"/>
      <c r="B674" s="259"/>
      <c r="C674" s="258" t="s">
        <v>1240</v>
      </c>
      <c r="D674" s="260">
        <v>1</v>
      </c>
      <c r="E674" s="262"/>
      <c r="F674" s="262"/>
      <c r="G674" s="258" t="s">
        <v>1182</v>
      </c>
    </row>
    <row r="675" spans="1:7" ht="12" customHeight="1" x14ac:dyDescent="0.2">
      <c r="A675" s="259"/>
      <c r="B675" s="259"/>
      <c r="C675" s="258" t="s">
        <v>660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403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394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1238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1303</v>
      </c>
      <c r="D679" s="260">
        <v>1</v>
      </c>
      <c r="E679" s="262"/>
      <c r="F679" s="262"/>
      <c r="G679" s="258" t="s">
        <v>1182</v>
      </c>
    </row>
    <row r="680" spans="1:7" ht="12" customHeight="1" x14ac:dyDescent="0.2">
      <c r="A680" s="259"/>
      <c r="B680" s="259"/>
      <c r="C680" s="258" t="s">
        <v>888</v>
      </c>
      <c r="D680" s="260">
        <v>1</v>
      </c>
      <c r="E680" s="262"/>
      <c r="F680" s="262"/>
      <c r="G680" s="258" t="s">
        <v>1182</v>
      </c>
    </row>
    <row r="681" spans="1:7" ht="12" customHeight="1" x14ac:dyDescent="0.2">
      <c r="A681" s="259"/>
      <c r="B681" s="259"/>
      <c r="C681" s="258" t="s">
        <v>1236</v>
      </c>
      <c r="D681" s="260">
        <v>2</v>
      </c>
      <c r="E681" s="262"/>
      <c r="F681" s="262"/>
      <c r="G681" s="258" t="s">
        <v>1182</v>
      </c>
    </row>
    <row r="682" spans="1:7" ht="12" customHeight="1" x14ac:dyDescent="0.2">
      <c r="A682" s="259"/>
      <c r="B682" s="259"/>
      <c r="C682" s="258" t="s">
        <v>1304</v>
      </c>
      <c r="D682" s="260">
        <v>1</v>
      </c>
      <c r="E682" s="262"/>
      <c r="F682" s="262"/>
      <c r="G682" s="258" t="s">
        <v>1182</v>
      </c>
    </row>
    <row r="683" spans="1:7" ht="12" customHeight="1" x14ac:dyDescent="0.2">
      <c r="A683" s="259"/>
      <c r="B683" s="259"/>
      <c r="C683" s="258" t="s">
        <v>430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865</v>
      </c>
      <c r="D684" s="260">
        <v>1</v>
      </c>
      <c r="E684" s="262"/>
      <c r="F684" s="262"/>
      <c r="G684" s="258" t="s">
        <v>1182</v>
      </c>
    </row>
    <row r="685" spans="1:7" ht="12" customHeight="1" x14ac:dyDescent="0.2">
      <c r="A685" s="259"/>
      <c r="B685" s="259"/>
      <c r="C685" s="258" t="s">
        <v>650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1305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406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875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862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650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878</v>
      </c>
      <c r="D692" s="260">
        <v>1</v>
      </c>
      <c r="E692" s="262"/>
      <c r="F692" s="262"/>
      <c r="G692" s="258" t="s">
        <v>1182</v>
      </c>
    </row>
    <row r="693" spans="1:7" ht="12" customHeight="1" x14ac:dyDescent="0.2">
      <c r="A693" s="259"/>
      <c r="B693" s="259"/>
      <c r="C693" s="258" t="s">
        <v>879</v>
      </c>
      <c r="D693" s="260">
        <v>1</v>
      </c>
      <c r="E693" s="262"/>
      <c r="F693" s="262"/>
      <c r="G693" s="258" t="s">
        <v>1182</v>
      </c>
    </row>
    <row r="694" spans="1:7" ht="12" customHeight="1" x14ac:dyDescent="0.2">
      <c r="A694" s="259"/>
      <c r="B694" s="259"/>
      <c r="C694" s="258" t="s">
        <v>1234</v>
      </c>
      <c r="D694" s="260">
        <v>1</v>
      </c>
      <c r="E694" s="262"/>
      <c r="F694" s="262"/>
      <c r="G694" s="258" t="s">
        <v>1182</v>
      </c>
    </row>
    <row r="695" spans="1:7" ht="12" customHeight="1" x14ac:dyDescent="0.2">
      <c r="A695" s="259"/>
      <c r="B695" s="259"/>
      <c r="C695" s="258" t="s">
        <v>1306</v>
      </c>
      <c r="D695" s="260">
        <v>1</v>
      </c>
      <c r="E695" s="262"/>
      <c r="F695" s="262"/>
      <c r="G695" s="258" t="s">
        <v>1182</v>
      </c>
    </row>
    <row r="696" spans="1:7" ht="12" customHeight="1" x14ac:dyDescent="0.2">
      <c r="A696" s="259"/>
      <c r="B696" s="259"/>
      <c r="C696" s="258" t="s">
        <v>865</v>
      </c>
      <c r="D696" s="260">
        <v>1</v>
      </c>
      <c r="E696" s="262"/>
      <c r="F696" s="262"/>
      <c r="G696" s="258" t="s">
        <v>1182</v>
      </c>
    </row>
    <row r="697" spans="1:7" ht="12" customHeight="1" x14ac:dyDescent="0.2">
      <c r="A697" s="259"/>
      <c r="B697" s="259"/>
      <c r="C697" s="258" t="s">
        <v>1239</v>
      </c>
      <c r="D697" s="260">
        <v>2</v>
      </c>
      <c r="E697" s="262"/>
      <c r="F697" s="262"/>
      <c r="G697" s="258" t="s">
        <v>1182</v>
      </c>
    </row>
    <row r="698" spans="1:7" ht="12" customHeight="1" x14ac:dyDescent="0.2">
      <c r="A698" s="259"/>
      <c r="B698" s="259"/>
      <c r="C698" s="258" t="s">
        <v>430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660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403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394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1238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1307</v>
      </c>
      <c r="D703" s="260">
        <v>1</v>
      </c>
      <c r="E703" s="262"/>
      <c r="F703" s="262"/>
      <c r="G703" s="258" t="s">
        <v>1182</v>
      </c>
    </row>
    <row r="704" spans="1:7" ht="12" customHeight="1" x14ac:dyDescent="0.2">
      <c r="A704" s="259"/>
      <c r="B704" s="259"/>
      <c r="C704" s="258" t="s">
        <v>888</v>
      </c>
      <c r="D704" s="260">
        <v>1</v>
      </c>
      <c r="E704" s="262"/>
      <c r="F704" s="262"/>
      <c r="G704" s="258" t="s">
        <v>1182</v>
      </c>
    </row>
    <row r="705" spans="1:7" ht="12" customHeight="1" x14ac:dyDescent="0.2">
      <c r="A705" s="259"/>
      <c r="B705" s="259"/>
      <c r="C705" s="258" t="s">
        <v>1304</v>
      </c>
      <c r="D705" s="260">
        <v>1</v>
      </c>
      <c r="E705" s="262"/>
      <c r="F705" s="262"/>
      <c r="G705" s="258" t="s">
        <v>1182</v>
      </c>
    </row>
    <row r="706" spans="1:7" ht="12" customHeight="1" x14ac:dyDescent="0.2">
      <c r="A706" s="259"/>
      <c r="B706" s="259"/>
      <c r="C706" s="258" t="s">
        <v>1236</v>
      </c>
      <c r="D706" s="260">
        <v>2</v>
      </c>
      <c r="E706" s="262"/>
      <c r="F706" s="262"/>
      <c r="G706" s="258" t="s">
        <v>1182</v>
      </c>
    </row>
    <row r="707" spans="1:7" ht="12" customHeight="1" x14ac:dyDescent="0.2">
      <c r="A707" s="259"/>
      <c r="B707" s="259"/>
      <c r="C707" s="258" t="s">
        <v>442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1308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875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862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429</v>
      </c>
      <c r="D712" s="260">
        <v>4</v>
      </c>
      <c r="E712" s="260">
        <v>500</v>
      </c>
      <c r="F712" s="263">
        <v>2000</v>
      </c>
      <c r="G712" s="258"/>
    </row>
    <row r="713" spans="1:7" ht="12" customHeight="1" x14ac:dyDescent="0.2">
      <c r="A713" s="259"/>
      <c r="B713" s="259"/>
      <c r="C713" s="258" t="s">
        <v>878</v>
      </c>
      <c r="D713" s="260">
        <v>1</v>
      </c>
      <c r="E713" s="262"/>
      <c r="F713" s="262"/>
      <c r="G713" s="258" t="s">
        <v>1182</v>
      </c>
    </row>
    <row r="714" spans="1:7" ht="12" customHeight="1" x14ac:dyDescent="0.2">
      <c r="A714" s="259"/>
      <c r="B714" s="259"/>
      <c r="C714" s="258" t="s">
        <v>879</v>
      </c>
      <c r="D714" s="260">
        <v>1</v>
      </c>
      <c r="E714" s="262"/>
      <c r="F714" s="262"/>
      <c r="G714" s="258" t="s">
        <v>1182</v>
      </c>
    </row>
    <row r="715" spans="1:7" ht="12" customHeight="1" x14ac:dyDescent="0.2">
      <c r="A715" s="259"/>
      <c r="B715" s="259"/>
      <c r="C715" s="258" t="s">
        <v>1184</v>
      </c>
      <c r="D715" s="260">
        <v>1</v>
      </c>
      <c r="E715" s="262"/>
      <c r="F715" s="262"/>
      <c r="G715" s="258" t="s">
        <v>1182</v>
      </c>
    </row>
    <row r="716" spans="1:7" ht="12" customHeight="1" x14ac:dyDescent="0.2">
      <c r="A716" s="259"/>
      <c r="B716" s="259"/>
      <c r="C716" s="258" t="s">
        <v>907</v>
      </c>
      <c r="D716" s="260">
        <v>1</v>
      </c>
      <c r="E716" s="262"/>
      <c r="F716" s="262"/>
      <c r="G716" s="258" t="s">
        <v>1182</v>
      </c>
    </row>
    <row r="717" spans="1:7" ht="12" customHeight="1" x14ac:dyDescent="0.2">
      <c r="A717" s="259"/>
      <c r="B717" s="259"/>
      <c r="C717" s="258" t="s">
        <v>865</v>
      </c>
      <c r="D717" s="260">
        <v>1</v>
      </c>
      <c r="E717" s="262"/>
      <c r="F717" s="262"/>
      <c r="G717" s="258" t="s">
        <v>1182</v>
      </c>
    </row>
    <row r="718" spans="1:7" ht="12" customHeight="1" x14ac:dyDescent="0.2">
      <c r="A718" s="259"/>
      <c r="B718" s="259"/>
      <c r="C718" s="258" t="s">
        <v>870</v>
      </c>
      <c r="D718" s="260">
        <v>1</v>
      </c>
      <c r="E718" s="262"/>
      <c r="F718" s="262"/>
      <c r="G718" s="258" t="s">
        <v>1182</v>
      </c>
    </row>
    <row r="719" spans="1:7" ht="12" customHeight="1" x14ac:dyDescent="0.2">
      <c r="A719" s="259"/>
      <c r="B719" s="259"/>
      <c r="C719" s="258" t="s">
        <v>660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434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394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1186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868</v>
      </c>
      <c r="D723" s="260">
        <v>2</v>
      </c>
      <c r="E723" s="262"/>
      <c r="F723" s="262"/>
      <c r="G723" s="258" t="s">
        <v>1182</v>
      </c>
    </row>
    <row r="724" spans="1:7" ht="12.95" customHeight="1" x14ac:dyDescent="0.2">
      <c r="E724" s="265">
        <v>6109.74</v>
      </c>
      <c r="F724" s="265">
        <v>6109.74</v>
      </c>
    </row>
    <row r="725" spans="1:7" ht="12" customHeight="1" x14ac:dyDescent="0.2">
      <c r="A725" s="254">
        <v>48</v>
      </c>
      <c r="B725" s="255" t="s">
        <v>1308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875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862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429</v>
      </c>
      <c r="D728" s="260">
        <v>4</v>
      </c>
      <c r="E728" s="260">
        <v>500</v>
      </c>
      <c r="F728" s="263">
        <v>2000</v>
      </c>
      <c r="G728" s="258"/>
    </row>
    <row r="729" spans="1:7" ht="12" customHeight="1" x14ac:dyDescent="0.2">
      <c r="A729" s="259"/>
      <c r="B729" s="259"/>
      <c r="C729" s="258" t="s">
        <v>878</v>
      </c>
      <c r="D729" s="260">
        <v>1</v>
      </c>
      <c r="E729" s="262"/>
      <c r="F729" s="262"/>
      <c r="G729" s="258" t="s">
        <v>1182</v>
      </c>
    </row>
    <row r="730" spans="1:7" ht="12" customHeight="1" x14ac:dyDescent="0.2">
      <c r="A730" s="259"/>
      <c r="B730" s="259"/>
      <c r="C730" s="258" t="s">
        <v>879</v>
      </c>
      <c r="D730" s="260">
        <v>1</v>
      </c>
      <c r="E730" s="262"/>
      <c r="F730" s="262"/>
      <c r="G730" s="258" t="s">
        <v>1182</v>
      </c>
    </row>
    <row r="731" spans="1:7" ht="12" customHeight="1" x14ac:dyDescent="0.2">
      <c r="A731" s="259"/>
      <c r="B731" s="259"/>
      <c r="C731" s="258" t="s">
        <v>1184</v>
      </c>
      <c r="D731" s="260">
        <v>1</v>
      </c>
      <c r="E731" s="262"/>
      <c r="F731" s="262"/>
      <c r="G731" s="258" t="s">
        <v>1182</v>
      </c>
    </row>
    <row r="732" spans="1:7" ht="12" customHeight="1" x14ac:dyDescent="0.2">
      <c r="A732" s="259"/>
      <c r="B732" s="259"/>
      <c r="C732" s="258" t="s">
        <v>907</v>
      </c>
      <c r="D732" s="260">
        <v>1</v>
      </c>
      <c r="E732" s="262"/>
      <c r="F732" s="262"/>
      <c r="G732" s="258" t="s">
        <v>1182</v>
      </c>
    </row>
    <row r="733" spans="1:7" ht="12" customHeight="1" x14ac:dyDescent="0.2">
      <c r="A733" s="259"/>
      <c r="B733" s="259"/>
      <c r="C733" s="258" t="s">
        <v>865</v>
      </c>
      <c r="D733" s="260">
        <v>1</v>
      </c>
      <c r="E733" s="262"/>
      <c r="F733" s="262"/>
      <c r="G733" s="258" t="s">
        <v>1182</v>
      </c>
    </row>
    <row r="734" spans="1:7" ht="12" customHeight="1" x14ac:dyDescent="0.2">
      <c r="A734" s="259"/>
      <c r="B734" s="259"/>
      <c r="C734" s="258" t="s">
        <v>870</v>
      </c>
      <c r="D734" s="260">
        <v>1</v>
      </c>
      <c r="E734" s="262"/>
      <c r="F734" s="262"/>
      <c r="G734" s="258" t="s">
        <v>1182</v>
      </c>
    </row>
    <row r="735" spans="1:7" ht="12" customHeight="1" x14ac:dyDescent="0.2">
      <c r="A735" s="259"/>
      <c r="B735" s="259"/>
      <c r="C735" s="258" t="s">
        <v>660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434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394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1186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868</v>
      </c>
      <c r="D739" s="260">
        <v>2</v>
      </c>
      <c r="E739" s="262"/>
      <c r="F739" s="262"/>
      <c r="G739" s="258" t="s">
        <v>1182</v>
      </c>
    </row>
    <row r="740" spans="1:7" ht="12.95" customHeight="1" x14ac:dyDescent="0.2">
      <c r="E740" s="265">
        <v>6109.74</v>
      </c>
      <c r="F740" s="265">
        <v>6109.74</v>
      </c>
    </row>
    <row r="741" spans="1:7" ht="12" customHeight="1" x14ac:dyDescent="0.2">
      <c r="A741" s="254">
        <v>49</v>
      </c>
      <c r="B741" s="255" t="s">
        <v>1309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875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862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429</v>
      </c>
      <c r="D744" s="260">
        <v>4</v>
      </c>
      <c r="E744" s="260">
        <v>500</v>
      </c>
      <c r="F744" s="263">
        <v>2000</v>
      </c>
      <c r="G744" s="258"/>
    </row>
    <row r="745" spans="1:7" ht="12" customHeight="1" x14ac:dyDescent="0.2">
      <c r="A745" s="259"/>
      <c r="B745" s="259"/>
      <c r="C745" s="258" t="s">
        <v>900</v>
      </c>
      <c r="D745" s="260">
        <v>1</v>
      </c>
      <c r="E745" s="262"/>
      <c r="F745" s="262"/>
      <c r="G745" s="258" t="s">
        <v>1182</v>
      </c>
    </row>
    <row r="746" spans="1:7" ht="12" customHeight="1" x14ac:dyDescent="0.2">
      <c r="A746" s="259"/>
      <c r="B746" s="259"/>
      <c r="C746" s="258" t="s">
        <v>901</v>
      </c>
      <c r="D746" s="260">
        <v>1</v>
      </c>
      <c r="E746" s="262"/>
      <c r="F746" s="262"/>
      <c r="G746" s="258" t="s">
        <v>1182</v>
      </c>
    </row>
    <row r="747" spans="1:7" ht="12" customHeight="1" x14ac:dyDescent="0.2">
      <c r="A747" s="259"/>
      <c r="B747" s="259"/>
      <c r="C747" s="258" t="s">
        <v>897</v>
      </c>
      <c r="D747" s="260">
        <v>1</v>
      </c>
      <c r="E747" s="262"/>
      <c r="F747" s="262"/>
      <c r="G747" s="258" t="s">
        <v>1182</v>
      </c>
    </row>
    <row r="748" spans="1:7" ht="12" customHeight="1" x14ac:dyDescent="0.2">
      <c r="A748" s="259"/>
      <c r="B748" s="259"/>
      <c r="C748" s="258" t="s">
        <v>1310</v>
      </c>
      <c r="D748" s="260">
        <v>1</v>
      </c>
      <c r="E748" s="262"/>
      <c r="F748" s="262"/>
      <c r="G748" s="258" t="s">
        <v>1182</v>
      </c>
    </row>
    <row r="749" spans="1:7" ht="12" customHeight="1" x14ac:dyDescent="0.2">
      <c r="A749" s="259"/>
      <c r="B749" s="259"/>
      <c r="C749" s="258" t="s">
        <v>865</v>
      </c>
      <c r="D749" s="260">
        <v>1</v>
      </c>
      <c r="E749" s="262"/>
      <c r="F749" s="262"/>
      <c r="G749" s="258" t="s">
        <v>1182</v>
      </c>
    </row>
    <row r="750" spans="1:7" ht="12" customHeight="1" x14ac:dyDescent="0.2">
      <c r="A750" s="259"/>
      <c r="B750" s="259"/>
      <c r="C750" s="258" t="s">
        <v>1229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394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1230</v>
      </c>
      <c r="D752" s="260">
        <v>1</v>
      </c>
      <c r="E752" s="262"/>
      <c r="F752" s="262"/>
      <c r="G752" s="258" t="s">
        <v>1182</v>
      </c>
    </row>
    <row r="753" spans="1:7" ht="12" customHeight="1" x14ac:dyDescent="0.2">
      <c r="A753" s="259"/>
      <c r="B753" s="259"/>
      <c r="C753" s="258" t="s">
        <v>868</v>
      </c>
      <c r="D753" s="260">
        <v>1</v>
      </c>
      <c r="E753" s="262"/>
      <c r="F753" s="262"/>
      <c r="G753" s="258" t="s">
        <v>1182</v>
      </c>
    </row>
    <row r="754" spans="1:7" ht="12.95" customHeight="1" x14ac:dyDescent="0.2">
      <c r="E754" s="265">
        <v>5304.77</v>
      </c>
      <c r="F754" s="265">
        <v>5304.77</v>
      </c>
    </row>
    <row r="755" spans="1:7" ht="12" customHeight="1" x14ac:dyDescent="0.2">
      <c r="A755" s="254">
        <v>50</v>
      </c>
      <c r="B755" s="255" t="s">
        <v>1245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875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862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878</v>
      </c>
      <c r="D758" s="260">
        <v>1</v>
      </c>
      <c r="E758" s="262"/>
      <c r="F758" s="262"/>
      <c r="G758" s="258" t="s">
        <v>1182</v>
      </c>
    </row>
    <row r="759" spans="1:7" ht="12" customHeight="1" x14ac:dyDescent="0.2">
      <c r="A759" s="259"/>
      <c r="B759" s="259"/>
      <c r="C759" s="258" t="s">
        <v>879</v>
      </c>
      <c r="D759" s="260">
        <v>1</v>
      </c>
      <c r="E759" s="262"/>
      <c r="F759" s="262"/>
      <c r="G759" s="258" t="s">
        <v>1182</v>
      </c>
    </row>
    <row r="760" spans="1:7" ht="12" customHeight="1" x14ac:dyDescent="0.2">
      <c r="A760" s="259"/>
      <c r="B760" s="259"/>
      <c r="C760" s="258" t="s">
        <v>1184</v>
      </c>
      <c r="D760" s="260">
        <v>1</v>
      </c>
      <c r="E760" s="262"/>
      <c r="F760" s="262"/>
      <c r="G760" s="258" t="s">
        <v>1182</v>
      </c>
    </row>
    <row r="761" spans="1:7" ht="12" customHeight="1" x14ac:dyDescent="0.2">
      <c r="A761" s="259"/>
      <c r="B761" s="259"/>
      <c r="C761" s="258" t="s">
        <v>870</v>
      </c>
      <c r="D761" s="260">
        <v>1</v>
      </c>
      <c r="E761" s="262"/>
      <c r="F761" s="262"/>
      <c r="G761" s="258" t="s">
        <v>1182</v>
      </c>
    </row>
    <row r="762" spans="1:7" ht="12" customHeight="1" x14ac:dyDescent="0.2">
      <c r="A762" s="259"/>
      <c r="B762" s="259"/>
      <c r="C762" s="258" t="s">
        <v>660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394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1186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868</v>
      </c>
      <c r="D765" s="260">
        <v>2</v>
      </c>
      <c r="E765" s="262"/>
      <c r="F765" s="262"/>
      <c r="G765" s="258" t="s">
        <v>1182</v>
      </c>
    </row>
    <row r="766" spans="1:7" ht="12" customHeight="1" x14ac:dyDescent="0.2">
      <c r="A766" s="259"/>
      <c r="B766" s="259"/>
      <c r="C766" s="258" t="s">
        <v>1246</v>
      </c>
      <c r="D766" s="260">
        <v>1</v>
      </c>
      <c r="E766" s="262"/>
      <c r="F766" s="262"/>
      <c r="G766" s="258" t="s">
        <v>1182</v>
      </c>
    </row>
    <row r="767" spans="1:7" ht="12" customHeight="1" x14ac:dyDescent="0.2">
      <c r="A767" s="259"/>
      <c r="B767" s="259"/>
      <c r="C767" s="258" t="s">
        <v>1247</v>
      </c>
      <c r="D767" s="260">
        <v>1</v>
      </c>
      <c r="E767" s="262"/>
      <c r="F767" s="262"/>
      <c r="G767" s="258" t="s">
        <v>1182</v>
      </c>
    </row>
    <row r="768" spans="1:7" ht="12" customHeight="1" x14ac:dyDescent="0.2">
      <c r="A768" s="259"/>
      <c r="B768" s="259"/>
      <c r="C768" s="258" t="s">
        <v>867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871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1248</v>
      </c>
      <c r="D770" s="260">
        <v>1</v>
      </c>
      <c r="E770" s="262"/>
      <c r="F770" s="262"/>
      <c r="G770" s="258" t="s">
        <v>1182</v>
      </c>
    </row>
    <row r="771" spans="1:7" ht="12" customHeight="1" x14ac:dyDescent="0.2">
      <c r="A771" s="259"/>
      <c r="B771" s="259"/>
      <c r="C771" s="258" t="s">
        <v>865</v>
      </c>
      <c r="D771" s="260">
        <v>1</v>
      </c>
      <c r="E771" s="262"/>
      <c r="F771" s="262"/>
      <c r="G771" s="258" t="s">
        <v>1182</v>
      </c>
    </row>
    <row r="772" spans="1:7" ht="12" customHeight="1" x14ac:dyDescent="0.2">
      <c r="A772" s="259"/>
      <c r="B772" s="259"/>
      <c r="C772" s="258" t="s">
        <v>429</v>
      </c>
      <c r="D772" s="260">
        <v>2</v>
      </c>
      <c r="E772" s="260">
        <v>500</v>
      </c>
      <c r="F772" s="263">
        <v>1000</v>
      </c>
      <c r="G772" s="258"/>
    </row>
    <row r="773" spans="1:7" ht="12" customHeight="1" x14ac:dyDescent="0.2">
      <c r="A773" s="259"/>
      <c r="B773" s="259"/>
      <c r="C773" s="258" t="s">
        <v>434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10496.55</v>
      </c>
      <c r="F774" s="265">
        <v>10496.55</v>
      </c>
    </row>
    <row r="775" spans="1:7" ht="12" customHeight="1" x14ac:dyDescent="0.2">
      <c r="A775" s="254">
        <v>51</v>
      </c>
      <c r="B775" s="255" t="s">
        <v>1251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875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862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878</v>
      </c>
      <c r="D778" s="260">
        <v>1</v>
      </c>
      <c r="E778" s="262"/>
      <c r="F778" s="262"/>
      <c r="G778" s="258" t="s">
        <v>1182</v>
      </c>
    </row>
    <row r="779" spans="1:7" ht="12" customHeight="1" x14ac:dyDescent="0.2">
      <c r="A779" s="259"/>
      <c r="B779" s="259"/>
      <c r="C779" s="258" t="s">
        <v>879</v>
      </c>
      <c r="D779" s="260">
        <v>1</v>
      </c>
      <c r="E779" s="262"/>
      <c r="F779" s="262"/>
      <c r="G779" s="258" t="s">
        <v>1182</v>
      </c>
    </row>
    <row r="780" spans="1:7" ht="12" customHeight="1" x14ac:dyDescent="0.2">
      <c r="A780" s="259"/>
      <c r="B780" s="259"/>
      <c r="C780" s="258" t="s">
        <v>1184</v>
      </c>
      <c r="D780" s="260">
        <v>1</v>
      </c>
      <c r="E780" s="262"/>
      <c r="F780" s="262"/>
      <c r="G780" s="258" t="s">
        <v>1182</v>
      </c>
    </row>
    <row r="781" spans="1:7" ht="12" customHeight="1" x14ac:dyDescent="0.2">
      <c r="A781" s="259"/>
      <c r="B781" s="259"/>
      <c r="C781" s="258" t="s">
        <v>1246</v>
      </c>
      <c r="D781" s="260">
        <v>1</v>
      </c>
      <c r="E781" s="262"/>
      <c r="F781" s="262"/>
      <c r="G781" s="258" t="s">
        <v>1182</v>
      </c>
    </row>
    <row r="782" spans="1:7" ht="12" customHeight="1" x14ac:dyDescent="0.2">
      <c r="A782" s="259"/>
      <c r="B782" s="259"/>
      <c r="C782" s="258" t="s">
        <v>870</v>
      </c>
      <c r="D782" s="260">
        <v>1</v>
      </c>
      <c r="E782" s="262"/>
      <c r="F782" s="262"/>
      <c r="G782" s="258" t="s">
        <v>1182</v>
      </c>
    </row>
    <row r="783" spans="1:7" ht="12" customHeight="1" x14ac:dyDescent="0.2">
      <c r="A783" s="259"/>
      <c r="B783" s="259"/>
      <c r="C783" s="258" t="s">
        <v>1247</v>
      </c>
      <c r="D783" s="260">
        <v>1</v>
      </c>
      <c r="E783" s="262"/>
      <c r="F783" s="262"/>
      <c r="G783" s="258" t="s">
        <v>1182</v>
      </c>
    </row>
    <row r="784" spans="1:7" ht="12" customHeight="1" x14ac:dyDescent="0.2">
      <c r="A784" s="259"/>
      <c r="B784" s="259"/>
      <c r="C784" s="258" t="s">
        <v>660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394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871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1186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868</v>
      </c>
      <c r="D788" s="260">
        <v>2</v>
      </c>
      <c r="E788" s="262"/>
      <c r="F788" s="262"/>
      <c r="G788" s="258" t="s">
        <v>1182</v>
      </c>
    </row>
    <row r="789" spans="1:7" ht="12" customHeight="1" x14ac:dyDescent="0.2">
      <c r="A789" s="259"/>
      <c r="B789" s="259"/>
      <c r="C789" s="258" t="s">
        <v>865</v>
      </c>
      <c r="D789" s="260">
        <v>1</v>
      </c>
      <c r="E789" s="262"/>
      <c r="F789" s="262"/>
      <c r="G789" s="258" t="s">
        <v>1182</v>
      </c>
    </row>
    <row r="790" spans="1:7" ht="12" customHeight="1" x14ac:dyDescent="0.2">
      <c r="A790" s="259"/>
      <c r="B790" s="259"/>
      <c r="C790" s="258" t="s">
        <v>429</v>
      </c>
      <c r="D790" s="260">
        <v>4</v>
      </c>
      <c r="E790" s="260">
        <v>500</v>
      </c>
      <c r="F790" s="263">
        <v>2000</v>
      </c>
      <c r="G790" s="258"/>
    </row>
    <row r="791" spans="1:7" ht="12" customHeight="1" x14ac:dyDescent="0.2">
      <c r="A791" s="259"/>
      <c r="B791" s="259"/>
      <c r="C791" s="258" t="s">
        <v>434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867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1252</v>
      </c>
      <c r="D793" s="260">
        <v>1</v>
      </c>
      <c r="E793" s="262"/>
      <c r="F793" s="262"/>
      <c r="G793" s="258" t="s">
        <v>1182</v>
      </c>
    </row>
    <row r="794" spans="1:7" ht="12.95" customHeight="1" x14ac:dyDescent="0.2">
      <c r="E794" s="265">
        <v>11496.55</v>
      </c>
      <c r="F794" s="265">
        <v>11496.55</v>
      </c>
    </row>
    <row r="795" spans="1:7" ht="12" customHeight="1" x14ac:dyDescent="0.2">
      <c r="A795" s="254">
        <v>52</v>
      </c>
      <c r="B795" s="255" t="s">
        <v>1311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875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1312</v>
      </c>
      <c r="D797" s="260">
        <v>1</v>
      </c>
      <c r="E797" s="262"/>
      <c r="F797" s="262"/>
      <c r="G797" s="258" t="s">
        <v>1182</v>
      </c>
    </row>
    <row r="798" spans="1:7" ht="12" customHeight="1" x14ac:dyDescent="0.2">
      <c r="A798" s="259"/>
      <c r="B798" s="259"/>
      <c r="C798" s="258" t="s">
        <v>1313</v>
      </c>
      <c r="D798" s="260">
        <v>1</v>
      </c>
      <c r="E798" s="262"/>
      <c r="F798" s="262"/>
      <c r="G798" s="258" t="s">
        <v>1182</v>
      </c>
    </row>
    <row r="799" spans="1:7" ht="12" customHeight="1" x14ac:dyDescent="0.2">
      <c r="A799" s="259"/>
      <c r="B799" s="259"/>
      <c r="C799" s="258" t="s">
        <v>1314</v>
      </c>
      <c r="D799" s="260">
        <v>2</v>
      </c>
      <c r="E799" s="262"/>
      <c r="F799" s="262"/>
      <c r="G799" s="258" t="s">
        <v>1182</v>
      </c>
    </row>
    <row r="800" spans="1:7" ht="12" customHeight="1" x14ac:dyDescent="0.2">
      <c r="A800" s="259"/>
      <c r="B800" s="259"/>
      <c r="C800" s="258" t="s">
        <v>394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1315</v>
      </c>
      <c r="D801" s="260">
        <v>1</v>
      </c>
      <c r="E801" s="262"/>
      <c r="F801" s="262"/>
      <c r="G801" s="258" t="s">
        <v>1182</v>
      </c>
    </row>
    <row r="802" spans="1:7" ht="12" customHeight="1" x14ac:dyDescent="0.2">
      <c r="A802" s="259"/>
      <c r="B802" s="259"/>
      <c r="C802" s="258" t="s">
        <v>1316</v>
      </c>
      <c r="D802" s="260">
        <v>2</v>
      </c>
      <c r="E802" s="262"/>
      <c r="F802" s="262"/>
      <c r="G802" s="258" t="s">
        <v>1182</v>
      </c>
    </row>
    <row r="803" spans="1:7" ht="12" customHeight="1" x14ac:dyDescent="0.2">
      <c r="A803" s="259"/>
      <c r="B803" s="259"/>
      <c r="C803" s="258" t="s">
        <v>865</v>
      </c>
      <c r="D803" s="260">
        <v>1</v>
      </c>
      <c r="E803" s="262"/>
      <c r="F803" s="262"/>
      <c r="G803" s="258" t="s">
        <v>1182</v>
      </c>
    </row>
    <row r="804" spans="1:7" ht="12" customHeight="1" x14ac:dyDescent="0.2">
      <c r="A804" s="259"/>
      <c r="B804" s="259"/>
      <c r="C804" s="258" t="s">
        <v>866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1317</v>
      </c>
      <c r="D805" s="260">
        <v>2</v>
      </c>
      <c r="E805" s="262"/>
      <c r="F805" s="262"/>
      <c r="G805" s="258" t="s">
        <v>1182</v>
      </c>
    </row>
    <row r="806" spans="1:7" ht="12" customHeight="1" x14ac:dyDescent="0.2">
      <c r="A806" s="259"/>
      <c r="B806" s="259"/>
      <c r="C806" s="258" t="s">
        <v>1318</v>
      </c>
      <c r="D806" s="260">
        <v>1</v>
      </c>
      <c r="E806" s="262"/>
      <c r="F806" s="262"/>
      <c r="G806" s="258" t="s">
        <v>1182</v>
      </c>
    </row>
    <row r="807" spans="1:7" ht="12" customHeight="1" x14ac:dyDescent="0.2">
      <c r="A807" s="259"/>
      <c r="B807" s="259"/>
      <c r="C807" s="258" t="s">
        <v>1319</v>
      </c>
      <c r="D807" s="260">
        <v>2</v>
      </c>
      <c r="E807" s="262"/>
      <c r="F807" s="262"/>
      <c r="G807" s="258" t="s">
        <v>1182</v>
      </c>
    </row>
    <row r="808" spans="1:7" ht="12" customHeight="1" x14ac:dyDescent="0.2">
      <c r="A808" s="259"/>
      <c r="B808" s="259"/>
      <c r="C808" s="258" t="s">
        <v>434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867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866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1320</v>
      </c>
      <c r="D811" s="260">
        <v>1</v>
      </c>
      <c r="E811" s="262"/>
      <c r="F811" s="262"/>
      <c r="G811" s="258" t="s">
        <v>1182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1321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406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875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878</v>
      </c>
      <c r="D816" s="260">
        <v>1</v>
      </c>
      <c r="E816" s="262"/>
      <c r="F816" s="262"/>
      <c r="G816" s="258" t="s">
        <v>1182</v>
      </c>
    </row>
    <row r="817" spans="1:7" ht="12" customHeight="1" x14ac:dyDescent="0.2">
      <c r="A817" s="259"/>
      <c r="B817" s="259"/>
      <c r="C817" s="258" t="s">
        <v>879</v>
      </c>
      <c r="D817" s="260">
        <v>1</v>
      </c>
      <c r="E817" s="262"/>
      <c r="F817" s="262"/>
      <c r="G817" s="258" t="s">
        <v>1182</v>
      </c>
    </row>
    <row r="818" spans="1:7" ht="12" customHeight="1" x14ac:dyDescent="0.2">
      <c r="A818" s="259"/>
      <c r="B818" s="259"/>
      <c r="C818" s="258" t="s">
        <v>1322</v>
      </c>
      <c r="D818" s="260">
        <v>1</v>
      </c>
      <c r="E818" s="262"/>
      <c r="F818" s="262"/>
      <c r="G818" s="258" t="s">
        <v>1182</v>
      </c>
    </row>
    <row r="819" spans="1:7" ht="12" customHeight="1" x14ac:dyDescent="0.2">
      <c r="A819" s="259"/>
      <c r="B819" s="259"/>
      <c r="C819" s="258" t="s">
        <v>408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394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1323</v>
      </c>
      <c r="D821" s="260">
        <v>1</v>
      </c>
      <c r="E821" s="262"/>
      <c r="F821" s="262"/>
      <c r="G821" s="258" t="s">
        <v>1182</v>
      </c>
    </row>
    <row r="822" spans="1:7" ht="12" customHeight="1" x14ac:dyDescent="0.2">
      <c r="A822" s="259"/>
      <c r="B822" s="259"/>
      <c r="C822" s="258" t="s">
        <v>1235</v>
      </c>
      <c r="D822" s="260">
        <v>1</v>
      </c>
      <c r="E822" s="262"/>
      <c r="F822" s="262"/>
      <c r="G822" s="258" t="s">
        <v>1182</v>
      </c>
    </row>
    <row r="823" spans="1:7" ht="12" customHeight="1" x14ac:dyDescent="0.2">
      <c r="A823" s="259"/>
      <c r="B823" s="259"/>
      <c r="C823" s="258" t="s">
        <v>888</v>
      </c>
      <c r="D823" s="260">
        <v>2</v>
      </c>
      <c r="E823" s="262"/>
      <c r="F823" s="262"/>
      <c r="G823" s="258" t="s">
        <v>1182</v>
      </c>
    </row>
    <row r="824" spans="1:7" ht="12" customHeight="1" x14ac:dyDescent="0.2">
      <c r="A824" s="259"/>
      <c r="B824" s="259"/>
      <c r="C824" s="258" t="s">
        <v>1236</v>
      </c>
      <c r="D824" s="260">
        <v>1</v>
      </c>
      <c r="E824" s="262"/>
      <c r="F824" s="262"/>
      <c r="G824" s="258" t="s">
        <v>1182</v>
      </c>
    </row>
    <row r="825" spans="1:7" ht="12" customHeight="1" x14ac:dyDescent="0.2">
      <c r="A825" s="259"/>
      <c r="B825" s="259"/>
      <c r="C825" s="258" t="s">
        <v>861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862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1240</v>
      </c>
      <c r="D827" s="260">
        <v>1</v>
      </c>
      <c r="E827" s="262"/>
      <c r="F827" s="262"/>
      <c r="G827" s="258" t="s">
        <v>1182</v>
      </c>
    </row>
    <row r="828" spans="1:7" ht="12" customHeight="1" x14ac:dyDescent="0.2">
      <c r="A828" s="259"/>
      <c r="B828" s="259"/>
      <c r="C828" s="258" t="s">
        <v>865</v>
      </c>
      <c r="D828" s="260">
        <v>1</v>
      </c>
      <c r="E828" s="262"/>
      <c r="F828" s="262"/>
      <c r="G828" s="258" t="s">
        <v>1182</v>
      </c>
    </row>
    <row r="829" spans="1:7" ht="12" customHeight="1" x14ac:dyDescent="0.2">
      <c r="A829" s="259"/>
      <c r="B829" s="259"/>
      <c r="C829" s="258" t="s">
        <v>650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1324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406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861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862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650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878</v>
      </c>
      <c r="D836" s="260">
        <v>1</v>
      </c>
      <c r="E836" s="262"/>
      <c r="F836" s="262"/>
      <c r="G836" s="258" t="s">
        <v>1182</v>
      </c>
    </row>
    <row r="837" spans="1:7" ht="12" customHeight="1" x14ac:dyDescent="0.2">
      <c r="A837" s="259"/>
      <c r="B837" s="259"/>
      <c r="C837" s="258" t="s">
        <v>879</v>
      </c>
      <c r="D837" s="260">
        <v>1</v>
      </c>
      <c r="E837" s="262"/>
      <c r="F837" s="262"/>
      <c r="G837" s="258" t="s">
        <v>1182</v>
      </c>
    </row>
    <row r="838" spans="1:7" ht="12" customHeight="1" x14ac:dyDescent="0.2">
      <c r="A838" s="259"/>
      <c r="B838" s="259"/>
      <c r="C838" s="258" t="s">
        <v>1322</v>
      </c>
      <c r="D838" s="260">
        <v>1</v>
      </c>
      <c r="E838" s="262"/>
      <c r="F838" s="262"/>
      <c r="G838" s="258" t="s">
        <v>1182</v>
      </c>
    </row>
    <row r="839" spans="1:7" ht="12" customHeight="1" x14ac:dyDescent="0.2">
      <c r="A839" s="259"/>
      <c r="B839" s="259"/>
      <c r="C839" s="258" t="s">
        <v>1240</v>
      </c>
      <c r="D839" s="260">
        <v>1</v>
      </c>
      <c r="E839" s="262"/>
      <c r="F839" s="262"/>
      <c r="G839" s="258" t="s">
        <v>1182</v>
      </c>
    </row>
    <row r="840" spans="1:7" ht="12" customHeight="1" x14ac:dyDescent="0.2">
      <c r="A840" s="259"/>
      <c r="B840" s="259"/>
      <c r="C840" s="258" t="s">
        <v>865</v>
      </c>
      <c r="D840" s="260">
        <v>1</v>
      </c>
      <c r="E840" s="262"/>
      <c r="F840" s="262"/>
      <c r="G840" s="258" t="s">
        <v>1182</v>
      </c>
    </row>
    <row r="841" spans="1:7" ht="12" customHeight="1" x14ac:dyDescent="0.2">
      <c r="A841" s="259"/>
      <c r="B841" s="259"/>
      <c r="C841" s="258" t="s">
        <v>408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887</v>
      </c>
      <c r="D842" s="260">
        <v>1</v>
      </c>
      <c r="E842" s="262"/>
      <c r="F842" s="262"/>
      <c r="G842" s="258" t="s">
        <v>1182</v>
      </c>
    </row>
    <row r="843" spans="1:7" ht="12" customHeight="1" x14ac:dyDescent="0.2">
      <c r="A843" s="259"/>
      <c r="B843" s="259"/>
      <c r="C843" s="258" t="s">
        <v>888</v>
      </c>
      <c r="D843" s="260">
        <v>2</v>
      </c>
      <c r="E843" s="262"/>
      <c r="F843" s="262"/>
      <c r="G843" s="258" t="s">
        <v>1182</v>
      </c>
    </row>
    <row r="844" spans="1:7" ht="12" customHeight="1" x14ac:dyDescent="0.2">
      <c r="A844" s="259"/>
      <c r="B844" s="259"/>
      <c r="C844" s="258" t="s">
        <v>1323</v>
      </c>
      <c r="D844" s="260">
        <v>1</v>
      </c>
      <c r="E844" s="262"/>
      <c r="F844" s="262"/>
      <c r="G844" s="258" t="s">
        <v>1182</v>
      </c>
    </row>
    <row r="845" spans="1:7" ht="12" customHeight="1" x14ac:dyDescent="0.2">
      <c r="A845" s="259"/>
      <c r="B845" s="259"/>
      <c r="C845" s="258" t="s">
        <v>1236</v>
      </c>
      <c r="D845" s="260">
        <v>1</v>
      </c>
      <c r="E845" s="262"/>
      <c r="F845" s="262"/>
      <c r="G845" s="258" t="s">
        <v>1182</v>
      </c>
    </row>
    <row r="846" spans="1:7" ht="12" customHeight="1" x14ac:dyDescent="0.2">
      <c r="A846" s="259"/>
      <c r="B846" s="259"/>
      <c r="C846" s="258" t="s">
        <v>394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442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1325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875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900</v>
      </c>
      <c r="D851" s="260">
        <v>1</v>
      </c>
      <c r="E851" s="262"/>
      <c r="F851" s="262"/>
      <c r="G851" s="258" t="s">
        <v>1182</v>
      </c>
    </row>
    <row r="852" spans="1:7" ht="12" customHeight="1" x14ac:dyDescent="0.2">
      <c r="A852" s="259"/>
      <c r="B852" s="259"/>
      <c r="C852" s="258" t="s">
        <v>901</v>
      </c>
      <c r="D852" s="260">
        <v>1</v>
      </c>
      <c r="E852" s="262"/>
      <c r="F852" s="262"/>
      <c r="G852" s="258" t="s">
        <v>1182</v>
      </c>
    </row>
    <row r="853" spans="1:7" ht="12" customHeight="1" x14ac:dyDescent="0.2">
      <c r="A853" s="259"/>
      <c r="B853" s="259"/>
      <c r="C853" s="258" t="s">
        <v>896</v>
      </c>
      <c r="D853" s="260">
        <v>1</v>
      </c>
      <c r="E853" s="262"/>
      <c r="F853" s="262"/>
      <c r="G853" s="258" t="s">
        <v>1182</v>
      </c>
    </row>
    <row r="854" spans="1:7" ht="12" customHeight="1" x14ac:dyDescent="0.2">
      <c r="A854" s="259"/>
      <c r="B854" s="259"/>
      <c r="C854" s="258" t="s">
        <v>897</v>
      </c>
      <c r="D854" s="260">
        <v>1</v>
      </c>
      <c r="E854" s="262"/>
      <c r="F854" s="262"/>
      <c r="G854" s="258" t="s">
        <v>1182</v>
      </c>
    </row>
    <row r="855" spans="1:7" ht="12" customHeight="1" x14ac:dyDescent="0.2">
      <c r="A855" s="259"/>
      <c r="B855" s="259"/>
      <c r="C855" s="258" t="s">
        <v>1326</v>
      </c>
      <c r="D855" s="260">
        <v>1</v>
      </c>
      <c r="E855" s="262"/>
      <c r="F855" s="262"/>
      <c r="G855" s="258" t="s">
        <v>1182</v>
      </c>
    </row>
    <row r="856" spans="1:7" ht="12" customHeight="1" x14ac:dyDescent="0.2">
      <c r="A856" s="259"/>
      <c r="B856" s="259"/>
      <c r="C856" s="258" t="s">
        <v>892</v>
      </c>
      <c r="D856" s="260">
        <v>1</v>
      </c>
      <c r="E856" s="262"/>
      <c r="F856" s="262"/>
      <c r="G856" s="258" t="s">
        <v>1182</v>
      </c>
    </row>
    <row r="857" spans="1:7" ht="12" customHeight="1" x14ac:dyDescent="0.2">
      <c r="A857" s="259"/>
      <c r="B857" s="259"/>
      <c r="C857" s="258" t="s">
        <v>1327</v>
      </c>
      <c r="D857" s="260">
        <v>1</v>
      </c>
      <c r="E857" s="262"/>
      <c r="F857" s="262"/>
      <c r="G857" s="258" t="s">
        <v>1182</v>
      </c>
    </row>
    <row r="858" spans="1:7" ht="12" customHeight="1" x14ac:dyDescent="0.2">
      <c r="A858" s="259"/>
      <c r="B858" s="259"/>
      <c r="C858" s="258" t="s">
        <v>434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432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439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1328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875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900</v>
      </c>
      <c r="D864" s="260">
        <v>1</v>
      </c>
      <c r="E864" s="262"/>
      <c r="F864" s="262"/>
      <c r="G864" s="258" t="s">
        <v>1182</v>
      </c>
    </row>
    <row r="865" spans="1:7" ht="12" customHeight="1" x14ac:dyDescent="0.2">
      <c r="A865" s="259"/>
      <c r="B865" s="259"/>
      <c r="C865" s="258" t="s">
        <v>901</v>
      </c>
      <c r="D865" s="260">
        <v>1</v>
      </c>
      <c r="E865" s="262"/>
      <c r="F865" s="262"/>
      <c r="G865" s="258" t="s">
        <v>1182</v>
      </c>
    </row>
    <row r="866" spans="1:7" ht="12" customHeight="1" x14ac:dyDescent="0.2">
      <c r="A866" s="259"/>
      <c r="B866" s="259"/>
      <c r="C866" s="258" t="s">
        <v>896</v>
      </c>
      <c r="D866" s="260">
        <v>1</v>
      </c>
      <c r="E866" s="262"/>
      <c r="F866" s="262"/>
      <c r="G866" s="258" t="s">
        <v>1182</v>
      </c>
    </row>
    <row r="867" spans="1:7" ht="12" customHeight="1" x14ac:dyDescent="0.2">
      <c r="A867" s="259"/>
      <c r="B867" s="259"/>
      <c r="C867" s="258" t="s">
        <v>897</v>
      </c>
      <c r="D867" s="260">
        <v>1</v>
      </c>
      <c r="E867" s="262"/>
      <c r="F867" s="262"/>
      <c r="G867" s="258" t="s">
        <v>1182</v>
      </c>
    </row>
    <row r="868" spans="1:7" ht="12" customHeight="1" x14ac:dyDescent="0.2">
      <c r="A868" s="259"/>
      <c r="B868" s="259"/>
      <c r="C868" s="258" t="s">
        <v>907</v>
      </c>
      <c r="D868" s="260">
        <v>1</v>
      </c>
      <c r="E868" s="262"/>
      <c r="F868" s="262"/>
      <c r="G868" s="258" t="s">
        <v>1182</v>
      </c>
    </row>
    <row r="869" spans="1:7" ht="12" customHeight="1" x14ac:dyDescent="0.2">
      <c r="A869" s="259"/>
      <c r="B869" s="259"/>
      <c r="C869" s="258" t="s">
        <v>892</v>
      </c>
      <c r="D869" s="260">
        <v>1</v>
      </c>
      <c r="E869" s="262"/>
      <c r="F869" s="262"/>
      <c r="G869" s="258" t="s">
        <v>1182</v>
      </c>
    </row>
    <row r="870" spans="1:7" ht="12" customHeight="1" x14ac:dyDescent="0.2">
      <c r="A870" s="259"/>
      <c r="B870" s="259"/>
      <c r="C870" s="258" t="s">
        <v>1327</v>
      </c>
      <c r="D870" s="260">
        <v>1</v>
      </c>
      <c r="E870" s="262"/>
      <c r="F870" s="262"/>
      <c r="G870" s="258" t="s">
        <v>1182</v>
      </c>
    </row>
    <row r="871" spans="1:7" ht="12" customHeight="1" x14ac:dyDescent="0.2">
      <c r="A871" s="259"/>
      <c r="B871" s="259"/>
      <c r="C871" s="258" t="s">
        <v>660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434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1329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432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439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1330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875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1331</v>
      </c>
      <c r="D879" s="260">
        <v>1</v>
      </c>
      <c r="E879" s="262"/>
      <c r="F879" s="262"/>
      <c r="G879" s="258" t="s">
        <v>1182</v>
      </c>
    </row>
    <row r="880" spans="1:7" ht="12" customHeight="1" x14ac:dyDescent="0.2">
      <c r="A880" s="259"/>
      <c r="B880" s="259"/>
      <c r="C880" s="258" t="s">
        <v>1332</v>
      </c>
      <c r="D880" s="260">
        <v>1</v>
      </c>
      <c r="E880" s="262"/>
      <c r="F880" s="262"/>
      <c r="G880" s="258" t="s">
        <v>1182</v>
      </c>
    </row>
    <row r="881" spans="1:7" ht="12" customHeight="1" x14ac:dyDescent="0.2">
      <c r="A881" s="259"/>
      <c r="B881" s="259"/>
      <c r="C881" s="258" t="s">
        <v>896</v>
      </c>
      <c r="D881" s="260">
        <v>1</v>
      </c>
      <c r="E881" s="262"/>
      <c r="F881" s="262"/>
      <c r="G881" s="258" t="s">
        <v>1182</v>
      </c>
    </row>
    <row r="882" spans="1:7" ht="12" customHeight="1" x14ac:dyDescent="0.2">
      <c r="A882" s="259"/>
      <c r="B882" s="259"/>
      <c r="C882" s="258" t="s">
        <v>897</v>
      </c>
      <c r="D882" s="260">
        <v>1</v>
      </c>
      <c r="E882" s="262"/>
      <c r="F882" s="262"/>
      <c r="G882" s="258" t="s">
        <v>1182</v>
      </c>
    </row>
    <row r="883" spans="1:7" ht="12" customHeight="1" x14ac:dyDescent="0.2">
      <c r="A883" s="259"/>
      <c r="B883" s="259"/>
      <c r="C883" s="258" t="s">
        <v>1187</v>
      </c>
      <c r="D883" s="260">
        <v>1</v>
      </c>
      <c r="E883" s="262"/>
      <c r="F883" s="262"/>
      <c r="G883" s="258" t="s">
        <v>1182</v>
      </c>
    </row>
    <row r="884" spans="1:7" ht="12" customHeight="1" x14ac:dyDescent="0.2">
      <c r="A884" s="259"/>
      <c r="B884" s="259"/>
      <c r="C884" s="258" t="s">
        <v>892</v>
      </c>
      <c r="D884" s="260">
        <v>1</v>
      </c>
      <c r="E884" s="262"/>
      <c r="F884" s="262"/>
      <c r="G884" s="258" t="s">
        <v>1182</v>
      </c>
    </row>
    <row r="885" spans="1:7" ht="12" customHeight="1" x14ac:dyDescent="0.2">
      <c r="A885" s="259"/>
      <c r="B885" s="259"/>
      <c r="C885" s="258" t="s">
        <v>1333</v>
      </c>
      <c r="D885" s="260">
        <v>1</v>
      </c>
      <c r="E885" s="262"/>
      <c r="F885" s="262"/>
      <c r="G885" s="258" t="s">
        <v>1182</v>
      </c>
    </row>
    <row r="886" spans="1:7" ht="12" customHeight="1" x14ac:dyDescent="0.2">
      <c r="A886" s="259"/>
      <c r="B886" s="259"/>
      <c r="C886" s="258" t="s">
        <v>660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434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1329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432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439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1334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432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875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862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429</v>
      </c>
      <c r="D896" s="260">
        <v>2</v>
      </c>
      <c r="E896" s="260">
        <v>500</v>
      </c>
      <c r="F896" s="263">
        <v>1000</v>
      </c>
      <c r="G896" s="258"/>
    </row>
    <row r="897" spans="1:7" ht="12" customHeight="1" x14ac:dyDescent="0.2">
      <c r="A897" s="259"/>
      <c r="B897" s="259"/>
      <c r="C897" s="258" t="s">
        <v>900</v>
      </c>
      <c r="D897" s="260">
        <v>1</v>
      </c>
      <c r="E897" s="262"/>
      <c r="F897" s="262"/>
      <c r="G897" s="258" t="s">
        <v>1182</v>
      </c>
    </row>
    <row r="898" spans="1:7" ht="12" customHeight="1" x14ac:dyDescent="0.2">
      <c r="A898" s="259"/>
      <c r="B898" s="259"/>
      <c r="C898" s="258" t="s">
        <v>901</v>
      </c>
      <c r="D898" s="260">
        <v>1</v>
      </c>
      <c r="E898" s="262"/>
      <c r="F898" s="262"/>
      <c r="G898" s="258" t="s">
        <v>1182</v>
      </c>
    </row>
    <row r="899" spans="1:7" ht="12" customHeight="1" x14ac:dyDescent="0.2">
      <c r="A899" s="259"/>
      <c r="B899" s="259"/>
      <c r="C899" s="258" t="s">
        <v>896</v>
      </c>
      <c r="D899" s="260">
        <v>1</v>
      </c>
      <c r="E899" s="262"/>
      <c r="F899" s="262"/>
      <c r="G899" s="258" t="s">
        <v>1182</v>
      </c>
    </row>
    <row r="900" spans="1:7" ht="12" customHeight="1" x14ac:dyDescent="0.2">
      <c r="A900" s="259"/>
      <c r="B900" s="259"/>
      <c r="C900" s="258" t="s">
        <v>897</v>
      </c>
      <c r="D900" s="260">
        <v>1</v>
      </c>
      <c r="E900" s="262"/>
      <c r="F900" s="262"/>
      <c r="G900" s="258" t="s">
        <v>1182</v>
      </c>
    </row>
    <row r="901" spans="1:7" ht="12" customHeight="1" x14ac:dyDescent="0.2">
      <c r="A901" s="259"/>
      <c r="B901" s="259"/>
      <c r="C901" s="258" t="s">
        <v>907</v>
      </c>
      <c r="D901" s="260">
        <v>1</v>
      </c>
      <c r="E901" s="262"/>
      <c r="F901" s="262"/>
      <c r="G901" s="258" t="s">
        <v>1182</v>
      </c>
    </row>
    <row r="902" spans="1:7" ht="12" customHeight="1" x14ac:dyDescent="0.2">
      <c r="A902" s="259"/>
      <c r="B902" s="259"/>
      <c r="C902" s="258" t="s">
        <v>892</v>
      </c>
      <c r="D902" s="260">
        <v>1</v>
      </c>
      <c r="E902" s="262"/>
      <c r="F902" s="262"/>
      <c r="G902" s="258" t="s">
        <v>1182</v>
      </c>
    </row>
    <row r="903" spans="1:7" ht="12" customHeight="1" x14ac:dyDescent="0.2">
      <c r="A903" s="259"/>
      <c r="B903" s="259"/>
      <c r="C903" s="258" t="s">
        <v>1335</v>
      </c>
      <c r="D903" s="260">
        <v>1</v>
      </c>
      <c r="E903" s="262"/>
      <c r="F903" s="262"/>
      <c r="G903" s="258" t="s">
        <v>1182</v>
      </c>
    </row>
    <row r="904" spans="1:7" ht="12" customHeight="1" x14ac:dyDescent="0.2">
      <c r="A904" s="259"/>
      <c r="B904" s="259"/>
      <c r="C904" s="258" t="s">
        <v>660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434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1329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439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3882.49</v>
      </c>
      <c r="F908" s="265">
        <v>3882.49</v>
      </c>
    </row>
    <row r="909" spans="1:7" ht="12" customHeight="1" x14ac:dyDescent="0.2">
      <c r="A909" s="254">
        <v>59</v>
      </c>
      <c r="B909" s="255" t="s">
        <v>1336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432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875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862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429</v>
      </c>
      <c r="D913" s="260">
        <v>2</v>
      </c>
      <c r="E913" s="260">
        <v>500</v>
      </c>
      <c r="F913" s="263">
        <v>1000</v>
      </c>
      <c r="G913" s="258"/>
    </row>
    <row r="914" spans="1:7" ht="12" customHeight="1" x14ac:dyDescent="0.2">
      <c r="A914" s="259"/>
      <c r="B914" s="259"/>
      <c r="C914" s="258" t="s">
        <v>900</v>
      </c>
      <c r="D914" s="260">
        <v>1</v>
      </c>
      <c r="E914" s="262"/>
      <c r="F914" s="262"/>
      <c r="G914" s="258" t="s">
        <v>1182</v>
      </c>
    </row>
    <row r="915" spans="1:7" ht="12" customHeight="1" x14ac:dyDescent="0.2">
      <c r="A915" s="259"/>
      <c r="B915" s="259"/>
      <c r="C915" s="258" t="s">
        <v>901</v>
      </c>
      <c r="D915" s="260">
        <v>1</v>
      </c>
      <c r="E915" s="262"/>
      <c r="F915" s="262"/>
      <c r="G915" s="258" t="s">
        <v>1182</v>
      </c>
    </row>
    <row r="916" spans="1:7" ht="12" customHeight="1" x14ac:dyDescent="0.2">
      <c r="A916" s="259"/>
      <c r="B916" s="259"/>
      <c r="C916" s="258" t="s">
        <v>1337</v>
      </c>
      <c r="D916" s="260">
        <v>1</v>
      </c>
      <c r="E916" s="262"/>
      <c r="F916" s="262"/>
      <c r="G916" s="258" t="s">
        <v>1182</v>
      </c>
    </row>
    <row r="917" spans="1:7" ht="12" customHeight="1" x14ac:dyDescent="0.2">
      <c r="A917" s="259"/>
      <c r="B917" s="259"/>
      <c r="C917" s="258" t="s">
        <v>1338</v>
      </c>
      <c r="D917" s="260">
        <v>1</v>
      </c>
      <c r="E917" s="262"/>
      <c r="F917" s="262"/>
      <c r="G917" s="258" t="s">
        <v>1182</v>
      </c>
    </row>
    <row r="918" spans="1:7" ht="12" customHeight="1" x14ac:dyDescent="0.2">
      <c r="A918" s="259"/>
      <c r="B918" s="259"/>
      <c r="C918" s="258" t="s">
        <v>1339</v>
      </c>
      <c r="D918" s="260">
        <v>1</v>
      </c>
      <c r="E918" s="262"/>
      <c r="F918" s="262"/>
      <c r="G918" s="258" t="s">
        <v>1182</v>
      </c>
    </row>
    <row r="919" spans="1:7" ht="12" customHeight="1" x14ac:dyDescent="0.2">
      <c r="A919" s="259"/>
      <c r="B919" s="259"/>
      <c r="C919" s="258" t="s">
        <v>892</v>
      </c>
      <c r="D919" s="260">
        <v>1</v>
      </c>
      <c r="E919" s="262"/>
      <c r="F919" s="262"/>
      <c r="G919" s="258" t="s">
        <v>1182</v>
      </c>
    </row>
    <row r="920" spans="1:7" ht="12" customHeight="1" x14ac:dyDescent="0.2">
      <c r="A920" s="259"/>
      <c r="B920" s="259"/>
      <c r="C920" s="258" t="s">
        <v>1340</v>
      </c>
      <c r="D920" s="260">
        <v>1</v>
      </c>
      <c r="E920" s="262"/>
      <c r="F920" s="262"/>
      <c r="G920" s="258" t="s">
        <v>1182</v>
      </c>
    </row>
    <row r="921" spans="1:7" ht="12" customHeight="1" x14ac:dyDescent="0.2">
      <c r="A921" s="259"/>
      <c r="B921" s="259"/>
      <c r="C921" s="258" t="s">
        <v>660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434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1341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439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3196.82</v>
      </c>
      <c r="F925" s="265">
        <v>3196.82</v>
      </c>
    </row>
    <row r="926" spans="1:7" ht="12" customHeight="1" x14ac:dyDescent="0.2">
      <c r="A926" s="254">
        <v>60</v>
      </c>
      <c r="B926" s="255" t="s">
        <v>1342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432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875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862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396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900</v>
      </c>
      <c r="D931" s="260">
        <v>1</v>
      </c>
      <c r="E931" s="262"/>
      <c r="F931" s="262"/>
      <c r="G931" s="258" t="s">
        <v>1182</v>
      </c>
    </row>
    <row r="932" spans="1:7" ht="12" customHeight="1" x14ac:dyDescent="0.2">
      <c r="A932" s="259"/>
      <c r="B932" s="259"/>
      <c r="C932" s="258" t="s">
        <v>901</v>
      </c>
      <c r="D932" s="260">
        <v>1</v>
      </c>
      <c r="E932" s="262"/>
      <c r="F932" s="262"/>
      <c r="G932" s="258" t="s">
        <v>1182</v>
      </c>
    </row>
    <row r="933" spans="1:7" ht="12" customHeight="1" x14ac:dyDescent="0.2">
      <c r="A933" s="259"/>
      <c r="B933" s="259"/>
      <c r="C933" s="258" t="s">
        <v>1337</v>
      </c>
      <c r="D933" s="260">
        <v>1</v>
      </c>
      <c r="E933" s="262"/>
      <c r="F933" s="262"/>
      <c r="G933" s="258" t="s">
        <v>1182</v>
      </c>
    </row>
    <row r="934" spans="1:7" ht="12" customHeight="1" x14ac:dyDescent="0.2">
      <c r="A934" s="259"/>
      <c r="B934" s="259"/>
      <c r="C934" s="258" t="s">
        <v>1338</v>
      </c>
      <c r="D934" s="260">
        <v>1</v>
      </c>
      <c r="E934" s="262"/>
      <c r="F934" s="262"/>
      <c r="G934" s="258" t="s">
        <v>1182</v>
      </c>
    </row>
    <row r="935" spans="1:7" ht="12" customHeight="1" x14ac:dyDescent="0.2">
      <c r="A935" s="259"/>
      <c r="B935" s="259"/>
      <c r="C935" s="258" t="s">
        <v>1339</v>
      </c>
      <c r="D935" s="260">
        <v>1</v>
      </c>
      <c r="E935" s="262"/>
      <c r="F935" s="262"/>
      <c r="G935" s="258" t="s">
        <v>1182</v>
      </c>
    </row>
    <row r="936" spans="1:7" ht="12" customHeight="1" x14ac:dyDescent="0.2">
      <c r="A936" s="259"/>
      <c r="B936" s="259"/>
      <c r="C936" s="258" t="s">
        <v>892</v>
      </c>
      <c r="D936" s="260">
        <v>1</v>
      </c>
      <c r="E936" s="262"/>
      <c r="F936" s="262"/>
      <c r="G936" s="258" t="s">
        <v>1182</v>
      </c>
    </row>
    <row r="937" spans="1:7" ht="12" customHeight="1" x14ac:dyDescent="0.2">
      <c r="A937" s="259"/>
      <c r="B937" s="259"/>
      <c r="C937" s="258" t="s">
        <v>1340</v>
      </c>
      <c r="D937" s="260">
        <v>1</v>
      </c>
      <c r="E937" s="262"/>
      <c r="F937" s="262"/>
      <c r="G937" s="258" t="s">
        <v>1182</v>
      </c>
    </row>
    <row r="938" spans="1:7" ht="12" customHeight="1" x14ac:dyDescent="0.2">
      <c r="A938" s="259"/>
      <c r="B938" s="259"/>
      <c r="C938" s="258" t="s">
        <v>660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434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1341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439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1343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432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861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439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862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429</v>
      </c>
      <c r="D948" s="260">
        <v>2</v>
      </c>
      <c r="E948" s="260">
        <v>500</v>
      </c>
      <c r="F948" s="263">
        <v>1000</v>
      </c>
      <c r="G948" s="258"/>
    </row>
    <row r="949" spans="1:7" ht="12" customHeight="1" x14ac:dyDescent="0.2">
      <c r="A949" s="259"/>
      <c r="B949" s="259"/>
      <c r="C949" s="258" t="s">
        <v>1344</v>
      </c>
      <c r="D949" s="260">
        <v>1</v>
      </c>
      <c r="E949" s="262"/>
      <c r="F949" s="262"/>
      <c r="G949" s="258" t="s">
        <v>1182</v>
      </c>
    </row>
    <row r="950" spans="1:7" ht="12" customHeight="1" x14ac:dyDescent="0.2">
      <c r="A950" s="259"/>
      <c r="B950" s="259"/>
      <c r="C950" s="258" t="s">
        <v>1345</v>
      </c>
      <c r="D950" s="260">
        <v>1</v>
      </c>
      <c r="E950" s="262"/>
      <c r="F950" s="262"/>
      <c r="G950" s="258" t="s">
        <v>1182</v>
      </c>
    </row>
    <row r="951" spans="1:7" ht="12" customHeight="1" x14ac:dyDescent="0.2">
      <c r="A951" s="259"/>
      <c r="B951" s="259"/>
      <c r="C951" s="258" t="s">
        <v>1346</v>
      </c>
      <c r="D951" s="260">
        <v>1</v>
      </c>
      <c r="E951" s="262"/>
      <c r="F951" s="262"/>
      <c r="G951" s="258" t="s">
        <v>1182</v>
      </c>
    </row>
    <row r="952" spans="1:7" ht="12" customHeight="1" x14ac:dyDescent="0.2">
      <c r="A952" s="259"/>
      <c r="B952" s="259"/>
      <c r="C952" s="258" t="s">
        <v>1347</v>
      </c>
      <c r="D952" s="260">
        <v>1</v>
      </c>
      <c r="E952" s="262"/>
      <c r="F952" s="262"/>
      <c r="G952" s="258" t="s">
        <v>1182</v>
      </c>
    </row>
    <row r="953" spans="1:7" ht="12" customHeight="1" x14ac:dyDescent="0.2">
      <c r="A953" s="259"/>
      <c r="B953" s="259"/>
      <c r="C953" s="258" t="s">
        <v>1348</v>
      </c>
      <c r="D953" s="260">
        <v>1</v>
      </c>
      <c r="E953" s="262"/>
      <c r="F953" s="262"/>
      <c r="G953" s="258" t="s">
        <v>1182</v>
      </c>
    </row>
    <row r="954" spans="1:7" ht="12" customHeight="1" x14ac:dyDescent="0.2">
      <c r="A954" s="259"/>
      <c r="B954" s="259"/>
      <c r="C954" s="258" t="s">
        <v>892</v>
      </c>
      <c r="D954" s="260">
        <v>1</v>
      </c>
      <c r="E954" s="262"/>
      <c r="F954" s="262"/>
      <c r="G954" s="258" t="s">
        <v>1182</v>
      </c>
    </row>
    <row r="955" spans="1:7" ht="12" customHeight="1" x14ac:dyDescent="0.2">
      <c r="A955" s="259"/>
      <c r="B955" s="259"/>
      <c r="C955" s="258" t="s">
        <v>1349</v>
      </c>
      <c r="D955" s="260">
        <v>1</v>
      </c>
      <c r="E955" s="262"/>
      <c r="F955" s="262"/>
      <c r="G955" s="258" t="s">
        <v>1182</v>
      </c>
    </row>
    <row r="956" spans="1:7" ht="12" customHeight="1" x14ac:dyDescent="0.2">
      <c r="A956" s="259"/>
      <c r="B956" s="259"/>
      <c r="C956" s="258" t="s">
        <v>660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435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1350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1351</v>
      </c>
      <c r="D959" s="260">
        <v>1</v>
      </c>
      <c r="E959" s="262"/>
      <c r="F959" s="262"/>
      <c r="G959" s="258" t="s">
        <v>1182</v>
      </c>
    </row>
    <row r="960" spans="1:7" ht="12.95" customHeight="1" x14ac:dyDescent="0.2">
      <c r="E960" s="265">
        <v>4234.2700000000004</v>
      </c>
      <c r="F960" s="265">
        <v>4234.2700000000004</v>
      </c>
    </row>
    <row r="961" spans="1:7" ht="12" customHeight="1" x14ac:dyDescent="0.2">
      <c r="A961" s="254">
        <v>62</v>
      </c>
      <c r="B961" s="255" t="s">
        <v>1352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432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861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439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862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429</v>
      </c>
      <c r="D966" s="260">
        <v>2</v>
      </c>
      <c r="E966" s="260">
        <v>500</v>
      </c>
      <c r="F966" s="263">
        <v>1000</v>
      </c>
      <c r="G966" s="258"/>
    </row>
    <row r="967" spans="1:7" ht="12" customHeight="1" x14ac:dyDescent="0.2">
      <c r="A967" s="259"/>
      <c r="B967" s="259"/>
      <c r="C967" s="258" t="s">
        <v>1353</v>
      </c>
      <c r="D967" s="260">
        <v>1</v>
      </c>
      <c r="E967" s="262"/>
      <c r="F967" s="262"/>
      <c r="G967" s="258" t="s">
        <v>1182</v>
      </c>
    </row>
    <row r="968" spans="1:7" ht="12" customHeight="1" x14ac:dyDescent="0.2">
      <c r="A968" s="259"/>
      <c r="B968" s="259"/>
      <c r="C968" s="258" t="s">
        <v>1354</v>
      </c>
      <c r="D968" s="260">
        <v>1</v>
      </c>
      <c r="E968" s="262"/>
      <c r="F968" s="262"/>
      <c r="G968" s="258" t="s">
        <v>1182</v>
      </c>
    </row>
    <row r="969" spans="1:7" ht="12" customHeight="1" x14ac:dyDescent="0.2">
      <c r="A969" s="259"/>
      <c r="B969" s="259"/>
      <c r="C969" s="258" t="s">
        <v>1346</v>
      </c>
      <c r="D969" s="260">
        <v>1</v>
      </c>
      <c r="E969" s="262"/>
      <c r="F969" s="262"/>
      <c r="G969" s="258" t="s">
        <v>1182</v>
      </c>
    </row>
    <row r="970" spans="1:7" ht="12" customHeight="1" x14ac:dyDescent="0.2">
      <c r="A970" s="259"/>
      <c r="B970" s="259"/>
      <c r="C970" s="258" t="s">
        <v>1347</v>
      </c>
      <c r="D970" s="260">
        <v>1</v>
      </c>
      <c r="E970" s="262"/>
      <c r="F970" s="262"/>
      <c r="G970" s="258" t="s">
        <v>1182</v>
      </c>
    </row>
    <row r="971" spans="1:7" ht="12" customHeight="1" x14ac:dyDescent="0.2">
      <c r="A971" s="259"/>
      <c r="B971" s="259"/>
      <c r="C971" s="258" t="s">
        <v>1187</v>
      </c>
      <c r="D971" s="260">
        <v>1</v>
      </c>
      <c r="E971" s="262"/>
      <c r="F971" s="262"/>
      <c r="G971" s="258" t="s">
        <v>1182</v>
      </c>
    </row>
    <row r="972" spans="1:7" ht="12" customHeight="1" x14ac:dyDescent="0.2">
      <c r="A972" s="259"/>
      <c r="B972" s="259"/>
      <c r="C972" s="258" t="s">
        <v>892</v>
      </c>
      <c r="D972" s="260">
        <v>1</v>
      </c>
      <c r="E972" s="262"/>
      <c r="F972" s="262"/>
      <c r="G972" s="258" t="s">
        <v>1182</v>
      </c>
    </row>
    <row r="973" spans="1:7" ht="12" customHeight="1" x14ac:dyDescent="0.2">
      <c r="A973" s="259"/>
      <c r="B973" s="259"/>
      <c r="C973" s="258" t="s">
        <v>1355</v>
      </c>
      <c r="D973" s="260">
        <v>1</v>
      </c>
      <c r="E973" s="262"/>
      <c r="F973" s="262"/>
      <c r="G973" s="258" t="s">
        <v>1182</v>
      </c>
    </row>
    <row r="974" spans="1:7" ht="12" customHeight="1" x14ac:dyDescent="0.2">
      <c r="A974" s="259"/>
      <c r="B974" s="259"/>
      <c r="C974" s="258" t="s">
        <v>660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435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1350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1351</v>
      </c>
      <c r="D977" s="260">
        <v>1</v>
      </c>
      <c r="E977" s="262"/>
      <c r="F977" s="262"/>
      <c r="G977" s="258" t="s">
        <v>1182</v>
      </c>
    </row>
    <row r="978" spans="1:7" ht="12.95" customHeight="1" x14ac:dyDescent="0.2">
      <c r="E978" s="265">
        <v>4427.55</v>
      </c>
      <c r="F978" s="265">
        <v>4427.55</v>
      </c>
    </row>
    <row r="979" spans="1:7" ht="12" customHeight="1" x14ac:dyDescent="0.2">
      <c r="A979" s="254">
        <v>63</v>
      </c>
      <c r="B979" s="255" t="s">
        <v>1343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432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861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439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862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429</v>
      </c>
      <c r="D984" s="260">
        <v>2</v>
      </c>
      <c r="E984" s="260">
        <v>500</v>
      </c>
      <c r="F984" s="263">
        <v>1000</v>
      </c>
      <c r="G984" s="258"/>
    </row>
    <row r="985" spans="1:7" ht="12" customHeight="1" x14ac:dyDescent="0.2">
      <c r="A985" s="259"/>
      <c r="B985" s="259"/>
      <c r="C985" s="258" t="s">
        <v>1344</v>
      </c>
      <c r="D985" s="260">
        <v>1</v>
      </c>
      <c r="E985" s="262"/>
      <c r="F985" s="262"/>
      <c r="G985" s="258" t="s">
        <v>1182</v>
      </c>
    </row>
    <row r="986" spans="1:7" ht="12" customHeight="1" x14ac:dyDescent="0.2">
      <c r="A986" s="259"/>
      <c r="B986" s="259"/>
      <c r="C986" s="258" t="s">
        <v>1345</v>
      </c>
      <c r="D986" s="260">
        <v>1</v>
      </c>
      <c r="E986" s="262"/>
      <c r="F986" s="262"/>
      <c r="G986" s="258" t="s">
        <v>1182</v>
      </c>
    </row>
    <row r="987" spans="1:7" ht="12" customHeight="1" x14ac:dyDescent="0.2">
      <c r="A987" s="259"/>
      <c r="B987" s="259"/>
      <c r="C987" s="258" t="s">
        <v>1346</v>
      </c>
      <c r="D987" s="260">
        <v>1</v>
      </c>
      <c r="E987" s="262"/>
      <c r="F987" s="262"/>
      <c r="G987" s="258" t="s">
        <v>1182</v>
      </c>
    </row>
    <row r="988" spans="1:7" ht="12" customHeight="1" x14ac:dyDescent="0.2">
      <c r="A988" s="259"/>
      <c r="B988" s="259"/>
      <c r="C988" s="258" t="s">
        <v>1347</v>
      </c>
      <c r="D988" s="260">
        <v>1</v>
      </c>
      <c r="E988" s="262"/>
      <c r="F988" s="262"/>
      <c r="G988" s="258" t="s">
        <v>1182</v>
      </c>
    </row>
    <row r="989" spans="1:7" ht="12" customHeight="1" x14ac:dyDescent="0.2">
      <c r="A989" s="259"/>
      <c r="B989" s="259"/>
      <c r="C989" s="258" t="s">
        <v>1348</v>
      </c>
      <c r="D989" s="260">
        <v>1</v>
      </c>
      <c r="E989" s="262"/>
      <c r="F989" s="262"/>
      <c r="G989" s="258" t="s">
        <v>1182</v>
      </c>
    </row>
    <row r="990" spans="1:7" ht="12" customHeight="1" x14ac:dyDescent="0.2">
      <c r="A990" s="259"/>
      <c r="B990" s="259"/>
      <c r="C990" s="258" t="s">
        <v>892</v>
      </c>
      <c r="D990" s="260">
        <v>1</v>
      </c>
      <c r="E990" s="262"/>
      <c r="F990" s="262"/>
      <c r="G990" s="258" t="s">
        <v>1182</v>
      </c>
    </row>
    <row r="991" spans="1:7" ht="12" customHeight="1" x14ac:dyDescent="0.2">
      <c r="A991" s="259"/>
      <c r="B991" s="259"/>
      <c r="C991" s="258" t="s">
        <v>1349</v>
      </c>
      <c r="D991" s="260">
        <v>1</v>
      </c>
      <c r="E991" s="262"/>
      <c r="F991" s="262"/>
      <c r="G991" s="258" t="s">
        <v>1182</v>
      </c>
    </row>
    <row r="992" spans="1:7" ht="12" customHeight="1" x14ac:dyDescent="0.2">
      <c r="A992" s="259"/>
      <c r="B992" s="259"/>
      <c r="C992" s="258" t="s">
        <v>660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435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1350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1351</v>
      </c>
      <c r="D995" s="260">
        <v>1</v>
      </c>
      <c r="E995" s="262"/>
      <c r="F995" s="262"/>
      <c r="G995" s="258" t="s">
        <v>1182</v>
      </c>
    </row>
    <row r="996" spans="1:7" ht="12.95" customHeight="1" x14ac:dyDescent="0.2">
      <c r="E996" s="265">
        <v>4234.2700000000004</v>
      </c>
      <c r="F996" s="265">
        <v>4234.2700000000004</v>
      </c>
    </row>
    <row r="997" spans="1:7" ht="12" customHeight="1" x14ac:dyDescent="0.2">
      <c r="A997" s="254">
        <v>64</v>
      </c>
      <c r="B997" s="255" t="s">
        <v>874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894</v>
      </c>
      <c r="D998" s="260">
        <v>1</v>
      </c>
      <c r="E998" s="262"/>
      <c r="F998" s="262"/>
      <c r="G998" s="258" t="s">
        <v>1182</v>
      </c>
    </row>
    <row r="999" spans="1:7" ht="12" customHeight="1" x14ac:dyDescent="0.2">
      <c r="A999" s="259"/>
      <c r="B999" s="259"/>
      <c r="C999" s="258" t="s">
        <v>895</v>
      </c>
      <c r="D999" s="260">
        <v>1</v>
      </c>
      <c r="E999" s="262"/>
      <c r="F999" s="262"/>
      <c r="G999" s="258" t="s">
        <v>1182</v>
      </c>
    </row>
    <row r="1000" spans="1:7" ht="12" customHeight="1" x14ac:dyDescent="0.2">
      <c r="A1000" s="259"/>
      <c r="B1000" s="259"/>
      <c r="C1000" s="258" t="s">
        <v>896</v>
      </c>
      <c r="D1000" s="260">
        <v>1</v>
      </c>
      <c r="E1000" s="262"/>
      <c r="F1000" s="262"/>
      <c r="G1000" s="258" t="s">
        <v>1182</v>
      </c>
    </row>
    <row r="1001" spans="1:7" ht="12" customHeight="1" x14ac:dyDescent="0.2">
      <c r="A1001" s="259"/>
      <c r="B1001" s="259"/>
      <c r="C1001" s="258" t="s">
        <v>897</v>
      </c>
      <c r="D1001" s="260">
        <v>1</v>
      </c>
      <c r="E1001" s="262"/>
      <c r="F1001" s="262"/>
      <c r="G1001" s="258" t="s">
        <v>1182</v>
      </c>
    </row>
    <row r="1002" spans="1:7" ht="12" customHeight="1" x14ac:dyDescent="0.2">
      <c r="A1002" s="259"/>
      <c r="B1002" s="259"/>
      <c r="C1002" s="258" t="s">
        <v>898</v>
      </c>
      <c r="D1002" s="260">
        <v>1</v>
      </c>
      <c r="E1002" s="262"/>
      <c r="F1002" s="262"/>
      <c r="G1002" s="258" t="s">
        <v>1182</v>
      </c>
    </row>
    <row r="1003" spans="1:7" ht="12" customHeight="1" x14ac:dyDescent="0.2">
      <c r="A1003" s="259"/>
      <c r="B1003" s="259"/>
      <c r="C1003" s="258" t="s">
        <v>892</v>
      </c>
      <c r="D1003" s="260">
        <v>1</v>
      </c>
      <c r="E1003" s="262"/>
      <c r="F1003" s="262"/>
      <c r="G1003" s="258" t="s">
        <v>1182</v>
      </c>
    </row>
    <row r="1004" spans="1:7" ht="12" customHeight="1" x14ac:dyDescent="0.2">
      <c r="A1004" s="259"/>
      <c r="B1004" s="259"/>
      <c r="C1004" s="258" t="s">
        <v>893</v>
      </c>
      <c r="D1004" s="260">
        <v>1</v>
      </c>
      <c r="E1004" s="262"/>
      <c r="F1004" s="262"/>
      <c r="G1004" s="258" t="s">
        <v>1182</v>
      </c>
    </row>
    <row r="1005" spans="1:7" ht="12" customHeight="1" x14ac:dyDescent="0.2">
      <c r="A1005" s="259"/>
      <c r="B1005" s="259"/>
      <c r="C1005" s="258" t="s">
        <v>382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432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488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862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875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439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1356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875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862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1357</v>
      </c>
      <c r="D1015" s="260">
        <v>1</v>
      </c>
      <c r="E1015" s="262"/>
      <c r="F1015" s="262"/>
      <c r="G1015" s="258" t="s">
        <v>1182</v>
      </c>
    </row>
    <row r="1016" spans="1:7" ht="12" customHeight="1" x14ac:dyDescent="0.2">
      <c r="A1016" s="259"/>
      <c r="B1016" s="259"/>
      <c r="C1016" s="258" t="s">
        <v>1358</v>
      </c>
      <c r="D1016" s="260">
        <v>1</v>
      </c>
      <c r="E1016" s="262"/>
      <c r="F1016" s="262"/>
      <c r="G1016" s="258" t="s">
        <v>1182</v>
      </c>
    </row>
    <row r="1017" spans="1:7" ht="12" customHeight="1" x14ac:dyDescent="0.2">
      <c r="A1017" s="259"/>
      <c r="B1017" s="259"/>
      <c r="C1017" s="258" t="s">
        <v>896</v>
      </c>
      <c r="D1017" s="260">
        <v>1</v>
      </c>
      <c r="E1017" s="262"/>
      <c r="F1017" s="262"/>
      <c r="G1017" s="258" t="s">
        <v>1182</v>
      </c>
    </row>
    <row r="1018" spans="1:7" ht="12" customHeight="1" x14ac:dyDescent="0.2">
      <c r="A1018" s="259"/>
      <c r="B1018" s="259"/>
      <c r="C1018" s="258" t="s">
        <v>897</v>
      </c>
      <c r="D1018" s="260">
        <v>1</v>
      </c>
      <c r="E1018" s="262"/>
      <c r="F1018" s="262"/>
      <c r="G1018" s="258" t="s">
        <v>1182</v>
      </c>
    </row>
    <row r="1019" spans="1:7" ht="12" customHeight="1" x14ac:dyDescent="0.2">
      <c r="A1019" s="259"/>
      <c r="B1019" s="259"/>
      <c r="C1019" s="258" t="s">
        <v>1359</v>
      </c>
      <c r="D1019" s="260">
        <v>1</v>
      </c>
      <c r="E1019" s="262"/>
      <c r="F1019" s="262"/>
      <c r="G1019" s="258" t="s">
        <v>1182</v>
      </c>
    </row>
    <row r="1020" spans="1:7" ht="12" customHeight="1" x14ac:dyDescent="0.2">
      <c r="A1020" s="259"/>
      <c r="B1020" s="259"/>
      <c r="C1020" s="258" t="s">
        <v>892</v>
      </c>
      <c r="D1020" s="260">
        <v>1</v>
      </c>
      <c r="E1020" s="262"/>
      <c r="F1020" s="262"/>
      <c r="G1020" s="258" t="s">
        <v>1182</v>
      </c>
    </row>
    <row r="1021" spans="1:7" ht="12" customHeight="1" x14ac:dyDescent="0.2">
      <c r="A1021" s="259"/>
      <c r="B1021" s="259"/>
      <c r="C1021" s="258" t="s">
        <v>1360</v>
      </c>
      <c r="D1021" s="260">
        <v>1</v>
      </c>
      <c r="E1021" s="262"/>
      <c r="F1021" s="262"/>
      <c r="G1021" s="258" t="s">
        <v>1182</v>
      </c>
    </row>
    <row r="1022" spans="1:7" ht="12" customHeight="1" x14ac:dyDescent="0.2">
      <c r="A1022" s="259"/>
      <c r="B1022" s="259"/>
      <c r="C1022" s="258" t="s">
        <v>382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432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657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439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1361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875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862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440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900</v>
      </c>
      <c r="D1031" s="260">
        <v>1</v>
      </c>
      <c r="E1031" s="262"/>
      <c r="F1031" s="262"/>
      <c r="G1031" s="258" t="s">
        <v>1182</v>
      </c>
    </row>
    <row r="1032" spans="1:7" ht="12" customHeight="1" x14ac:dyDescent="0.2">
      <c r="A1032" s="259"/>
      <c r="B1032" s="259"/>
      <c r="C1032" s="258" t="s">
        <v>901</v>
      </c>
      <c r="D1032" s="260">
        <v>1</v>
      </c>
      <c r="E1032" s="262"/>
      <c r="F1032" s="262"/>
      <c r="G1032" s="258" t="s">
        <v>1182</v>
      </c>
    </row>
    <row r="1033" spans="1:7" ht="12" customHeight="1" x14ac:dyDescent="0.2">
      <c r="A1033" s="259"/>
      <c r="B1033" s="259"/>
      <c r="C1033" s="258" t="s">
        <v>896</v>
      </c>
      <c r="D1033" s="260">
        <v>1</v>
      </c>
      <c r="E1033" s="262"/>
      <c r="F1033" s="262"/>
      <c r="G1033" s="258" t="s">
        <v>1182</v>
      </c>
    </row>
    <row r="1034" spans="1:7" ht="12" customHeight="1" x14ac:dyDescent="0.2">
      <c r="A1034" s="259"/>
      <c r="B1034" s="259"/>
      <c r="C1034" s="258" t="s">
        <v>897</v>
      </c>
      <c r="D1034" s="260">
        <v>1</v>
      </c>
      <c r="E1034" s="262"/>
      <c r="F1034" s="262"/>
      <c r="G1034" s="258" t="s">
        <v>1182</v>
      </c>
    </row>
    <row r="1035" spans="1:7" ht="12" customHeight="1" x14ac:dyDescent="0.2">
      <c r="A1035" s="259"/>
      <c r="B1035" s="259"/>
      <c r="C1035" s="258" t="s">
        <v>907</v>
      </c>
      <c r="D1035" s="260">
        <v>1</v>
      </c>
      <c r="E1035" s="262"/>
      <c r="F1035" s="262"/>
      <c r="G1035" s="258" t="s">
        <v>1182</v>
      </c>
    </row>
    <row r="1036" spans="1:7" ht="12" customHeight="1" x14ac:dyDescent="0.2">
      <c r="A1036" s="259"/>
      <c r="B1036" s="259"/>
      <c r="C1036" s="258" t="s">
        <v>892</v>
      </c>
      <c r="D1036" s="260">
        <v>1</v>
      </c>
      <c r="E1036" s="262"/>
      <c r="F1036" s="262"/>
      <c r="G1036" s="258" t="s">
        <v>1182</v>
      </c>
    </row>
    <row r="1037" spans="1:7" ht="12" customHeight="1" x14ac:dyDescent="0.2">
      <c r="A1037" s="259"/>
      <c r="B1037" s="259"/>
      <c r="C1037" s="258" t="s">
        <v>1335</v>
      </c>
      <c r="D1037" s="260">
        <v>1</v>
      </c>
      <c r="E1037" s="262"/>
      <c r="F1037" s="262"/>
      <c r="G1037" s="258" t="s">
        <v>1182</v>
      </c>
    </row>
    <row r="1038" spans="1:7" ht="12" customHeight="1" x14ac:dyDescent="0.2">
      <c r="A1038" s="259"/>
      <c r="B1038" s="259"/>
      <c r="C1038" s="258" t="s">
        <v>660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382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432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1362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439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1363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432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861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439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488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1364</v>
      </c>
      <c r="D1049" s="260">
        <v>1</v>
      </c>
      <c r="E1049" s="262"/>
      <c r="F1049" s="262"/>
      <c r="G1049" s="258" t="s">
        <v>1182</v>
      </c>
    </row>
    <row r="1050" spans="1:7" ht="12" customHeight="1" x14ac:dyDescent="0.2">
      <c r="A1050" s="259"/>
      <c r="B1050" s="259"/>
      <c r="C1050" s="258" t="s">
        <v>1346</v>
      </c>
      <c r="D1050" s="260">
        <v>1</v>
      </c>
      <c r="E1050" s="262"/>
      <c r="F1050" s="262"/>
      <c r="G1050" s="258" t="s">
        <v>1182</v>
      </c>
    </row>
    <row r="1051" spans="1:7" ht="12" customHeight="1" x14ac:dyDescent="0.2">
      <c r="A1051" s="259"/>
      <c r="B1051" s="259"/>
      <c r="C1051" s="258" t="s">
        <v>1351</v>
      </c>
      <c r="D1051" s="260">
        <v>1</v>
      </c>
      <c r="E1051" s="262"/>
      <c r="F1051" s="262"/>
      <c r="G1051" s="258" t="s">
        <v>1182</v>
      </c>
    </row>
    <row r="1052" spans="1:7" ht="12" customHeight="1" x14ac:dyDescent="0.2">
      <c r="A1052" s="259"/>
      <c r="B1052" s="259"/>
      <c r="C1052" s="258" t="s">
        <v>1365</v>
      </c>
      <c r="D1052" s="260">
        <v>1</v>
      </c>
      <c r="E1052" s="262"/>
      <c r="F1052" s="262"/>
      <c r="G1052" s="258" t="s">
        <v>1182</v>
      </c>
    </row>
    <row r="1053" spans="1:7" ht="12" customHeight="1" x14ac:dyDescent="0.2">
      <c r="A1053" s="259"/>
      <c r="B1053" s="259"/>
      <c r="C1053" s="258" t="s">
        <v>892</v>
      </c>
      <c r="D1053" s="260">
        <v>1</v>
      </c>
      <c r="E1053" s="262"/>
      <c r="F1053" s="262"/>
      <c r="G1053" s="258" t="s">
        <v>1182</v>
      </c>
    </row>
    <row r="1054" spans="1:7" ht="12" customHeight="1" x14ac:dyDescent="0.2">
      <c r="A1054" s="259"/>
      <c r="B1054" s="259"/>
      <c r="C1054" s="258" t="s">
        <v>893</v>
      </c>
      <c r="D1054" s="260">
        <v>1</v>
      </c>
      <c r="E1054" s="262"/>
      <c r="F1054" s="262"/>
      <c r="G1054" s="258" t="s">
        <v>1182</v>
      </c>
    </row>
    <row r="1055" spans="1:7" ht="12" customHeight="1" x14ac:dyDescent="0.2">
      <c r="A1055" s="259"/>
      <c r="B1055" s="259"/>
      <c r="C1055" s="258" t="s">
        <v>435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1366</v>
      </c>
      <c r="D1056" s="260">
        <v>1</v>
      </c>
      <c r="E1056" s="262"/>
      <c r="F1056" s="262"/>
      <c r="G1056" s="258" t="s">
        <v>1182</v>
      </c>
    </row>
    <row r="1057" spans="1:7" ht="12" customHeight="1" x14ac:dyDescent="0.2">
      <c r="A1057" s="259"/>
      <c r="B1057" s="259"/>
      <c r="C1057" s="258" t="s">
        <v>1347</v>
      </c>
      <c r="D1057" s="260">
        <v>1</v>
      </c>
      <c r="E1057" s="262"/>
      <c r="F1057" s="262"/>
      <c r="G1057" s="258" t="s">
        <v>1182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1367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432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861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439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488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1368</v>
      </c>
      <c r="D1064" s="260">
        <v>1</v>
      </c>
      <c r="E1064" s="262"/>
      <c r="F1064" s="262"/>
      <c r="G1064" s="258" t="s">
        <v>1182</v>
      </c>
    </row>
    <row r="1065" spans="1:7" ht="12" customHeight="1" x14ac:dyDescent="0.2">
      <c r="A1065" s="259"/>
      <c r="B1065" s="259"/>
      <c r="C1065" s="258" t="s">
        <v>1346</v>
      </c>
      <c r="D1065" s="260">
        <v>1</v>
      </c>
      <c r="E1065" s="262"/>
      <c r="F1065" s="262"/>
      <c r="G1065" s="258" t="s">
        <v>1182</v>
      </c>
    </row>
    <row r="1066" spans="1:7" ht="12" customHeight="1" x14ac:dyDescent="0.2">
      <c r="A1066" s="259"/>
      <c r="B1066" s="259"/>
      <c r="C1066" s="258" t="s">
        <v>1351</v>
      </c>
      <c r="D1066" s="260">
        <v>1</v>
      </c>
      <c r="E1066" s="262"/>
      <c r="F1066" s="262"/>
      <c r="G1066" s="258" t="s">
        <v>1182</v>
      </c>
    </row>
    <row r="1067" spans="1:7" ht="12" customHeight="1" x14ac:dyDescent="0.2">
      <c r="A1067" s="259"/>
      <c r="B1067" s="259"/>
      <c r="C1067" s="258" t="s">
        <v>1369</v>
      </c>
      <c r="D1067" s="260">
        <v>1</v>
      </c>
      <c r="E1067" s="262"/>
      <c r="F1067" s="262"/>
      <c r="G1067" s="258" t="s">
        <v>1182</v>
      </c>
    </row>
    <row r="1068" spans="1:7" ht="12" customHeight="1" x14ac:dyDescent="0.2">
      <c r="A1068" s="259"/>
      <c r="B1068" s="259"/>
      <c r="C1068" s="258" t="s">
        <v>892</v>
      </c>
      <c r="D1068" s="260">
        <v>1</v>
      </c>
      <c r="E1068" s="262"/>
      <c r="F1068" s="262"/>
      <c r="G1068" s="258" t="s">
        <v>1182</v>
      </c>
    </row>
    <row r="1069" spans="1:7" ht="12" customHeight="1" x14ac:dyDescent="0.2">
      <c r="A1069" s="259"/>
      <c r="B1069" s="259"/>
      <c r="C1069" s="258" t="s">
        <v>1370</v>
      </c>
      <c r="D1069" s="260">
        <v>1</v>
      </c>
      <c r="E1069" s="262"/>
      <c r="F1069" s="262"/>
      <c r="G1069" s="258" t="s">
        <v>1182</v>
      </c>
    </row>
    <row r="1070" spans="1:7" ht="12" customHeight="1" x14ac:dyDescent="0.2">
      <c r="A1070" s="259"/>
      <c r="B1070" s="259"/>
      <c r="C1070" s="258" t="s">
        <v>435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1371</v>
      </c>
      <c r="D1071" s="260">
        <v>1</v>
      </c>
      <c r="E1071" s="262"/>
      <c r="F1071" s="262"/>
      <c r="G1071" s="258" t="s">
        <v>1182</v>
      </c>
    </row>
    <row r="1072" spans="1:7" ht="12" customHeight="1" x14ac:dyDescent="0.2">
      <c r="A1072" s="259"/>
      <c r="B1072" s="259"/>
      <c r="C1072" s="258" t="s">
        <v>1347</v>
      </c>
      <c r="D1072" s="260">
        <v>1</v>
      </c>
      <c r="E1072" s="262"/>
      <c r="F1072" s="262"/>
      <c r="G1072" s="258" t="s">
        <v>1182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1372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432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861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439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488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1344</v>
      </c>
      <c r="D1079" s="260">
        <v>1</v>
      </c>
      <c r="E1079" s="262"/>
      <c r="F1079" s="262"/>
      <c r="G1079" s="258" t="s">
        <v>1182</v>
      </c>
    </row>
    <row r="1080" spans="1:7" ht="12" customHeight="1" x14ac:dyDescent="0.2">
      <c r="A1080" s="259"/>
      <c r="B1080" s="259"/>
      <c r="C1080" s="258" t="s">
        <v>1346</v>
      </c>
      <c r="D1080" s="260">
        <v>1</v>
      </c>
      <c r="E1080" s="262"/>
      <c r="F1080" s="262"/>
      <c r="G1080" s="258" t="s">
        <v>1182</v>
      </c>
    </row>
    <row r="1081" spans="1:7" ht="12" customHeight="1" x14ac:dyDescent="0.2">
      <c r="A1081" s="259"/>
      <c r="B1081" s="259"/>
      <c r="C1081" s="258" t="s">
        <v>1351</v>
      </c>
      <c r="D1081" s="260">
        <v>1</v>
      </c>
      <c r="E1081" s="262"/>
      <c r="F1081" s="262"/>
      <c r="G1081" s="258" t="s">
        <v>1182</v>
      </c>
    </row>
    <row r="1082" spans="1:7" ht="12" customHeight="1" x14ac:dyDescent="0.2">
      <c r="A1082" s="259"/>
      <c r="B1082" s="259"/>
      <c r="C1082" s="258" t="s">
        <v>1373</v>
      </c>
      <c r="D1082" s="260">
        <v>1</v>
      </c>
      <c r="E1082" s="262"/>
      <c r="F1082" s="262"/>
      <c r="G1082" s="258" t="s">
        <v>1182</v>
      </c>
    </row>
    <row r="1083" spans="1:7" ht="12" customHeight="1" x14ac:dyDescent="0.2">
      <c r="A1083" s="259"/>
      <c r="B1083" s="259"/>
      <c r="C1083" s="258" t="s">
        <v>892</v>
      </c>
      <c r="D1083" s="260">
        <v>1</v>
      </c>
      <c r="E1083" s="262"/>
      <c r="F1083" s="262"/>
      <c r="G1083" s="258" t="s">
        <v>1182</v>
      </c>
    </row>
    <row r="1084" spans="1:7" ht="12" customHeight="1" x14ac:dyDescent="0.2">
      <c r="A1084" s="259"/>
      <c r="B1084" s="259"/>
      <c r="C1084" s="258" t="s">
        <v>1374</v>
      </c>
      <c r="D1084" s="260">
        <v>1</v>
      </c>
      <c r="E1084" s="262"/>
      <c r="F1084" s="262"/>
      <c r="G1084" s="258" t="s">
        <v>1182</v>
      </c>
    </row>
    <row r="1085" spans="1:7" ht="12" customHeight="1" x14ac:dyDescent="0.2">
      <c r="A1085" s="259"/>
      <c r="B1085" s="259"/>
      <c r="C1085" s="258" t="s">
        <v>435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1345</v>
      </c>
      <c r="D1086" s="260">
        <v>1</v>
      </c>
      <c r="E1086" s="262"/>
      <c r="F1086" s="262"/>
      <c r="G1086" s="258" t="s">
        <v>1182</v>
      </c>
    </row>
    <row r="1087" spans="1:7" ht="12" customHeight="1" x14ac:dyDescent="0.2">
      <c r="A1087" s="259"/>
      <c r="B1087" s="259"/>
      <c r="C1087" s="258" t="s">
        <v>1347</v>
      </c>
      <c r="D1087" s="260">
        <v>1</v>
      </c>
      <c r="E1087" s="262"/>
      <c r="F1087" s="262"/>
      <c r="G1087" s="258" t="s">
        <v>1182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1375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432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875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862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429</v>
      </c>
      <c r="D1093" s="260">
        <v>4</v>
      </c>
      <c r="E1093" s="260">
        <v>500</v>
      </c>
      <c r="F1093" s="263">
        <v>2000</v>
      </c>
      <c r="G1093" s="258"/>
    </row>
    <row r="1094" spans="1:7" ht="12" customHeight="1" x14ac:dyDescent="0.2">
      <c r="A1094" s="259"/>
      <c r="B1094" s="259"/>
      <c r="C1094" s="258" t="s">
        <v>900</v>
      </c>
      <c r="D1094" s="260">
        <v>1</v>
      </c>
      <c r="E1094" s="262"/>
      <c r="F1094" s="262"/>
      <c r="G1094" s="258" t="s">
        <v>1182</v>
      </c>
    </row>
    <row r="1095" spans="1:7" ht="12" customHeight="1" x14ac:dyDescent="0.2">
      <c r="A1095" s="259"/>
      <c r="B1095" s="259"/>
      <c r="C1095" s="258" t="s">
        <v>901</v>
      </c>
      <c r="D1095" s="260">
        <v>1</v>
      </c>
      <c r="E1095" s="262"/>
      <c r="F1095" s="262"/>
      <c r="G1095" s="258" t="s">
        <v>1182</v>
      </c>
    </row>
    <row r="1096" spans="1:7" ht="12" customHeight="1" x14ac:dyDescent="0.2">
      <c r="A1096" s="259"/>
      <c r="B1096" s="259"/>
      <c r="C1096" s="258" t="s">
        <v>896</v>
      </c>
      <c r="D1096" s="260">
        <v>1</v>
      </c>
      <c r="E1096" s="262"/>
      <c r="F1096" s="262"/>
      <c r="G1096" s="258" t="s">
        <v>1182</v>
      </c>
    </row>
    <row r="1097" spans="1:7" ht="12" customHeight="1" x14ac:dyDescent="0.2">
      <c r="A1097" s="259"/>
      <c r="B1097" s="259"/>
      <c r="C1097" s="258" t="s">
        <v>897</v>
      </c>
      <c r="D1097" s="260">
        <v>1</v>
      </c>
      <c r="E1097" s="262"/>
      <c r="F1097" s="262"/>
      <c r="G1097" s="258" t="s">
        <v>1182</v>
      </c>
    </row>
    <row r="1098" spans="1:7" ht="12" customHeight="1" x14ac:dyDescent="0.2">
      <c r="A1098" s="259"/>
      <c r="B1098" s="259"/>
      <c r="C1098" s="258" t="s">
        <v>907</v>
      </c>
      <c r="D1098" s="260">
        <v>1</v>
      </c>
      <c r="E1098" s="262"/>
      <c r="F1098" s="262"/>
      <c r="G1098" s="258" t="s">
        <v>1182</v>
      </c>
    </row>
    <row r="1099" spans="1:7" ht="12" customHeight="1" x14ac:dyDescent="0.2">
      <c r="A1099" s="259"/>
      <c r="B1099" s="259"/>
      <c r="C1099" s="258" t="s">
        <v>892</v>
      </c>
      <c r="D1099" s="260">
        <v>1</v>
      </c>
      <c r="E1099" s="262"/>
      <c r="F1099" s="262"/>
      <c r="G1099" s="258" t="s">
        <v>1182</v>
      </c>
    </row>
    <row r="1100" spans="1:7" ht="12" customHeight="1" x14ac:dyDescent="0.2">
      <c r="A1100" s="259"/>
      <c r="B1100" s="259"/>
      <c r="C1100" s="258" t="s">
        <v>1335</v>
      </c>
      <c r="D1100" s="260">
        <v>1</v>
      </c>
      <c r="E1100" s="262"/>
      <c r="F1100" s="262"/>
      <c r="G1100" s="258" t="s">
        <v>1182</v>
      </c>
    </row>
    <row r="1101" spans="1:7" ht="12" customHeight="1" x14ac:dyDescent="0.2">
      <c r="A1101" s="259"/>
      <c r="B1101" s="259"/>
      <c r="C1101" s="258" t="s">
        <v>660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434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1329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439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4882.49</v>
      </c>
      <c r="F1105" s="265">
        <v>4882.49</v>
      </c>
    </row>
    <row r="1106" spans="1:7" ht="12" customHeight="1" x14ac:dyDescent="0.2">
      <c r="A1106" s="254">
        <v>71</v>
      </c>
      <c r="B1106" s="255" t="s">
        <v>1376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432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875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862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429</v>
      </c>
      <c r="D1110" s="260">
        <v>4</v>
      </c>
      <c r="E1110" s="260">
        <v>500</v>
      </c>
      <c r="F1110" s="263">
        <v>2000</v>
      </c>
      <c r="G1110" s="258"/>
    </row>
    <row r="1111" spans="1:7" ht="12" customHeight="1" x14ac:dyDescent="0.2">
      <c r="A1111" s="259"/>
      <c r="B1111" s="259"/>
      <c r="C1111" s="258" t="s">
        <v>1331</v>
      </c>
      <c r="D1111" s="260">
        <v>1</v>
      </c>
      <c r="E1111" s="262"/>
      <c r="F1111" s="262"/>
      <c r="G1111" s="258" t="s">
        <v>1182</v>
      </c>
    </row>
    <row r="1112" spans="1:7" ht="12" customHeight="1" x14ac:dyDescent="0.2">
      <c r="A1112" s="259"/>
      <c r="B1112" s="259"/>
      <c r="C1112" s="258" t="s">
        <v>1332</v>
      </c>
      <c r="D1112" s="260">
        <v>1</v>
      </c>
      <c r="E1112" s="262"/>
      <c r="F1112" s="262"/>
      <c r="G1112" s="258" t="s">
        <v>1182</v>
      </c>
    </row>
    <row r="1113" spans="1:7" ht="12" customHeight="1" x14ac:dyDescent="0.2">
      <c r="A1113" s="259"/>
      <c r="B1113" s="259"/>
      <c r="C1113" s="258" t="s">
        <v>896</v>
      </c>
      <c r="D1113" s="260">
        <v>1</v>
      </c>
      <c r="E1113" s="262"/>
      <c r="F1113" s="262"/>
      <c r="G1113" s="258" t="s">
        <v>1182</v>
      </c>
    </row>
    <row r="1114" spans="1:7" ht="12" customHeight="1" x14ac:dyDescent="0.2">
      <c r="A1114" s="259"/>
      <c r="B1114" s="259"/>
      <c r="C1114" s="258" t="s">
        <v>897</v>
      </c>
      <c r="D1114" s="260">
        <v>1</v>
      </c>
      <c r="E1114" s="262"/>
      <c r="F1114" s="262"/>
      <c r="G1114" s="258" t="s">
        <v>1182</v>
      </c>
    </row>
    <row r="1115" spans="1:7" ht="12" customHeight="1" x14ac:dyDescent="0.2">
      <c r="A1115" s="259"/>
      <c r="B1115" s="259"/>
      <c r="C1115" s="258" t="s">
        <v>1187</v>
      </c>
      <c r="D1115" s="260">
        <v>1</v>
      </c>
      <c r="E1115" s="262"/>
      <c r="F1115" s="262"/>
      <c r="G1115" s="258" t="s">
        <v>1182</v>
      </c>
    </row>
    <row r="1116" spans="1:7" ht="12" customHeight="1" x14ac:dyDescent="0.2">
      <c r="A1116" s="259"/>
      <c r="B1116" s="259"/>
      <c r="C1116" s="258" t="s">
        <v>892</v>
      </c>
      <c r="D1116" s="260">
        <v>1</v>
      </c>
      <c r="E1116" s="262"/>
      <c r="F1116" s="262"/>
      <c r="G1116" s="258" t="s">
        <v>1182</v>
      </c>
    </row>
    <row r="1117" spans="1:7" ht="12" customHeight="1" x14ac:dyDescent="0.2">
      <c r="A1117" s="259"/>
      <c r="B1117" s="259"/>
      <c r="C1117" s="258" t="s">
        <v>1377</v>
      </c>
      <c r="D1117" s="260">
        <v>1</v>
      </c>
      <c r="E1117" s="262"/>
      <c r="F1117" s="262"/>
      <c r="G1117" s="258" t="s">
        <v>1182</v>
      </c>
    </row>
    <row r="1118" spans="1:7" ht="12" customHeight="1" x14ac:dyDescent="0.2">
      <c r="A1118" s="259"/>
      <c r="B1118" s="259"/>
      <c r="C1118" s="258" t="s">
        <v>660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434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1329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439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5172.41</v>
      </c>
      <c r="F1122" s="265">
        <v>5172.41</v>
      </c>
    </row>
    <row r="1123" spans="1:7" ht="12" customHeight="1" x14ac:dyDescent="0.2">
      <c r="A1123" s="254">
        <v>72</v>
      </c>
      <c r="B1123" s="255" t="s">
        <v>1378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432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875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862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1379</v>
      </c>
      <c r="D1127" s="260">
        <v>1</v>
      </c>
      <c r="E1127" s="262"/>
      <c r="F1127" s="262"/>
      <c r="G1127" s="258" t="s">
        <v>1182</v>
      </c>
    </row>
    <row r="1128" spans="1:7" ht="12" customHeight="1" x14ac:dyDescent="0.2">
      <c r="A1128" s="259"/>
      <c r="B1128" s="259"/>
      <c r="C1128" s="258" t="s">
        <v>1380</v>
      </c>
      <c r="D1128" s="260">
        <v>1</v>
      </c>
      <c r="E1128" s="262"/>
      <c r="F1128" s="262"/>
      <c r="G1128" s="258" t="s">
        <v>1182</v>
      </c>
    </row>
    <row r="1129" spans="1:7" ht="12" customHeight="1" x14ac:dyDescent="0.2">
      <c r="A1129" s="259"/>
      <c r="B1129" s="259"/>
      <c r="C1129" s="258" t="s">
        <v>896</v>
      </c>
      <c r="D1129" s="260">
        <v>1</v>
      </c>
      <c r="E1129" s="262"/>
      <c r="F1129" s="262"/>
      <c r="G1129" s="258" t="s">
        <v>1182</v>
      </c>
    </row>
    <row r="1130" spans="1:7" ht="12" customHeight="1" x14ac:dyDescent="0.2">
      <c r="A1130" s="259"/>
      <c r="B1130" s="259"/>
      <c r="C1130" s="258" t="s">
        <v>897</v>
      </c>
      <c r="D1130" s="260">
        <v>1</v>
      </c>
      <c r="E1130" s="262"/>
      <c r="F1130" s="262"/>
      <c r="G1130" s="258" t="s">
        <v>1182</v>
      </c>
    </row>
    <row r="1131" spans="1:7" ht="12" customHeight="1" x14ac:dyDescent="0.2">
      <c r="A1131" s="259"/>
      <c r="B1131" s="259"/>
      <c r="C1131" s="258" t="s">
        <v>1381</v>
      </c>
      <c r="D1131" s="260">
        <v>1</v>
      </c>
      <c r="E1131" s="262"/>
      <c r="F1131" s="262"/>
      <c r="G1131" s="258" t="s">
        <v>1182</v>
      </c>
    </row>
    <row r="1132" spans="1:7" ht="12" customHeight="1" x14ac:dyDescent="0.2">
      <c r="A1132" s="259"/>
      <c r="B1132" s="259"/>
      <c r="C1132" s="258" t="s">
        <v>892</v>
      </c>
      <c r="D1132" s="260">
        <v>1</v>
      </c>
      <c r="E1132" s="262"/>
      <c r="F1132" s="262"/>
      <c r="G1132" s="258" t="s">
        <v>1182</v>
      </c>
    </row>
    <row r="1133" spans="1:7" ht="12" customHeight="1" x14ac:dyDescent="0.2">
      <c r="A1133" s="259"/>
      <c r="B1133" s="259"/>
      <c r="C1133" s="258" t="s">
        <v>1382</v>
      </c>
      <c r="D1133" s="260">
        <v>1</v>
      </c>
      <c r="E1133" s="262"/>
      <c r="F1133" s="262"/>
      <c r="G1133" s="258" t="s">
        <v>1182</v>
      </c>
    </row>
    <row r="1134" spans="1:7" ht="12" customHeight="1" x14ac:dyDescent="0.2">
      <c r="A1134" s="259"/>
      <c r="B1134" s="259"/>
      <c r="C1134" s="258" t="s">
        <v>660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434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1329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439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429</v>
      </c>
      <c r="D1138" s="260">
        <v>6</v>
      </c>
      <c r="E1138" s="260">
        <v>500</v>
      </c>
      <c r="F1138" s="263">
        <v>3000</v>
      </c>
      <c r="G1138" s="258"/>
    </row>
    <row r="1139" spans="1:7" ht="12.95" customHeight="1" x14ac:dyDescent="0.2">
      <c r="E1139" s="265">
        <v>6522.73</v>
      </c>
      <c r="F1139" s="265">
        <v>6522.73</v>
      </c>
    </row>
    <row r="1140" spans="1:7" ht="12" customHeight="1" x14ac:dyDescent="0.2">
      <c r="A1140" s="254">
        <v>73</v>
      </c>
      <c r="B1140" s="255" t="s">
        <v>1383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432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875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862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1379</v>
      </c>
      <c r="D1144" s="260">
        <v>1</v>
      </c>
      <c r="E1144" s="262"/>
      <c r="F1144" s="262"/>
      <c r="G1144" s="258" t="s">
        <v>1182</v>
      </c>
    </row>
    <row r="1145" spans="1:7" ht="12" customHeight="1" x14ac:dyDescent="0.2">
      <c r="A1145" s="259"/>
      <c r="B1145" s="259"/>
      <c r="C1145" s="258" t="s">
        <v>1380</v>
      </c>
      <c r="D1145" s="260">
        <v>1</v>
      </c>
      <c r="E1145" s="262"/>
      <c r="F1145" s="262"/>
      <c r="G1145" s="258" t="s">
        <v>1182</v>
      </c>
    </row>
    <row r="1146" spans="1:7" ht="12" customHeight="1" x14ac:dyDescent="0.2">
      <c r="A1146" s="259"/>
      <c r="B1146" s="259"/>
      <c r="C1146" s="258" t="s">
        <v>896</v>
      </c>
      <c r="D1146" s="260">
        <v>1</v>
      </c>
      <c r="E1146" s="262"/>
      <c r="F1146" s="262"/>
      <c r="G1146" s="258" t="s">
        <v>1182</v>
      </c>
    </row>
    <row r="1147" spans="1:7" ht="12" customHeight="1" x14ac:dyDescent="0.2">
      <c r="A1147" s="259"/>
      <c r="B1147" s="259"/>
      <c r="C1147" s="258" t="s">
        <v>897</v>
      </c>
      <c r="D1147" s="260">
        <v>1</v>
      </c>
      <c r="E1147" s="262"/>
      <c r="F1147" s="262"/>
      <c r="G1147" s="258" t="s">
        <v>1182</v>
      </c>
    </row>
    <row r="1148" spans="1:7" ht="12" customHeight="1" x14ac:dyDescent="0.2">
      <c r="A1148" s="259"/>
      <c r="B1148" s="259"/>
      <c r="C1148" s="258" t="s">
        <v>1381</v>
      </c>
      <c r="D1148" s="260">
        <v>1</v>
      </c>
      <c r="E1148" s="262"/>
      <c r="F1148" s="262"/>
      <c r="G1148" s="258" t="s">
        <v>1182</v>
      </c>
    </row>
    <row r="1149" spans="1:7" ht="12" customHeight="1" x14ac:dyDescent="0.2">
      <c r="A1149" s="259"/>
      <c r="B1149" s="259"/>
      <c r="C1149" s="258" t="s">
        <v>892</v>
      </c>
      <c r="D1149" s="260">
        <v>1</v>
      </c>
      <c r="E1149" s="262"/>
      <c r="F1149" s="262"/>
      <c r="G1149" s="258" t="s">
        <v>1182</v>
      </c>
    </row>
    <row r="1150" spans="1:7" ht="12" customHeight="1" x14ac:dyDescent="0.2">
      <c r="A1150" s="259"/>
      <c r="B1150" s="259"/>
      <c r="C1150" s="258" t="s">
        <v>1382</v>
      </c>
      <c r="D1150" s="260">
        <v>1</v>
      </c>
      <c r="E1150" s="262"/>
      <c r="F1150" s="262"/>
      <c r="G1150" s="258" t="s">
        <v>1182</v>
      </c>
    </row>
    <row r="1151" spans="1:7" ht="12" customHeight="1" x14ac:dyDescent="0.2">
      <c r="A1151" s="259"/>
      <c r="B1151" s="259"/>
      <c r="C1151" s="258" t="s">
        <v>660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434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1329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439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429</v>
      </c>
      <c r="D1155" s="260">
        <v>6</v>
      </c>
      <c r="E1155" s="260">
        <v>500</v>
      </c>
      <c r="F1155" s="263">
        <v>3000</v>
      </c>
      <c r="G1155" s="258"/>
    </row>
    <row r="1156" spans="1:7" ht="12.95" customHeight="1" x14ac:dyDescent="0.2">
      <c r="E1156" s="265">
        <v>7137.75</v>
      </c>
      <c r="F1156" s="265">
        <v>7137.75</v>
      </c>
    </row>
    <row r="1157" spans="1:7" ht="12" customHeight="1" x14ac:dyDescent="0.2">
      <c r="A1157" s="254">
        <v>74</v>
      </c>
      <c r="B1157" s="255" t="s">
        <v>1384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432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406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861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439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862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650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878</v>
      </c>
      <c r="D1164" s="260">
        <v>1</v>
      </c>
      <c r="E1164" s="262"/>
      <c r="F1164" s="262"/>
      <c r="G1164" s="258" t="s">
        <v>1182</v>
      </c>
    </row>
    <row r="1165" spans="1:7" ht="12" customHeight="1" x14ac:dyDescent="0.2">
      <c r="A1165" s="259"/>
      <c r="B1165" s="259"/>
      <c r="C1165" s="258" t="s">
        <v>879</v>
      </c>
      <c r="D1165" s="260">
        <v>1</v>
      </c>
      <c r="E1165" s="262"/>
      <c r="F1165" s="262"/>
      <c r="G1165" s="258" t="s">
        <v>1182</v>
      </c>
    </row>
    <row r="1166" spans="1:7" ht="12" customHeight="1" x14ac:dyDescent="0.2">
      <c r="A1166" s="259"/>
      <c r="B1166" s="259"/>
      <c r="C1166" s="258" t="s">
        <v>1234</v>
      </c>
      <c r="D1166" s="260">
        <v>1</v>
      </c>
      <c r="E1166" s="262"/>
      <c r="F1166" s="262"/>
      <c r="G1166" s="258" t="s">
        <v>1182</v>
      </c>
    </row>
    <row r="1167" spans="1:7" ht="12" customHeight="1" x14ac:dyDescent="0.2">
      <c r="A1167" s="259"/>
      <c r="B1167" s="259"/>
      <c r="C1167" s="258" t="s">
        <v>1322</v>
      </c>
      <c r="D1167" s="260">
        <v>1</v>
      </c>
      <c r="E1167" s="262"/>
      <c r="F1167" s="262"/>
      <c r="G1167" s="258" t="s">
        <v>1182</v>
      </c>
    </row>
    <row r="1168" spans="1:7" ht="12" customHeight="1" x14ac:dyDescent="0.2">
      <c r="A1168" s="259"/>
      <c r="B1168" s="259"/>
      <c r="C1168" s="258" t="s">
        <v>1385</v>
      </c>
      <c r="D1168" s="260">
        <v>1</v>
      </c>
      <c r="E1168" s="262"/>
      <c r="F1168" s="262"/>
      <c r="G1168" s="258" t="s">
        <v>1182</v>
      </c>
    </row>
    <row r="1169" spans="1:7" ht="12" customHeight="1" x14ac:dyDescent="0.2">
      <c r="A1169" s="259"/>
      <c r="B1169" s="259"/>
      <c r="C1169" s="258" t="s">
        <v>892</v>
      </c>
      <c r="D1169" s="260">
        <v>1</v>
      </c>
      <c r="E1169" s="262"/>
      <c r="F1169" s="262"/>
      <c r="G1169" s="258" t="s">
        <v>1182</v>
      </c>
    </row>
    <row r="1170" spans="1:7" ht="12" customHeight="1" x14ac:dyDescent="0.2">
      <c r="A1170" s="259"/>
      <c r="B1170" s="259"/>
      <c r="C1170" s="258" t="s">
        <v>1386</v>
      </c>
      <c r="D1170" s="260">
        <v>1</v>
      </c>
      <c r="E1170" s="262"/>
      <c r="F1170" s="262"/>
      <c r="G1170" s="258" t="s">
        <v>1182</v>
      </c>
    </row>
    <row r="1171" spans="1:7" ht="12" customHeight="1" x14ac:dyDescent="0.2">
      <c r="A1171" s="259"/>
      <c r="B1171" s="259"/>
      <c r="C1171" s="258" t="s">
        <v>1387</v>
      </c>
      <c r="D1171" s="260">
        <v>1</v>
      </c>
      <c r="E1171" s="262"/>
      <c r="F1171" s="262"/>
      <c r="G1171" s="258" t="s">
        <v>1182</v>
      </c>
    </row>
    <row r="1172" spans="1:7" ht="12" customHeight="1" x14ac:dyDescent="0.2">
      <c r="A1172" s="259"/>
      <c r="B1172" s="259"/>
      <c r="C1172" s="258" t="s">
        <v>1388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1389</v>
      </c>
      <c r="D1173" s="260">
        <v>1</v>
      </c>
      <c r="E1173" s="262"/>
      <c r="F1173" s="262"/>
      <c r="G1173" s="258" t="s">
        <v>1182</v>
      </c>
    </row>
    <row r="1174" spans="1:7" ht="12" customHeight="1" x14ac:dyDescent="0.2">
      <c r="A1174" s="259"/>
      <c r="B1174" s="259"/>
      <c r="C1174" s="258" t="s">
        <v>1235</v>
      </c>
      <c r="D1174" s="260">
        <v>1</v>
      </c>
      <c r="E1174" s="262"/>
      <c r="F1174" s="262"/>
      <c r="G1174" s="258" t="s">
        <v>1182</v>
      </c>
    </row>
    <row r="1175" spans="1:7" ht="12" customHeight="1" x14ac:dyDescent="0.2">
      <c r="A1175" s="259"/>
      <c r="B1175" s="259"/>
      <c r="C1175" s="258" t="s">
        <v>1390</v>
      </c>
      <c r="D1175" s="260">
        <v>1</v>
      </c>
      <c r="E1175" s="262"/>
      <c r="F1175" s="262"/>
      <c r="G1175" s="258" t="s">
        <v>1182</v>
      </c>
    </row>
    <row r="1176" spans="1:7" ht="12" customHeight="1" x14ac:dyDescent="0.2">
      <c r="A1176" s="259"/>
      <c r="B1176" s="259"/>
      <c r="C1176" s="258" t="s">
        <v>1391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1392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432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406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861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439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862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650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900</v>
      </c>
      <c r="D1185" s="260">
        <v>1</v>
      </c>
      <c r="E1185" s="262"/>
      <c r="F1185" s="262"/>
      <c r="G1185" s="258" t="s">
        <v>1182</v>
      </c>
    </row>
    <row r="1186" spans="1:7" ht="12" customHeight="1" x14ac:dyDescent="0.2">
      <c r="A1186" s="259"/>
      <c r="B1186" s="259"/>
      <c r="C1186" s="258" t="s">
        <v>901</v>
      </c>
      <c r="D1186" s="260">
        <v>1</v>
      </c>
      <c r="E1186" s="262"/>
      <c r="F1186" s="262"/>
      <c r="G1186" s="258" t="s">
        <v>1182</v>
      </c>
    </row>
    <row r="1187" spans="1:7" ht="12" customHeight="1" x14ac:dyDescent="0.2">
      <c r="A1187" s="259"/>
      <c r="B1187" s="259"/>
      <c r="C1187" s="258" t="s">
        <v>1393</v>
      </c>
      <c r="D1187" s="260">
        <v>1</v>
      </c>
      <c r="E1187" s="262"/>
      <c r="F1187" s="262"/>
      <c r="G1187" s="258" t="s">
        <v>1182</v>
      </c>
    </row>
    <row r="1188" spans="1:7" ht="12" customHeight="1" x14ac:dyDescent="0.2">
      <c r="A1188" s="259"/>
      <c r="B1188" s="259"/>
      <c r="C1188" s="258" t="s">
        <v>1394</v>
      </c>
      <c r="D1188" s="260">
        <v>1</v>
      </c>
      <c r="E1188" s="262"/>
      <c r="F1188" s="262"/>
      <c r="G1188" s="258" t="s">
        <v>1182</v>
      </c>
    </row>
    <row r="1189" spans="1:7" ht="12" customHeight="1" x14ac:dyDescent="0.2">
      <c r="A1189" s="259"/>
      <c r="B1189" s="259"/>
      <c r="C1189" s="258" t="s">
        <v>1395</v>
      </c>
      <c r="D1189" s="260">
        <v>1</v>
      </c>
      <c r="E1189" s="262"/>
      <c r="F1189" s="262"/>
      <c r="G1189" s="258" t="s">
        <v>1182</v>
      </c>
    </row>
    <row r="1190" spans="1:7" ht="12" customHeight="1" x14ac:dyDescent="0.2">
      <c r="A1190" s="259"/>
      <c r="B1190" s="259"/>
      <c r="C1190" s="258" t="s">
        <v>892</v>
      </c>
      <c r="D1190" s="260">
        <v>1</v>
      </c>
      <c r="E1190" s="262"/>
      <c r="F1190" s="262"/>
      <c r="G1190" s="258" t="s">
        <v>1182</v>
      </c>
    </row>
    <row r="1191" spans="1:7" ht="12" customHeight="1" x14ac:dyDescent="0.2">
      <c r="A1191" s="259"/>
      <c r="B1191" s="259"/>
      <c r="C1191" s="258" t="s">
        <v>1386</v>
      </c>
      <c r="D1191" s="260">
        <v>1</v>
      </c>
      <c r="E1191" s="262"/>
      <c r="F1191" s="262"/>
      <c r="G1191" s="258" t="s">
        <v>1182</v>
      </c>
    </row>
    <row r="1192" spans="1:7" ht="12" customHeight="1" x14ac:dyDescent="0.2">
      <c r="A1192" s="259"/>
      <c r="B1192" s="259"/>
      <c r="C1192" s="258" t="s">
        <v>1387</v>
      </c>
      <c r="D1192" s="260">
        <v>1</v>
      </c>
      <c r="E1192" s="262"/>
      <c r="F1192" s="262"/>
      <c r="G1192" s="258" t="s">
        <v>1182</v>
      </c>
    </row>
    <row r="1193" spans="1:7" ht="12" customHeight="1" x14ac:dyDescent="0.2">
      <c r="A1193" s="259"/>
      <c r="B1193" s="259"/>
      <c r="C1193" s="258" t="s">
        <v>1388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1389</v>
      </c>
      <c r="D1194" s="260">
        <v>1</v>
      </c>
      <c r="E1194" s="262"/>
      <c r="F1194" s="262"/>
      <c r="G1194" s="258" t="s">
        <v>1182</v>
      </c>
    </row>
    <row r="1195" spans="1:7" ht="12" customHeight="1" x14ac:dyDescent="0.2">
      <c r="A1195" s="259"/>
      <c r="B1195" s="259"/>
      <c r="C1195" s="258" t="s">
        <v>1235</v>
      </c>
      <c r="D1195" s="260">
        <v>1</v>
      </c>
      <c r="E1195" s="262"/>
      <c r="F1195" s="262"/>
      <c r="G1195" s="258" t="s">
        <v>1182</v>
      </c>
    </row>
    <row r="1196" spans="1:7" ht="12" customHeight="1" x14ac:dyDescent="0.2">
      <c r="A1196" s="259"/>
      <c r="B1196" s="259"/>
      <c r="C1196" s="258" t="s">
        <v>1390</v>
      </c>
      <c r="D1196" s="260">
        <v>1</v>
      </c>
      <c r="E1196" s="262"/>
      <c r="F1196" s="262"/>
      <c r="G1196" s="258" t="s">
        <v>1182</v>
      </c>
    </row>
    <row r="1197" spans="1:7" ht="12" customHeight="1" x14ac:dyDescent="0.2">
      <c r="A1197" s="259"/>
      <c r="B1197" s="259"/>
      <c r="C1197" s="258" t="s">
        <v>1391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1396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432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406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861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439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862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650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1331</v>
      </c>
      <c r="D1206" s="260">
        <v>1</v>
      </c>
      <c r="E1206" s="262"/>
      <c r="F1206" s="262"/>
      <c r="G1206" s="258" t="s">
        <v>1182</v>
      </c>
    </row>
    <row r="1207" spans="1:7" ht="12" customHeight="1" x14ac:dyDescent="0.2">
      <c r="A1207" s="259"/>
      <c r="B1207" s="259"/>
      <c r="C1207" s="258" t="s">
        <v>1332</v>
      </c>
      <c r="D1207" s="260">
        <v>1</v>
      </c>
      <c r="E1207" s="262"/>
      <c r="F1207" s="262"/>
      <c r="G1207" s="258" t="s">
        <v>1182</v>
      </c>
    </row>
    <row r="1208" spans="1:7" ht="12" customHeight="1" x14ac:dyDescent="0.2">
      <c r="A1208" s="259"/>
      <c r="B1208" s="259"/>
      <c r="C1208" s="258" t="s">
        <v>1393</v>
      </c>
      <c r="D1208" s="260">
        <v>1</v>
      </c>
      <c r="E1208" s="262"/>
      <c r="F1208" s="262"/>
      <c r="G1208" s="258" t="s">
        <v>1182</v>
      </c>
    </row>
    <row r="1209" spans="1:7" ht="12" customHeight="1" x14ac:dyDescent="0.2">
      <c r="A1209" s="259"/>
      <c r="B1209" s="259"/>
      <c r="C1209" s="258" t="s">
        <v>1394</v>
      </c>
      <c r="D1209" s="260">
        <v>1</v>
      </c>
      <c r="E1209" s="262"/>
      <c r="F1209" s="262"/>
      <c r="G1209" s="258" t="s">
        <v>1182</v>
      </c>
    </row>
    <row r="1210" spans="1:7" ht="12" customHeight="1" x14ac:dyDescent="0.2">
      <c r="A1210" s="259"/>
      <c r="B1210" s="259"/>
      <c r="C1210" s="258" t="s">
        <v>1397</v>
      </c>
      <c r="D1210" s="260">
        <v>1</v>
      </c>
      <c r="E1210" s="262"/>
      <c r="F1210" s="262"/>
      <c r="G1210" s="258" t="s">
        <v>1182</v>
      </c>
    </row>
    <row r="1211" spans="1:7" ht="12" customHeight="1" x14ac:dyDescent="0.2">
      <c r="A1211" s="259"/>
      <c r="B1211" s="259"/>
      <c r="C1211" s="258" t="s">
        <v>892</v>
      </c>
      <c r="D1211" s="260">
        <v>1</v>
      </c>
      <c r="E1211" s="262"/>
      <c r="F1211" s="262"/>
      <c r="G1211" s="258" t="s">
        <v>1182</v>
      </c>
    </row>
    <row r="1212" spans="1:7" ht="12" customHeight="1" x14ac:dyDescent="0.2">
      <c r="A1212" s="259"/>
      <c r="B1212" s="259"/>
      <c r="C1212" s="258" t="s">
        <v>1398</v>
      </c>
      <c r="D1212" s="260">
        <v>1</v>
      </c>
      <c r="E1212" s="262"/>
      <c r="F1212" s="262"/>
      <c r="G1212" s="258" t="s">
        <v>1182</v>
      </c>
    </row>
    <row r="1213" spans="1:7" ht="12" customHeight="1" x14ac:dyDescent="0.2">
      <c r="A1213" s="259"/>
      <c r="B1213" s="259"/>
      <c r="C1213" s="258" t="s">
        <v>1399</v>
      </c>
      <c r="D1213" s="260">
        <v>1</v>
      </c>
      <c r="E1213" s="262"/>
      <c r="F1213" s="262"/>
      <c r="G1213" s="258" t="s">
        <v>1182</v>
      </c>
    </row>
    <row r="1214" spans="1:7" ht="12" customHeight="1" x14ac:dyDescent="0.2">
      <c r="A1214" s="259"/>
      <c r="B1214" s="259"/>
      <c r="C1214" s="258" t="s">
        <v>1388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1389</v>
      </c>
      <c r="D1215" s="260">
        <v>1</v>
      </c>
      <c r="E1215" s="262"/>
      <c r="F1215" s="262"/>
      <c r="G1215" s="258" t="s">
        <v>1182</v>
      </c>
    </row>
    <row r="1216" spans="1:7" ht="12" customHeight="1" x14ac:dyDescent="0.2">
      <c r="A1216" s="259"/>
      <c r="B1216" s="259"/>
      <c r="C1216" s="258" t="s">
        <v>1400</v>
      </c>
      <c r="D1216" s="260">
        <v>1</v>
      </c>
      <c r="E1216" s="262"/>
      <c r="F1216" s="262"/>
      <c r="G1216" s="258" t="s">
        <v>1182</v>
      </c>
    </row>
    <row r="1217" spans="1:7" ht="12" customHeight="1" x14ac:dyDescent="0.2">
      <c r="A1217" s="259"/>
      <c r="B1217" s="259"/>
      <c r="C1217" s="258" t="s">
        <v>1401</v>
      </c>
      <c r="D1217" s="260">
        <v>1</v>
      </c>
      <c r="E1217" s="262"/>
      <c r="F1217" s="262"/>
      <c r="G1217" s="258" t="s">
        <v>1182</v>
      </c>
    </row>
    <row r="1218" spans="1:7" ht="12" customHeight="1" x14ac:dyDescent="0.2">
      <c r="A1218" s="259"/>
      <c r="B1218" s="259"/>
      <c r="C1218" s="258" t="s">
        <v>1391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1402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432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406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861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439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862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1379</v>
      </c>
      <c r="D1226" s="260">
        <v>1</v>
      </c>
      <c r="E1226" s="262"/>
      <c r="F1226" s="262"/>
      <c r="G1226" s="258" t="s">
        <v>1182</v>
      </c>
    </row>
    <row r="1227" spans="1:7" ht="12" customHeight="1" x14ac:dyDescent="0.2">
      <c r="A1227" s="259"/>
      <c r="B1227" s="259"/>
      <c r="C1227" s="258" t="s">
        <v>1380</v>
      </c>
      <c r="D1227" s="260">
        <v>1</v>
      </c>
      <c r="E1227" s="262"/>
      <c r="F1227" s="262"/>
      <c r="G1227" s="258" t="s">
        <v>1182</v>
      </c>
    </row>
    <row r="1228" spans="1:7" ht="12" customHeight="1" x14ac:dyDescent="0.2">
      <c r="A1228" s="259"/>
      <c r="B1228" s="259"/>
      <c r="C1228" s="258" t="s">
        <v>1393</v>
      </c>
      <c r="D1228" s="260">
        <v>1</v>
      </c>
      <c r="E1228" s="262"/>
      <c r="F1228" s="262"/>
      <c r="G1228" s="258" t="s">
        <v>1182</v>
      </c>
    </row>
    <row r="1229" spans="1:7" ht="12" customHeight="1" x14ac:dyDescent="0.2">
      <c r="A1229" s="259"/>
      <c r="B1229" s="259"/>
      <c r="C1229" s="258" t="s">
        <v>1394</v>
      </c>
      <c r="D1229" s="260">
        <v>1</v>
      </c>
      <c r="E1229" s="262"/>
      <c r="F1229" s="262"/>
      <c r="G1229" s="258" t="s">
        <v>1182</v>
      </c>
    </row>
    <row r="1230" spans="1:7" ht="12" customHeight="1" x14ac:dyDescent="0.2">
      <c r="A1230" s="259"/>
      <c r="B1230" s="259"/>
      <c r="C1230" s="258" t="s">
        <v>1403</v>
      </c>
      <c r="D1230" s="260">
        <v>1</v>
      </c>
      <c r="E1230" s="262"/>
      <c r="F1230" s="262"/>
      <c r="G1230" s="258" t="s">
        <v>1182</v>
      </c>
    </row>
    <row r="1231" spans="1:7" ht="12" customHeight="1" x14ac:dyDescent="0.2">
      <c r="A1231" s="259"/>
      <c r="B1231" s="259"/>
      <c r="C1231" s="258" t="s">
        <v>892</v>
      </c>
      <c r="D1231" s="260">
        <v>1</v>
      </c>
      <c r="E1231" s="262"/>
      <c r="F1231" s="262"/>
      <c r="G1231" s="258" t="s">
        <v>1182</v>
      </c>
    </row>
    <row r="1232" spans="1:7" ht="12" customHeight="1" x14ac:dyDescent="0.2">
      <c r="A1232" s="259"/>
      <c r="B1232" s="259"/>
      <c r="C1232" s="258" t="s">
        <v>1404</v>
      </c>
      <c r="D1232" s="260">
        <v>1</v>
      </c>
      <c r="E1232" s="262"/>
      <c r="F1232" s="262"/>
      <c r="G1232" s="258" t="s">
        <v>1182</v>
      </c>
    </row>
    <row r="1233" spans="1:7" ht="12" customHeight="1" x14ac:dyDescent="0.2">
      <c r="A1233" s="259"/>
      <c r="B1233" s="259"/>
      <c r="C1233" s="258" t="s">
        <v>1405</v>
      </c>
      <c r="D1233" s="260">
        <v>1</v>
      </c>
      <c r="E1233" s="262"/>
      <c r="F1233" s="262"/>
      <c r="G1233" s="258" t="s">
        <v>1182</v>
      </c>
    </row>
    <row r="1234" spans="1:7" ht="12" customHeight="1" x14ac:dyDescent="0.2">
      <c r="A1234" s="259"/>
      <c r="B1234" s="259"/>
      <c r="C1234" s="258" t="s">
        <v>660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1388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1389</v>
      </c>
      <c r="D1236" s="260">
        <v>1</v>
      </c>
      <c r="E1236" s="262"/>
      <c r="F1236" s="262"/>
      <c r="G1236" s="258" t="s">
        <v>1182</v>
      </c>
    </row>
    <row r="1237" spans="1:7" ht="12" customHeight="1" x14ac:dyDescent="0.2">
      <c r="A1237" s="259"/>
      <c r="B1237" s="259"/>
      <c r="C1237" s="258" t="s">
        <v>1406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1407</v>
      </c>
      <c r="D1238" s="260">
        <v>1</v>
      </c>
      <c r="E1238" s="262"/>
      <c r="F1238" s="262"/>
      <c r="G1238" s="258" t="s">
        <v>1182</v>
      </c>
    </row>
    <row r="1239" spans="1:7" ht="12" customHeight="1" x14ac:dyDescent="0.2">
      <c r="A1239" s="259"/>
      <c r="B1239" s="259"/>
      <c r="C1239" s="258" t="s">
        <v>650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1408</v>
      </c>
      <c r="D1240" s="260">
        <v>1</v>
      </c>
      <c r="E1240" s="262"/>
      <c r="F1240" s="262"/>
      <c r="G1240" s="258" t="s">
        <v>1182</v>
      </c>
    </row>
    <row r="1241" spans="1:7" ht="12" customHeight="1" x14ac:dyDescent="0.2">
      <c r="A1241" s="259"/>
      <c r="B1241" s="259"/>
      <c r="C1241" s="258" t="s">
        <v>1391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1409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432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861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862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429</v>
      </c>
      <c r="D1247" s="260">
        <v>2</v>
      </c>
      <c r="E1247" s="260">
        <v>500</v>
      </c>
      <c r="F1247" s="263">
        <v>1000</v>
      </c>
      <c r="G1247" s="258"/>
    </row>
    <row r="1248" spans="1:7" ht="12" customHeight="1" x14ac:dyDescent="0.2">
      <c r="A1248" s="259"/>
      <c r="B1248" s="259"/>
      <c r="C1248" s="258" t="s">
        <v>900</v>
      </c>
      <c r="D1248" s="260">
        <v>1</v>
      </c>
      <c r="E1248" s="262"/>
      <c r="F1248" s="262"/>
      <c r="G1248" s="258" t="s">
        <v>1182</v>
      </c>
    </row>
    <row r="1249" spans="1:7" ht="12" customHeight="1" x14ac:dyDescent="0.2">
      <c r="A1249" s="259"/>
      <c r="B1249" s="259"/>
      <c r="C1249" s="258" t="s">
        <v>901</v>
      </c>
      <c r="D1249" s="260">
        <v>1</v>
      </c>
      <c r="E1249" s="262"/>
      <c r="F1249" s="262"/>
      <c r="G1249" s="258" t="s">
        <v>1182</v>
      </c>
    </row>
    <row r="1250" spans="1:7" ht="12" customHeight="1" x14ac:dyDescent="0.2">
      <c r="A1250" s="259"/>
      <c r="B1250" s="259"/>
      <c r="C1250" s="258" t="s">
        <v>896</v>
      </c>
      <c r="D1250" s="260">
        <v>1</v>
      </c>
      <c r="E1250" s="262"/>
      <c r="F1250" s="262"/>
      <c r="G1250" s="258" t="s">
        <v>1182</v>
      </c>
    </row>
    <row r="1251" spans="1:7" ht="12" customHeight="1" x14ac:dyDescent="0.2">
      <c r="A1251" s="259"/>
      <c r="B1251" s="259"/>
      <c r="C1251" s="258" t="s">
        <v>897</v>
      </c>
      <c r="D1251" s="260">
        <v>1</v>
      </c>
      <c r="E1251" s="262"/>
      <c r="F1251" s="262"/>
      <c r="G1251" s="258" t="s">
        <v>1182</v>
      </c>
    </row>
    <row r="1252" spans="1:7" ht="12" customHeight="1" x14ac:dyDescent="0.2">
      <c r="A1252" s="259"/>
      <c r="B1252" s="259"/>
      <c r="C1252" s="258" t="s">
        <v>905</v>
      </c>
      <c r="D1252" s="260">
        <v>1</v>
      </c>
      <c r="E1252" s="262"/>
      <c r="F1252" s="262"/>
      <c r="G1252" s="258" t="s">
        <v>1182</v>
      </c>
    </row>
    <row r="1253" spans="1:7" ht="12" customHeight="1" x14ac:dyDescent="0.2">
      <c r="A1253" s="259"/>
      <c r="B1253" s="259"/>
      <c r="C1253" s="258" t="s">
        <v>892</v>
      </c>
      <c r="D1253" s="260">
        <v>1</v>
      </c>
      <c r="E1253" s="262"/>
      <c r="F1253" s="262"/>
      <c r="G1253" s="258" t="s">
        <v>1182</v>
      </c>
    </row>
    <row r="1254" spans="1:7" ht="12" customHeight="1" x14ac:dyDescent="0.2">
      <c r="A1254" s="259"/>
      <c r="B1254" s="259"/>
      <c r="C1254" s="258" t="s">
        <v>1410</v>
      </c>
      <c r="D1254" s="260">
        <v>1</v>
      </c>
      <c r="E1254" s="262"/>
      <c r="F1254" s="262"/>
      <c r="G1254" s="258" t="s">
        <v>1182</v>
      </c>
    </row>
    <row r="1255" spans="1:7" ht="12" customHeight="1" x14ac:dyDescent="0.2">
      <c r="A1255" s="259"/>
      <c r="B1255" s="259"/>
      <c r="C1255" s="258" t="s">
        <v>1411</v>
      </c>
      <c r="D1255" s="260">
        <v>1</v>
      </c>
      <c r="E1255" s="262"/>
      <c r="F1255" s="262"/>
      <c r="G1255" s="258" t="s">
        <v>1182</v>
      </c>
    </row>
    <row r="1256" spans="1:7" ht="12" customHeight="1" x14ac:dyDescent="0.2">
      <c r="A1256" s="259"/>
      <c r="B1256" s="259"/>
      <c r="C1256" s="258" t="s">
        <v>660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1412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1413</v>
      </c>
      <c r="D1258" s="260">
        <v>2</v>
      </c>
      <c r="E1258" s="262"/>
      <c r="F1258" s="262"/>
      <c r="G1258" s="258" t="s">
        <v>1182</v>
      </c>
    </row>
    <row r="1259" spans="1:7" ht="12" customHeight="1" x14ac:dyDescent="0.2">
      <c r="A1259" s="259"/>
      <c r="B1259" s="259"/>
      <c r="C1259" s="258" t="s">
        <v>1414</v>
      </c>
      <c r="D1259" s="260">
        <v>1</v>
      </c>
      <c r="E1259" s="262"/>
      <c r="F1259" s="262"/>
      <c r="G1259" s="258" t="s">
        <v>1182</v>
      </c>
    </row>
    <row r="1260" spans="1:7" ht="12" customHeight="1" x14ac:dyDescent="0.2">
      <c r="A1260" s="259"/>
      <c r="B1260" s="259"/>
      <c r="C1260" s="258" t="s">
        <v>1415</v>
      </c>
      <c r="D1260" s="260">
        <v>1</v>
      </c>
      <c r="E1260" s="262"/>
      <c r="F1260" s="262"/>
      <c r="G1260" s="258" t="s">
        <v>1182</v>
      </c>
    </row>
    <row r="1261" spans="1:7" ht="12" customHeight="1" x14ac:dyDescent="0.2">
      <c r="A1261" s="259"/>
      <c r="B1261" s="259"/>
      <c r="C1261" s="258" t="s">
        <v>439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877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4965.6899999999996</v>
      </c>
      <c r="F1263" s="265">
        <v>4965.6899999999996</v>
      </c>
    </row>
    <row r="1264" spans="1:7" ht="12" customHeight="1" x14ac:dyDescent="0.2">
      <c r="A1264" s="254">
        <v>79</v>
      </c>
      <c r="B1264" s="255" t="s">
        <v>1416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432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861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862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1331</v>
      </c>
      <c r="D1268" s="260">
        <v>1</v>
      </c>
      <c r="E1268" s="262"/>
      <c r="F1268" s="262"/>
      <c r="G1268" s="258" t="s">
        <v>1182</v>
      </c>
    </row>
    <row r="1269" spans="1:7" ht="12" customHeight="1" x14ac:dyDescent="0.2">
      <c r="A1269" s="259"/>
      <c r="B1269" s="259"/>
      <c r="C1269" s="258" t="s">
        <v>1332</v>
      </c>
      <c r="D1269" s="260">
        <v>1</v>
      </c>
      <c r="E1269" s="262"/>
      <c r="F1269" s="262"/>
      <c r="G1269" s="258" t="s">
        <v>1182</v>
      </c>
    </row>
    <row r="1270" spans="1:7" ht="12" customHeight="1" x14ac:dyDescent="0.2">
      <c r="A1270" s="259"/>
      <c r="B1270" s="259"/>
      <c r="C1270" s="258" t="s">
        <v>896</v>
      </c>
      <c r="D1270" s="260">
        <v>1</v>
      </c>
      <c r="E1270" s="262"/>
      <c r="F1270" s="262"/>
      <c r="G1270" s="258" t="s">
        <v>1182</v>
      </c>
    </row>
    <row r="1271" spans="1:7" ht="12" customHeight="1" x14ac:dyDescent="0.2">
      <c r="A1271" s="259"/>
      <c r="B1271" s="259"/>
      <c r="C1271" s="258" t="s">
        <v>897</v>
      </c>
      <c r="D1271" s="260">
        <v>1</v>
      </c>
      <c r="E1271" s="262"/>
      <c r="F1271" s="262"/>
      <c r="G1271" s="258" t="s">
        <v>1182</v>
      </c>
    </row>
    <row r="1272" spans="1:7" ht="12" customHeight="1" x14ac:dyDescent="0.2">
      <c r="A1272" s="259"/>
      <c r="B1272" s="259"/>
      <c r="C1272" s="258" t="s">
        <v>1417</v>
      </c>
      <c r="D1272" s="260">
        <v>1</v>
      </c>
      <c r="E1272" s="262"/>
      <c r="F1272" s="262"/>
      <c r="G1272" s="258" t="s">
        <v>1182</v>
      </c>
    </row>
    <row r="1273" spans="1:7" ht="12" customHeight="1" x14ac:dyDescent="0.2">
      <c r="A1273" s="259"/>
      <c r="B1273" s="259"/>
      <c r="C1273" s="258" t="s">
        <v>892</v>
      </c>
      <c r="D1273" s="260">
        <v>1</v>
      </c>
      <c r="E1273" s="262"/>
      <c r="F1273" s="262"/>
      <c r="G1273" s="258" t="s">
        <v>1182</v>
      </c>
    </row>
    <row r="1274" spans="1:7" ht="12" customHeight="1" x14ac:dyDescent="0.2">
      <c r="A1274" s="259"/>
      <c r="B1274" s="259"/>
      <c r="C1274" s="258" t="s">
        <v>1418</v>
      </c>
      <c r="D1274" s="260">
        <v>1</v>
      </c>
      <c r="E1274" s="262"/>
      <c r="F1274" s="262"/>
      <c r="G1274" s="258" t="s">
        <v>1182</v>
      </c>
    </row>
    <row r="1275" spans="1:7" ht="12" customHeight="1" x14ac:dyDescent="0.2">
      <c r="A1275" s="259"/>
      <c r="B1275" s="259"/>
      <c r="C1275" s="258" t="s">
        <v>1419</v>
      </c>
      <c r="D1275" s="260">
        <v>1</v>
      </c>
      <c r="E1275" s="262"/>
      <c r="F1275" s="262"/>
      <c r="G1275" s="258" t="s">
        <v>1182</v>
      </c>
    </row>
    <row r="1276" spans="1:7" ht="12" customHeight="1" x14ac:dyDescent="0.2">
      <c r="A1276" s="259"/>
      <c r="B1276" s="259"/>
      <c r="C1276" s="258" t="s">
        <v>660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1412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1420</v>
      </c>
      <c r="D1278" s="260">
        <v>2</v>
      </c>
      <c r="E1278" s="262"/>
      <c r="F1278" s="262"/>
      <c r="G1278" s="258" t="s">
        <v>1182</v>
      </c>
    </row>
    <row r="1279" spans="1:7" ht="12" customHeight="1" x14ac:dyDescent="0.2">
      <c r="A1279" s="259"/>
      <c r="B1279" s="259"/>
      <c r="C1279" s="258" t="s">
        <v>1421</v>
      </c>
      <c r="D1279" s="260">
        <v>1</v>
      </c>
      <c r="E1279" s="262"/>
      <c r="F1279" s="262"/>
      <c r="G1279" s="258" t="s">
        <v>1182</v>
      </c>
    </row>
    <row r="1280" spans="1:7" ht="12" customHeight="1" x14ac:dyDescent="0.2">
      <c r="A1280" s="259"/>
      <c r="B1280" s="259"/>
      <c r="C1280" s="258" t="s">
        <v>1415</v>
      </c>
      <c r="D1280" s="260">
        <v>1</v>
      </c>
      <c r="E1280" s="262"/>
      <c r="F1280" s="262"/>
      <c r="G1280" s="258" t="s">
        <v>1182</v>
      </c>
    </row>
    <row r="1281" spans="1:7" ht="12" customHeight="1" x14ac:dyDescent="0.2">
      <c r="A1281" s="259"/>
      <c r="B1281" s="259"/>
      <c r="C1281" s="258" t="s">
        <v>439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877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429</v>
      </c>
      <c r="D1283" s="260">
        <v>3</v>
      </c>
      <c r="E1283" s="260">
        <v>500</v>
      </c>
      <c r="F1283" s="263">
        <v>1500</v>
      </c>
      <c r="G1283" s="258"/>
    </row>
    <row r="1284" spans="1:7" ht="12.95" customHeight="1" x14ac:dyDescent="0.2">
      <c r="E1284" s="265">
        <v>6228.83</v>
      </c>
      <c r="F1284" s="265">
        <v>6228.83</v>
      </c>
    </row>
    <row r="1285" spans="1:7" ht="12" customHeight="1" x14ac:dyDescent="0.2">
      <c r="A1285" s="254">
        <v>80</v>
      </c>
      <c r="B1285" s="255" t="s">
        <v>1416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432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861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862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1331</v>
      </c>
      <c r="D1289" s="260">
        <v>1</v>
      </c>
      <c r="E1289" s="262"/>
      <c r="F1289" s="262"/>
      <c r="G1289" s="258" t="s">
        <v>1182</v>
      </c>
    </row>
    <row r="1290" spans="1:7" ht="12" customHeight="1" x14ac:dyDescent="0.2">
      <c r="A1290" s="259"/>
      <c r="B1290" s="259"/>
      <c r="C1290" s="258" t="s">
        <v>1332</v>
      </c>
      <c r="D1290" s="260">
        <v>1</v>
      </c>
      <c r="E1290" s="262"/>
      <c r="F1290" s="262"/>
      <c r="G1290" s="258" t="s">
        <v>1182</v>
      </c>
    </row>
    <row r="1291" spans="1:7" ht="12" customHeight="1" x14ac:dyDescent="0.2">
      <c r="A1291" s="259"/>
      <c r="B1291" s="259"/>
      <c r="C1291" s="258" t="s">
        <v>896</v>
      </c>
      <c r="D1291" s="260">
        <v>1</v>
      </c>
      <c r="E1291" s="262"/>
      <c r="F1291" s="262"/>
      <c r="G1291" s="258" t="s">
        <v>1182</v>
      </c>
    </row>
    <row r="1292" spans="1:7" ht="12" customHeight="1" x14ac:dyDescent="0.2">
      <c r="A1292" s="259"/>
      <c r="B1292" s="259"/>
      <c r="C1292" s="258" t="s">
        <v>897</v>
      </c>
      <c r="D1292" s="260">
        <v>1</v>
      </c>
      <c r="E1292" s="262"/>
      <c r="F1292" s="262"/>
      <c r="G1292" s="258" t="s">
        <v>1182</v>
      </c>
    </row>
    <row r="1293" spans="1:7" ht="12" customHeight="1" x14ac:dyDescent="0.2">
      <c r="A1293" s="259"/>
      <c r="B1293" s="259"/>
      <c r="C1293" s="258" t="s">
        <v>1417</v>
      </c>
      <c r="D1293" s="260">
        <v>1</v>
      </c>
      <c r="E1293" s="262"/>
      <c r="F1293" s="262"/>
      <c r="G1293" s="258" t="s">
        <v>1182</v>
      </c>
    </row>
    <row r="1294" spans="1:7" ht="12" customHeight="1" x14ac:dyDescent="0.2">
      <c r="A1294" s="259"/>
      <c r="B1294" s="259"/>
      <c r="C1294" s="258" t="s">
        <v>892</v>
      </c>
      <c r="D1294" s="260">
        <v>1</v>
      </c>
      <c r="E1294" s="262"/>
      <c r="F1294" s="262"/>
      <c r="G1294" s="258" t="s">
        <v>1182</v>
      </c>
    </row>
    <row r="1295" spans="1:7" ht="12" customHeight="1" x14ac:dyDescent="0.2">
      <c r="A1295" s="259"/>
      <c r="B1295" s="259"/>
      <c r="C1295" s="258" t="s">
        <v>1418</v>
      </c>
      <c r="D1295" s="260">
        <v>1</v>
      </c>
      <c r="E1295" s="262"/>
      <c r="F1295" s="262"/>
      <c r="G1295" s="258" t="s">
        <v>1182</v>
      </c>
    </row>
    <row r="1296" spans="1:7" ht="12" customHeight="1" x14ac:dyDescent="0.2">
      <c r="A1296" s="259"/>
      <c r="B1296" s="259"/>
      <c r="C1296" s="258" t="s">
        <v>1419</v>
      </c>
      <c r="D1296" s="260">
        <v>1</v>
      </c>
      <c r="E1296" s="262"/>
      <c r="F1296" s="262"/>
      <c r="G1296" s="258" t="s">
        <v>1182</v>
      </c>
    </row>
    <row r="1297" spans="1:7" ht="12" customHeight="1" x14ac:dyDescent="0.2">
      <c r="A1297" s="259"/>
      <c r="B1297" s="259"/>
      <c r="C1297" s="258" t="s">
        <v>660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1412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1420</v>
      </c>
      <c r="D1299" s="260">
        <v>2</v>
      </c>
      <c r="E1299" s="262"/>
      <c r="F1299" s="262"/>
      <c r="G1299" s="258" t="s">
        <v>1182</v>
      </c>
    </row>
    <row r="1300" spans="1:7" ht="12" customHeight="1" x14ac:dyDescent="0.2">
      <c r="A1300" s="259"/>
      <c r="B1300" s="259"/>
      <c r="C1300" s="258" t="s">
        <v>1421</v>
      </c>
      <c r="D1300" s="260">
        <v>1</v>
      </c>
      <c r="E1300" s="262"/>
      <c r="F1300" s="262"/>
      <c r="G1300" s="258" t="s">
        <v>1182</v>
      </c>
    </row>
    <row r="1301" spans="1:7" ht="12" customHeight="1" x14ac:dyDescent="0.2">
      <c r="A1301" s="259"/>
      <c r="B1301" s="259"/>
      <c r="C1301" s="258" t="s">
        <v>1415</v>
      </c>
      <c r="D1301" s="260">
        <v>1</v>
      </c>
      <c r="E1301" s="262"/>
      <c r="F1301" s="262"/>
      <c r="G1301" s="258" t="s">
        <v>1182</v>
      </c>
    </row>
    <row r="1302" spans="1:7" ht="12" customHeight="1" x14ac:dyDescent="0.2">
      <c r="A1302" s="259"/>
      <c r="B1302" s="259"/>
      <c r="C1302" s="258" t="s">
        <v>439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877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429</v>
      </c>
      <c r="D1304" s="260">
        <v>3</v>
      </c>
      <c r="E1304" s="260">
        <v>500</v>
      </c>
      <c r="F1304" s="263">
        <v>1500</v>
      </c>
      <c r="G1304" s="258"/>
    </row>
    <row r="1305" spans="1:7" ht="12.95" customHeight="1" x14ac:dyDescent="0.2">
      <c r="E1305" s="265">
        <v>6228.83</v>
      </c>
      <c r="F1305" s="265">
        <v>6228.83</v>
      </c>
    </row>
    <row r="1306" spans="1:7" ht="12" customHeight="1" x14ac:dyDescent="0.2">
      <c r="A1306" s="254">
        <v>81</v>
      </c>
      <c r="B1306" s="255" t="s">
        <v>1422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432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861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862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1423</v>
      </c>
      <c r="D1310" s="260">
        <v>1</v>
      </c>
      <c r="E1310" s="262"/>
      <c r="F1310" s="262"/>
      <c r="G1310" s="258" t="s">
        <v>1182</v>
      </c>
    </row>
    <row r="1311" spans="1:7" ht="12" customHeight="1" x14ac:dyDescent="0.2">
      <c r="A1311" s="259"/>
      <c r="B1311" s="259"/>
      <c r="C1311" s="258" t="s">
        <v>1424</v>
      </c>
      <c r="D1311" s="260">
        <v>1</v>
      </c>
      <c r="E1311" s="262"/>
      <c r="F1311" s="262"/>
      <c r="G1311" s="258" t="s">
        <v>1182</v>
      </c>
    </row>
    <row r="1312" spans="1:7" ht="12" customHeight="1" x14ac:dyDescent="0.2">
      <c r="A1312" s="259"/>
      <c r="B1312" s="259"/>
      <c r="C1312" s="258" t="s">
        <v>896</v>
      </c>
      <c r="D1312" s="260">
        <v>1</v>
      </c>
      <c r="E1312" s="262"/>
      <c r="F1312" s="262"/>
      <c r="G1312" s="258" t="s">
        <v>1182</v>
      </c>
    </row>
    <row r="1313" spans="1:7" ht="12" customHeight="1" x14ac:dyDescent="0.2">
      <c r="A1313" s="259"/>
      <c r="B1313" s="259"/>
      <c r="C1313" s="258" t="s">
        <v>897</v>
      </c>
      <c r="D1313" s="260">
        <v>1</v>
      </c>
      <c r="E1313" s="262"/>
      <c r="F1313" s="262"/>
      <c r="G1313" s="258" t="s">
        <v>1182</v>
      </c>
    </row>
    <row r="1314" spans="1:7" ht="12" customHeight="1" x14ac:dyDescent="0.2">
      <c r="A1314" s="259"/>
      <c r="B1314" s="259"/>
      <c r="C1314" s="258" t="s">
        <v>1425</v>
      </c>
      <c r="D1314" s="260">
        <v>1</v>
      </c>
      <c r="E1314" s="262"/>
      <c r="F1314" s="262"/>
      <c r="G1314" s="258" t="s">
        <v>1182</v>
      </c>
    </row>
    <row r="1315" spans="1:7" ht="12" customHeight="1" x14ac:dyDescent="0.2">
      <c r="A1315" s="259"/>
      <c r="B1315" s="259"/>
      <c r="C1315" s="258" t="s">
        <v>892</v>
      </c>
      <c r="D1315" s="260">
        <v>1</v>
      </c>
      <c r="E1315" s="262"/>
      <c r="F1315" s="262"/>
      <c r="G1315" s="258" t="s">
        <v>1182</v>
      </c>
    </row>
    <row r="1316" spans="1:7" ht="12" customHeight="1" x14ac:dyDescent="0.2">
      <c r="A1316" s="259"/>
      <c r="B1316" s="259"/>
      <c r="C1316" s="258" t="s">
        <v>1426</v>
      </c>
      <c r="D1316" s="260">
        <v>1</v>
      </c>
      <c r="E1316" s="262"/>
      <c r="F1316" s="262"/>
      <c r="G1316" s="258" t="s">
        <v>1182</v>
      </c>
    </row>
    <row r="1317" spans="1:7" ht="12" customHeight="1" x14ac:dyDescent="0.2">
      <c r="A1317" s="259"/>
      <c r="B1317" s="259"/>
      <c r="C1317" s="258" t="s">
        <v>1427</v>
      </c>
      <c r="D1317" s="260">
        <v>1</v>
      </c>
      <c r="E1317" s="262"/>
      <c r="F1317" s="262"/>
      <c r="G1317" s="258" t="s">
        <v>1182</v>
      </c>
    </row>
    <row r="1318" spans="1:7" ht="12" customHeight="1" x14ac:dyDescent="0.2">
      <c r="A1318" s="259"/>
      <c r="B1318" s="259"/>
      <c r="C1318" s="258" t="s">
        <v>660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1412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1428</v>
      </c>
      <c r="D1320" s="260">
        <v>2</v>
      </c>
      <c r="E1320" s="262"/>
      <c r="F1320" s="262"/>
      <c r="G1320" s="258" t="s">
        <v>1182</v>
      </c>
    </row>
    <row r="1321" spans="1:7" ht="12" customHeight="1" x14ac:dyDescent="0.2">
      <c r="A1321" s="259"/>
      <c r="B1321" s="259"/>
      <c r="C1321" s="258" t="s">
        <v>1429</v>
      </c>
      <c r="D1321" s="260">
        <v>1</v>
      </c>
      <c r="E1321" s="262"/>
      <c r="F1321" s="262"/>
      <c r="G1321" s="258" t="s">
        <v>1182</v>
      </c>
    </row>
    <row r="1322" spans="1:7" ht="12" customHeight="1" x14ac:dyDescent="0.2">
      <c r="A1322" s="259"/>
      <c r="B1322" s="259"/>
      <c r="C1322" s="258" t="s">
        <v>1415</v>
      </c>
      <c r="D1322" s="260">
        <v>1</v>
      </c>
      <c r="E1322" s="262"/>
      <c r="F1322" s="262"/>
      <c r="G1322" s="258" t="s">
        <v>1182</v>
      </c>
    </row>
    <row r="1323" spans="1:7" ht="12" customHeight="1" x14ac:dyDescent="0.2">
      <c r="A1323" s="259"/>
      <c r="B1323" s="259"/>
      <c r="C1323" s="258" t="s">
        <v>439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877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429</v>
      </c>
      <c r="D1325" s="260">
        <v>3</v>
      </c>
      <c r="E1325" s="260">
        <v>500</v>
      </c>
      <c r="F1325" s="263">
        <v>1500</v>
      </c>
      <c r="G1325" s="258"/>
    </row>
    <row r="1326" spans="1:7" ht="12.95" customHeight="1" x14ac:dyDescent="0.2">
      <c r="E1326" s="265">
        <v>6832.08</v>
      </c>
      <c r="F1326" s="265">
        <v>6832.08</v>
      </c>
    </row>
    <row r="1327" spans="1:7" ht="12" customHeight="1" x14ac:dyDescent="0.2">
      <c r="A1327" s="254">
        <v>82</v>
      </c>
      <c r="B1327" s="255" t="s">
        <v>1430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432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861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862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429</v>
      </c>
      <c r="D1331" s="260">
        <v>4</v>
      </c>
      <c r="E1331" s="260">
        <v>500</v>
      </c>
      <c r="F1331" s="263">
        <v>2000</v>
      </c>
      <c r="G1331" s="258"/>
    </row>
    <row r="1332" spans="1:7" ht="12" customHeight="1" x14ac:dyDescent="0.2">
      <c r="A1332" s="259"/>
      <c r="B1332" s="259"/>
      <c r="C1332" s="258" t="s">
        <v>900</v>
      </c>
      <c r="D1332" s="260">
        <v>1</v>
      </c>
      <c r="E1332" s="262"/>
      <c r="F1332" s="262"/>
      <c r="G1332" s="258" t="s">
        <v>1182</v>
      </c>
    </row>
    <row r="1333" spans="1:7" ht="12" customHeight="1" x14ac:dyDescent="0.2">
      <c r="A1333" s="259"/>
      <c r="B1333" s="259"/>
      <c r="C1333" s="258" t="s">
        <v>901</v>
      </c>
      <c r="D1333" s="260">
        <v>1</v>
      </c>
      <c r="E1333" s="262"/>
      <c r="F1333" s="262"/>
      <c r="G1333" s="258" t="s">
        <v>1182</v>
      </c>
    </row>
    <row r="1334" spans="1:7" ht="12" customHeight="1" x14ac:dyDescent="0.2">
      <c r="A1334" s="259"/>
      <c r="B1334" s="259"/>
      <c r="C1334" s="258" t="s">
        <v>896</v>
      </c>
      <c r="D1334" s="260">
        <v>1</v>
      </c>
      <c r="E1334" s="262"/>
      <c r="F1334" s="262"/>
      <c r="G1334" s="258" t="s">
        <v>1182</v>
      </c>
    </row>
    <row r="1335" spans="1:7" ht="12" customHeight="1" x14ac:dyDescent="0.2">
      <c r="A1335" s="259"/>
      <c r="B1335" s="259"/>
      <c r="C1335" s="258" t="s">
        <v>897</v>
      </c>
      <c r="D1335" s="260">
        <v>1</v>
      </c>
      <c r="E1335" s="262"/>
      <c r="F1335" s="262"/>
      <c r="G1335" s="258" t="s">
        <v>1182</v>
      </c>
    </row>
    <row r="1336" spans="1:7" ht="12" customHeight="1" x14ac:dyDescent="0.2">
      <c r="A1336" s="259"/>
      <c r="B1336" s="259"/>
      <c r="C1336" s="258" t="s">
        <v>905</v>
      </c>
      <c r="D1336" s="260">
        <v>1</v>
      </c>
      <c r="E1336" s="262"/>
      <c r="F1336" s="262"/>
      <c r="G1336" s="258" t="s">
        <v>1182</v>
      </c>
    </row>
    <row r="1337" spans="1:7" ht="12" customHeight="1" x14ac:dyDescent="0.2">
      <c r="A1337" s="259"/>
      <c r="B1337" s="259"/>
      <c r="C1337" s="258" t="s">
        <v>892</v>
      </c>
      <c r="D1337" s="260">
        <v>1</v>
      </c>
      <c r="E1337" s="262"/>
      <c r="F1337" s="262"/>
      <c r="G1337" s="258" t="s">
        <v>1182</v>
      </c>
    </row>
    <row r="1338" spans="1:7" ht="12" customHeight="1" x14ac:dyDescent="0.2">
      <c r="A1338" s="259"/>
      <c r="B1338" s="259"/>
      <c r="C1338" s="258" t="s">
        <v>1410</v>
      </c>
      <c r="D1338" s="260">
        <v>1</v>
      </c>
      <c r="E1338" s="262"/>
      <c r="F1338" s="262"/>
      <c r="G1338" s="258" t="s">
        <v>1182</v>
      </c>
    </row>
    <row r="1339" spans="1:7" ht="12" customHeight="1" x14ac:dyDescent="0.2">
      <c r="A1339" s="259"/>
      <c r="B1339" s="259"/>
      <c r="C1339" s="258" t="s">
        <v>1411</v>
      </c>
      <c r="D1339" s="260">
        <v>1</v>
      </c>
      <c r="E1339" s="262"/>
      <c r="F1339" s="262"/>
      <c r="G1339" s="258" t="s">
        <v>1182</v>
      </c>
    </row>
    <row r="1340" spans="1:7" ht="12" customHeight="1" x14ac:dyDescent="0.2">
      <c r="A1340" s="259"/>
      <c r="B1340" s="259"/>
      <c r="C1340" s="258" t="s">
        <v>660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877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1412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1413</v>
      </c>
      <c r="D1343" s="260">
        <v>2</v>
      </c>
      <c r="E1343" s="262"/>
      <c r="F1343" s="262"/>
      <c r="G1343" s="258" t="s">
        <v>1182</v>
      </c>
    </row>
    <row r="1344" spans="1:7" ht="12" customHeight="1" x14ac:dyDescent="0.2">
      <c r="A1344" s="259"/>
      <c r="B1344" s="259"/>
      <c r="C1344" s="258" t="s">
        <v>1414</v>
      </c>
      <c r="D1344" s="260">
        <v>1</v>
      </c>
      <c r="E1344" s="262"/>
      <c r="F1344" s="262"/>
      <c r="G1344" s="258" t="s">
        <v>1182</v>
      </c>
    </row>
    <row r="1345" spans="1:7" ht="12" customHeight="1" x14ac:dyDescent="0.2">
      <c r="A1345" s="259"/>
      <c r="B1345" s="259"/>
      <c r="C1345" s="258" t="s">
        <v>1415</v>
      </c>
      <c r="D1345" s="260">
        <v>1</v>
      </c>
      <c r="E1345" s="262"/>
      <c r="F1345" s="262"/>
      <c r="G1345" s="258" t="s">
        <v>1182</v>
      </c>
    </row>
    <row r="1346" spans="1:7" ht="12" customHeight="1" x14ac:dyDescent="0.2">
      <c r="A1346" s="259"/>
      <c r="B1346" s="259"/>
      <c r="C1346" s="258" t="s">
        <v>439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5965.69</v>
      </c>
      <c r="F1347" s="265">
        <v>5965.69</v>
      </c>
    </row>
    <row r="1348" spans="1:7" ht="12" customHeight="1" x14ac:dyDescent="0.2">
      <c r="A1348" s="254">
        <v>83</v>
      </c>
      <c r="B1348" s="255" t="s">
        <v>1431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432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861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862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1331</v>
      </c>
      <c r="D1352" s="260">
        <v>1</v>
      </c>
      <c r="E1352" s="262"/>
      <c r="F1352" s="262"/>
      <c r="G1352" s="258" t="s">
        <v>1182</v>
      </c>
    </row>
    <row r="1353" spans="1:7" ht="12" customHeight="1" x14ac:dyDescent="0.2">
      <c r="A1353" s="259"/>
      <c r="B1353" s="259"/>
      <c r="C1353" s="258" t="s">
        <v>1332</v>
      </c>
      <c r="D1353" s="260">
        <v>1</v>
      </c>
      <c r="E1353" s="262"/>
      <c r="F1353" s="262"/>
      <c r="G1353" s="258" t="s">
        <v>1182</v>
      </c>
    </row>
    <row r="1354" spans="1:7" ht="12" customHeight="1" x14ac:dyDescent="0.2">
      <c r="A1354" s="259"/>
      <c r="B1354" s="259"/>
      <c r="C1354" s="258" t="s">
        <v>896</v>
      </c>
      <c r="D1354" s="260">
        <v>1</v>
      </c>
      <c r="E1354" s="262"/>
      <c r="F1354" s="262"/>
      <c r="G1354" s="258" t="s">
        <v>1182</v>
      </c>
    </row>
    <row r="1355" spans="1:7" ht="12" customHeight="1" x14ac:dyDescent="0.2">
      <c r="A1355" s="259"/>
      <c r="B1355" s="259"/>
      <c r="C1355" s="258" t="s">
        <v>897</v>
      </c>
      <c r="D1355" s="260">
        <v>1</v>
      </c>
      <c r="E1355" s="262"/>
      <c r="F1355" s="262"/>
      <c r="G1355" s="258" t="s">
        <v>1182</v>
      </c>
    </row>
    <row r="1356" spans="1:7" ht="12" customHeight="1" x14ac:dyDescent="0.2">
      <c r="A1356" s="259"/>
      <c r="B1356" s="259"/>
      <c r="C1356" s="258" t="s">
        <v>1417</v>
      </c>
      <c r="D1356" s="260">
        <v>1</v>
      </c>
      <c r="E1356" s="262"/>
      <c r="F1356" s="262"/>
      <c r="G1356" s="258" t="s">
        <v>1182</v>
      </c>
    </row>
    <row r="1357" spans="1:7" ht="12" customHeight="1" x14ac:dyDescent="0.2">
      <c r="A1357" s="259"/>
      <c r="B1357" s="259"/>
      <c r="C1357" s="258" t="s">
        <v>892</v>
      </c>
      <c r="D1357" s="260">
        <v>1</v>
      </c>
      <c r="E1357" s="262"/>
      <c r="F1357" s="262"/>
      <c r="G1357" s="258" t="s">
        <v>1182</v>
      </c>
    </row>
    <row r="1358" spans="1:7" ht="12" customHeight="1" x14ac:dyDescent="0.2">
      <c r="A1358" s="259"/>
      <c r="B1358" s="259"/>
      <c r="C1358" s="258" t="s">
        <v>1418</v>
      </c>
      <c r="D1358" s="260">
        <v>1</v>
      </c>
      <c r="E1358" s="262"/>
      <c r="F1358" s="262"/>
      <c r="G1358" s="258" t="s">
        <v>1182</v>
      </c>
    </row>
    <row r="1359" spans="1:7" ht="12" customHeight="1" x14ac:dyDescent="0.2">
      <c r="A1359" s="259"/>
      <c r="B1359" s="259"/>
      <c r="C1359" s="258" t="s">
        <v>1419</v>
      </c>
      <c r="D1359" s="260">
        <v>1</v>
      </c>
      <c r="E1359" s="262"/>
      <c r="F1359" s="262"/>
      <c r="G1359" s="258" t="s">
        <v>1182</v>
      </c>
    </row>
    <row r="1360" spans="1:7" ht="12" customHeight="1" x14ac:dyDescent="0.2">
      <c r="A1360" s="259"/>
      <c r="B1360" s="259"/>
      <c r="C1360" s="258" t="s">
        <v>660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877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1412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1420</v>
      </c>
      <c r="D1363" s="260">
        <v>2</v>
      </c>
      <c r="E1363" s="262"/>
      <c r="F1363" s="262"/>
      <c r="G1363" s="258" t="s">
        <v>1182</v>
      </c>
    </row>
    <row r="1364" spans="1:7" ht="12" customHeight="1" x14ac:dyDescent="0.2">
      <c r="A1364" s="259"/>
      <c r="B1364" s="259"/>
      <c r="C1364" s="258" t="s">
        <v>1421</v>
      </c>
      <c r="D1364" s="260">
        <v>1</v>
      </c>
      <c r="E1364" s="262"/>
      <c r="F1364" s="262"/>
      <c r="G1364" s="258" t="s">
        <v>1182</v>
      </c>
    </row>
    <row r="1365" spans="1:7" ht="12" customHeight="1" x14ac:dyDescent="0.2">
      <c r="A1365" s="259"/>
      <c r="B1365" s="259"/>
      <c r="C1365" s="258" t="s">
        <v>1415</v>
      </c>
      <c r="D1365" s="260">
        <v>1</v>
      </c>
      <c r="E1365" s="262"/>
      <c r="F1365" s="262"/>
      <c r="G1365" s="258" t="s">
        <v>1182</v>
      </c>
    </row>
    <row r="1366" spans="1:7" ht="12" customHeight="1" x14ac:dyDescent="0.2">
      <c r="A1366" s="259"/>
      <c r="B1366" s="259"/>
      <c r="C1366" s="258" t="s">
        <v>439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429</v>
      </c>
      <c r="D1367" s="260">
        <v>6</v>
      </c>
      <c r="E1367" s="260">
        <v>500</v>
      </c>
      <c r="F1367" s="263">
        <v>3000</v>
      </c>
      <c r="G1367" s="258"/>
    </row>
    <row r="1368" spans="1:7" ht="12.95" customHeight="1" x14ac:dyDescent="0.2">
      <c r="E1368" s="265">
        <v>7728.83</v>
      </c>
      <c r="F1368" s="265">
        <v>7728.83</v>
      </c>
    </row>
    <row r="1369" spans="1:7" ht="12" customHeight="1" x14ac:dyDescent="0.2">
      <c r="A1369" s="254">
        <v>84</v>
      </c>
      <c r="B1369" s="255" t="s">
        <v>1432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432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861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862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1423</v>
      </c>
      <c r="D1373" s="260">
        <v>1</v>
      </c>
      <c r="E1373" s="262"/>
      <c r="F1373" s="262"/>
      <c r="G1373" s="258" t="s">
        <v>1182</v>
      </c>
    </row>
    <row r="1374" spans="1:7" ht="12" customHeight="1" x14ac:dyDescent="0.2">
      <c r="A1374" s="259"/>
      <c r="B1374" s="259"/>
      <c r="C1374" s="258" t="s">
        <v>1424</v>
      </c>
      <c r="D1374" s="260">
        <v>1</v>
      </c>
      <c r="E1374" s="262"/>
      <c r="F1374" s="262"/>
      <c r="G1374" s="258" t="s">
        <v>1182</v>
      </c>
    </row>
    <row r="1375" spans="1:7" ht="12" customHeight="1" x14ac:dyDescent="0.2">
      <c r="A1375" s="259"/>
      <c r="B1375" s="259"/>
      <c r="C1375" s="258" t="s">
        <v>896</v>
      </c>
      <c r="D1375" s="260">
        <v>1</v>
      </c>
      <c r="E1375" s="262"/>
      <c r="F1375" s="262"/>
      <c r="G1375" s="258" t="s">
        <v>1182</v>
      </c>
    </row>
    <row r="1376" spans="1:7" ht="12" customHeight="1" x14ac:dyDescent="0.2">
      <c r="A1376" s="259"/>
      <c r="B1376" s="259"/>
      <c r="C1376" s="258" t="s">
        <v>897</v>
      </c>
      <c r="D1376" s="260">
        <v>1</v>
      </c>
      <c r="E1376" s="262"/>
      <c r="F1376" s="262"/>
      <c r="G1376" s="258" t="s">
        <v>1182</v>
      </c>
    </row>
    <row r="1377" spans="1:7" ht="12" customHeight="1" x14ac:dyDescent="0.2">
      <c r="A1377" s="259"/>
      <c r="B1377" s="259"/>
      <c r="C1377" s="258" t="s">
        <v>1425</v>
      </c>
      <c r="D1377" s="260">
        <v>1</v>
      </c>
      <c r="E1377" s="262"/>
      <c r="F1377" s="262"/>
      <c r="G1377" s="258" t="s">
        <v>1182</v>
      </c>
    </row>
    <row r="1378" spans="1:7" ht="12" customHeight="1" x14ac:dyDescent="0.2">
      <c r="A1378" s="259"/>
      <c r="B1378" s="259"/>
      <c r="C1378" s="258" t="s">
        <v>892</v>
      </c>
      <c r="D1378" s="260">
        <v>1</v>
      </c>
      <c r="E1378" s="262"/>
      <c r="F1378" s="262"/>
      <c r="G1378" s="258" t="s">
        <v>1182</v>
      </c>
    </row>
    <row r="1379" spans="1:7" ht="12" customHeight="1" x14ac:dyDescent="0.2">
      <c r="A1379" s="259"/>
      <c r="B1379" s="259"/>
      <c r="C1379" s="258" t="s">
        <v>1426</v>
      </c>
      <c r="D1379" s="260">
        <v>1</v>
      </c>
      <c r="E1379" s="262"/>
      <c r="F1379" s="262"/>
      <c r="G1379" s="258" t="s">
        <v>1182</v>
      </c>
    </row>
    <row r="1380" spans="1:7" ht="12" customHeight="1" x14ac:dyDescent="0.2">
      <c r="A1380" s="259"/>
      <c r="B1380" s="259"/>
      <c r="C1380" s="258" t="s">
        <v>1427</v>
      </c>
      <c r="D1380" s="260">
        <v>1</v>
      </c>
      <c r="E1380" s="262"/>
      <c r="F1380" s="262"/>
      <c r="G1380" s="258" t="s">
        <v>1182</v>
      </c>
    </row>
    <row r="1381" spans="1:7" ht="12" customHeight="1" x14ac:dyDescent="0.2">
      <c r="A1381" s="259"/>
      <c r="B1381" s="259"/>
      <c r="C1381" s="258" t="s">
        <v>660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877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1412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1428</v>
      </c>
      <c r="D1384" s="260">
        <v>2</v>
      </c>
      <c r="E1384" s="262"/>
      <c r="F1384" s="262"/>
      <c r="G1384" s="258" t="s">
        <v>1182</v>
      </c>
    </row>
    <row r="1385" spans="1:7" ht="12" customHeight="1" x14ac:dyDescent="0.2">
      <c r="A1385" s="259"/>
      <c r="B1385" s="259"/>
      <c r="C1385" s="258" t="s">
        <v>1429</v>
      </c>
      <c r="D1385" s="260">
        <v>1</v>
      </c>
      <c r="E1385" s="262"/>
      <c r="F1385" s="262"/>
      <c r="G1385" s="258" t="s">
        <v>1182</v>
      </c>
    </row>
    <row r="1386" spans="1:7" ht="12" customHeight="1" x14ac:dyDescent="0.2">
      <c r="A1386" s="259"/>
      <c r="B1386" s="259"/>
      <c r="C1386" s="258" t="s">
        <v>1415</v>
      </c>
      <c r="D1386" s="260">
        <v>1</v>
      </c>
      <c r="E1386" s="262"/>
      <c r="F1386" s="262"/>
      <c r="G1386" s="258" t="s">
        <v>1182</v>
      </c>
    </row>
    <row r="1387" spans="1:7" ht="12" customHeight="1" x14ac:dyDescent="0.2">
      <c r="A1387" s="259"/>
      <c r="B1387" s="259"/>
      <c r="C1387" s="258" t="s">
        <v>439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429</v>
      </c>
      <c r="D1388" s="260">
        <v>6</v>
      </c>
      <c r="E1388" s="260">
        <v>500</v>
      </c>
      <c r="F1388" s="263">
        <v>3000</v>
      </c>
      <c r="G1388" s="258"/>
    </row>
    <row r="1389" spans="1:7" ht="12.95" customHeight="1" x14ac:dyDescent="0.2">
      <c r="E1389" s="265">
        <v>8332.08</v>
      </c>
      <c r="F1389" s="265">
        <v>8332.08</v>
      </c>
    </row>
    <row r="1390" spans="1:7" ht="12" customHeight="1" x14ac:dyDescent="0.2">
      <c r="A1390" s="254">
        <v>85</v>
      </c>
      <c r="B1390" s="255" t="s">
        <v>1433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432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861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862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424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900</v>
      </c>
      <c r="D1395" s="260">
        <v>1</v>
      </c>
      <c r="E1395" s="262"/>
      <c r="F1395" s="262"/>
      <c r="G1395" s="258" t="s">
        <v>1182</v>
      </c>
    </row>
    <row r="1396" spans="1:7" ht="12" customHeight="1" x14ac:dyDescent="0.2">
      <c r="A1396" s="259"/>
      <c r="B1396" s="259"/>
      <c r="C1396" s="258" t="s">
        <v>901</v>
      </c>
      <c r="D1396" s="260">
        <v>1</v>
      </c>
      <c r="E1396" s="262"/>
      <c r="F1396" s="262"/>
      <c r="G1396" s="258" t="s">
        <v>1182</v>
      </c>
    </row>
    <row r="1397" spans="1:7" ht="12" customHeight="1" x14ac:dyDescent="0.2">
      <c r="A1397" s="259"/>
      <c r="B1397" s="259"/>
      <c r="C1397" s="258" t="s">
        <v>1434</v>
      </c>
      <c r="D1397" s="260">
        <v>1</v>
      </c>
      <c r="E1397" s="262"/>
      <c r="F1397" s="262"/>
      <c r="G1397" s="258" t="s">
        <v>1182</v>
      </c>
    </row>
    <row r="1398" spans="1:7" ht="12" customHeight="1" x14ac:dyDescent="0.2">
      <c r="A1398" s="259"/>
      <c r="B1398" s="259"/>
      <c r="C1398" s="258" t="s">
        <v>1435</v>
      </c>
      <c r="D1398" s="260">
        <v>1</v>
      </c>
      <c r="E1398" s="262"/>
      <c r="F1398" s="262"/>
      <c r="G1398" s="258" t="s">
        <v>1182</v>
      </c>
    </row>
    <row r="1399" spans="1:7" ht="12" customHeight="1" x14ac:dyDescent="0.2">
      <c r="A1399" s="259"/>
      <c r="B1399" s="259"/>
      <c r="C1399" s="258" t="s">
        <v>1436</v>
      </c>
      <c r="D1399" s="260">
        <v>1</v>
      </c>
      <c r="E1399" s="262"/>
      <c r="F1399" s="262"/>
      <c r="G1399" s="258" t="s">
        <v>1182</v>
      </c>
    </row>
    <row r="1400" spans="1:7" ht="12" customHeight="1" x14ac:dyDescent="0.2">
      <c r="A1400" s="259"/>
      <c r="B1400" s="259"/>
      <c r="C1400" s="258" t="s">
        <v>892</v>
      </c>
      <c r="D1400" s="260">
        <v>1</v>
      </c>
      <c r="E1400" s="262"/>
      <c r="F1400" s="262"/>
      <c r="G1400" s="258" t="s">
        <v>1182</v>
      </c>
    </row>
    <row r="1401" spans="1:7" ht="12" customHeight="1" x14ac:dyDescent="0.2">
      <c r="A1401" s="259"/>
      <c r="B1401" s="259"/>
      <c r="C1401" s="258" t="s">
        <v>1437</v>
      </c>
      <c r="D1401" s="260">
        <v>1</v>
      </c>
      <c r="E1401" s="262"/>
      <c r="F1401" s="262"/>
      <c r="G1401" s="258" t="s">
        <v>1182</v>
      </c>
    </row>
    <row r="1402" spans="1:7" ht="12" customHeight="1" x14ac:dyDescent="0.2">
      <c r="A1402" s="259"/>
      <c r="B1402" s="259"/>
      <c r="C1402" s="258" t="s">
        <v>1438</v>
      </c>
      <c r="D1402" s="260">
        <v>1</v>
      </c>
      <c r="E1402" s="262"/>
      <c r="F1402" s="262"/>
      <c r="G1402" s="258" t="s">
        <v>1182</v>
      </c>
    </row>
    <row r="1403" spans="1:7" ht="12" customHeight="1" x14ac:dyDescent="0.2">
      <c r="A1403" s="259"/>
      <c r="B1403" s="259"/>
      <c r="C1403" s="258" t="s">
        <v>423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1439</v>
      </c>
      <c r="D1404" s="260">
        <v>1</v>
      </c>
      <c r="E1404" s="262"/>
      <c r="F1404" s="262"/>
      <c r="G1404" s="258" t="s">
        <v>1182</v>
      </c>
    </row>
    <row r="1405" spans="1:7" ht="12" customHeight="1" x14ac:dyDescent="0.2">
      <c r="A1405" s="259"/>
      <c r="B1405" s="259"/>
      <c r="C1405" s="258" t="s">
        <v>439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1440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432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861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862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412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900</v>
      </c>
      <c r="D1412" s="260">
        <v>1</v>
      </c>
      <c r="E1412" s="262"/>
      <c r="F1412" s="262"/>
      <c r="G1412" s="258" t="s">
        <v>1182</v>
      </c>
    </row>
    <row r="1413" spans="1:7" ht="12" customHeight="1" x14ac:dyDescent="0.2">
      <c r="A1413" s="259"/>
      <c r="B1413" s="259"/>
      <c r="C1413" s="258" t="s">
        <v>901</v>
      </c>
      <c r="D1413" s="260">
        <v>1</v>
      </c>
      <c r="E1413" s="262"/>
      <c r="F1413" s="262"/>
      <c r="G1413" s="258" t="s">
        <v>1182</v>
      </c>
    </row>
    <row r="1414" spans="1:7" ht="12" customHeight="1" x14ac:dyDescent="0.2">
      <c r="A1414" s="259"/>
      <c r="B1414" s="259"/>
      <c r="C1414" s="258" t="s">
        <v>1434</v>
      </c>
      <c r="D1414" s="260">
        <v>1</v>
      </c>
      <c r="E1414" s="262"/>
      <c r="F1414" s="262"/>
      <c r="G1414" s="258" t="s">
        <v>1182</v>
      </c>
    </row>
    <row r="1415" spans="1:7" ht="12" customHeight="1" x14ac:dyDescent="0.2">
      <c r="A1415" s="259"/>
      <c r="B1415" s="259"/>
      <c r="C1415" s="258" t="s">
        <v>1435</v>
      </c>
      <c r="D1415" s="260">
        <v>1</v>
      </c>
      <c r="E1415" s="262"/>
      <c r="F1415" s="262"/>
      <c r="G1415" s="258" t="s">
        <v>1182</v>
      </c>
    </row>
    <row r="1416" spans="1:7" ht="12" customHeight="1" x14ac:dyDescent="0.2">
      <c r="A1416" s="259"/>
      <c r="B1416" s="259"/>
      <c r="C1416" s="258" t="s">
        <v>1436</v>
      </c>
      <c r="D1416" s="260">
        <v>1</v>
      </c>
      <c r="E1416" s="262"/>
      <c r="F1416" s="262"/>
      <c r="G1416" s="258" t="s">
        <v>1182</v>
      </c>
    </row>
    <row r="1417" spans="1:7" ht="12" customHeight="1" x14ac:dyDescent="0.2">
      <c r="A1417" s="259"/>
      <c r="B1417" s="259"/>
      <c r="C1417" s="258" t="s">
        <v>1441</v>
      </c>
      <c r="D1417" s="260">
        <v>1</v>
      </c>
      <c r="E1417" s="262"/>
      <c r="F1417" s="262"/>
      <c r="G1417" s="258" t="s">
        <v>1182</v>
      </c>
    </row>
    <row r="1418" spans="1:7" ht="12" customHeight="1" x14ac:dyDescent="0.2">
      <c r="A1418" s="259"/>
      <c r="B1418" s="259"/>
      <c r="C1418" s="258" t="s">
        <v>892</v>
      </c>
      <c r="D1418" s="260">
        <v>1</v>
      </c>
      <c r="E1418" s="262"/>
      <c r="F1418" s="262"/>
      <c r="G1418" s="258" t="s">
        <v>1182</v>
      </c>
    </row>
    <row r="1419" spans="1:7" ht="12" customHeight="1" x14ac:dyDescent="0.2">
      <c r="A1419" s="259"/>
      <c r="B1419" s="259"/>
      <c r="C1419" s="258" t="s">
        <v>1437</v>
      </c>
      <c r="D1419" s="260">
        <v>1</v>
      </c>
      <c r="E1419" s="262"/>
      <c r="F1419" s="262"/>
      <c r="G1419" s="258" t="s">
        <v>1182</v>
      </c>
    </row>
    <row r="1420" spans="1:7" ht="12" customHeight="1" x14ac:dyDescent="0.2">
      <c r="A1420" s="259"/>
      <c r="B1420" s="259"/>
      <c r="C1420" s="258" t="s">
        <v>1438</v>
      </c>
      <c r="D1420" s="260">
        <v>1</v>
      </c>
      <c r="E1420" s="262"/>
      <c r="F1420" s="262"/>
      <c r="G1420" s="258" t="s">
        <v>1182</v>
      </c>
    </row>
    <row r="1421" spans="1:7" ht="12" customHeight="1" x14ac:dyDescent="0.2">
      <c r="A1421" s="259"/>
      <c r="B1421" s="259"/>
      <c r="C1421" s="258" t="s">
        <v>663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423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1442</v>
      </c>
      <c r="D1423" s="260">
        <v>2</v>
      </c>
      <c r="E1423" s="262"/>
      <c r="F1423" s="262"/>
      <c r="G1423" s="258" t="s">
        <v>1182</v>
      </c>
    </row>
    <row r="1424" spans="1:7" ht="12" customHeight="1" x14ac:dyDescent="0.2">
      <c r="A1424" s="259"/>
      <c r="B1424" s="259"/>
      <c r="C1424" s="258" t="s">
        <v>1439</v>
      </c>
      <c r="D1424" s="260">
        <v>1</v>
      </c>
      <c r="E1424" s="262"/>
      <c r="F1424" s="262"/>
      <c r="G1424" s="258" t="s">
        <v>1182</v>
      </c>
    </row>
    <row r="1425" spans="1:7" ht="12" customHeight="1" x14ac:dyDescent="0.2">
      <c r="A1425" s="259"/>
      <c r="B1425" s="259"/>
      <c r="C1425" s="258" t="s">
        <v>439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1443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432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861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862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412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1331</v>
      </c>
      <c r="D1432" s="260">
        <v>1</v>
      </c>
      <c r="E1432" s="262"/>
      <c r="F1432" s="262"/>
      <c r="G1432" s="258" t="s">
        <v>1182</v>
      </c>
    </row>
    <row r="1433" spans="1:7" ht="12" customHeight="1" x14ac:dyDescent="0.2">
      <c r="A1433" s="259"/>
      <c r="B1433" s="259"/>
      <c r="C1433" s="258" t="s">
        <v>1332</v>
      </c>
      <c r="D1433" s="260">
        <v>1</v>
      </c>
      <c r="E1433" s="262"/>
      <c r="F1433" s="262"/>
      <c r="G1433" s="258" t="s">
        <v>1182</v>
      </c>
    </row>
    <row r="1434" spans="1:7" ht="12" customHeight="1" x14ac:dyDescent="0.2">
      <c r="A1434" s="259"/>
      <c r="B1434" s="259"/>
      <c r="C1434" s="258" t="s">
        <v>1434</v>
      </c>
      <c r="D1434" s="260">
        <v>1</v>
      </c>
      <c r="E1434" s="262"/>
      <c r="F1434" s="262"/>
      <c r="G1434" s="258" t="s">
        <v>1182</v>
      </c>
    </row>
    <row r="1435" spans="1:7" ht="12" customHeight="1" x14ac:dyDescent="0.2">
      <c r="A1435" s="259"/>
      <c r="B1435" s="259"/>
      <c r="C1435" s="258" t="s">
        <v>1435</v>
      </c>
      <c r="D1435" s="260">
        <v>1</v>
      </c>
      <c r="E1435" s="262"/>
      <c r="F1435" s="262"/>
      <c r="G1435" s="258" t="s">
        <v>1182</v>
      </c>
    </row>
    <row r="1436" spans="1:7" ht="12" customHeight="1" x14ac:dyDescent="0.2">
      <c r="A1436" s="259"/>
      <c r="B1436" s="259"/>
      <c r="C1436" s="258" t="s">
        <v>1444</v>
      </c>
      <c r="D1436" s="260">
        <v>1</v>
      </c>
      <c r="E1436" s="262"/>
      <c r="F1436" s="262"/>
      <c r="G1436" s="258" t="s">
        <v>1182</v>
      </c>
    </row>
    <row r="1437" spans="1:7" ht="12" customHeight="1" x14ac:dyDescent="0.2">
      <c r="A1437" s="259"/>
      <c r="B1437" s="259"/>
      <c r="C1437" s="258" t="s">
        <v>1445</v>
      </c>
      <c r="D1437" s="260">
        <v>1</v>
      </c>
      <c r="E1437" s="262"/>
      <c r="F1437" s="262"/>
      <c r="G1437" s="258" t="s">
        <v>1182</v>
      </c>
    </row>
    <row r="1438" spans="1:7" ht="12" customHeight="1" x14ac:dyDescent="0.2">
      <c r="A1438" s="259"/>
      <c r="B1438" s="259"/>
      <c r="C1438" s="258" t="s">
        <v>892</v>
      </c>
      <c r="D1438" s="260">
        <v>1</v>
      </c>
      <c r="E1438" s="262"/>
      <c r="F1438" s="262"/>
      <c r="G1438" s="258" t="s">
        <v>1182</v>
      </c>
    </row>
    <row r="1439" spans="1:7" ht="12" customHeight="1" x14ac:dyDescent="0.2">
      <c r="A1439" s="259"/>
      <c r="B1439" s="259"/>
      <c r="C1439" s="258" t="s">
        <v>1446</v>
      </c>
      <c r="D1439" s="260">
        <v>1</v>
      </c>
      <c r="E1439" s="262"/>
      <c r="F1439" s="262"/>
      <c r="G1439" s="258" t="s">
        <v>1182</v>
      </c>
    </row>
    <row r="1440" spans="1:7" ht="12" customHeight="1" x14ac:dyDescent="0.2">
      <c r="A1440" s="259"/>
      <c r="B1440" s="259"/>
      <c r="C1440" s="258" t="s">
        <v>1447</v>
      </c>
      <c r="D1440" s="260">
        <v>1</v>
      </c>
      <c r="E1440" s="262"/>
      <c r="F1440" s="262"/>
      <c r="G1440" s="258" t="s">
        <v>1182</v>
      </c>
    </row>
    <row r="1441" spans="1:7" ht="12" customHeight="1" x14ac:dyDescent="0.2">
      <c r="A1441" s="259"/>
      <c r="B1441" s="259"/>
      <c r="C1441" s="258" t="s">
        <v>663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423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1442</v>
      </c>
      <c r="D1443" s="260">
        <v>1</v>
      </c>
      <c r="E1443" s="262"/>
      <c r="F1443" s="262"/>
      <c r="G1443" s="258" t="s">
        <v>1182</v>
      </c>
    </row>
    <row r="1444" spans="1:7" ht="12" customHeight="1" x14ac:dyDescent="0.2">
      <c r="A1444" s="259"/>
      <c r="B1444" s="259"/>
      <c r="C1444" s="258" t="s">
        <v>1448</v>
      </c>
      <c r="D1444" s="260">
        <v>1</v>
      </c>
      <c r="E1444" s="262"/>
      <c r="F1444" s="262"/>
      <c r="G1444" s="258" t="s">
        <v>1182</v>
      </c>
    </row>
    <row r="1445" spans="1:7" ht="12" customHeight="1" x14ac:dyDescent="0.2">
      <c r="A1445" s="259"/>
      <c r="B1445" s="259"/>
      <c r="C1445" s="258" t="s">
        <v>439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1449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432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861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862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412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1331</v>
      </c>
      <c r="D1452" s="260">
        <v>1</v>
      </c>
      <c r="E1452" s="262"/>
      <c r="F1452" s="262"/>
      <c r="G1452" s="258" t="s">
        <v>1182</v>
      </c>
    </row>
    <row r="1453" spans="1:7" ht="12" customHeight="1" x14ac:dyDescent="0.2">
      <c r="A1453" s="259"/>
      <c r="B1453" s="259"/>
      <c r="C1453" s="258" t="s">
        <v>1332</v>
      </c>
      <c r="D1453" s="260">
        <v>1</v>
      </c>
      <c r="E1453" s="262"/>
      <c r="F1453" s="262"/>
      <c r="G1453" s="258" t="s">
        <v>1182</v>
      </c>
    </row>
    <row r="1454" spans="1:7" ht="12" customHeight="1" x14ac:dyDescent="0.2">
      <c r="A1454" s="259"/>
      <c r="B1454" s="259"/>
      <c r="C1454" s="258" t="s">
        <v>1434</v>
      </c>
      <c r="D1454" s="260">
        <v>1</v>
      </c>
      <c r="E1454" s="262"/>
      <c r="F1454" s="262"/>
      <c r="G1454" s="258" t="s">
        <v>1182</v>
      </c>
    </row>
    <row r="1455" spans="1:7" ht="12" customHeight="1" x14ac:dyDescent="0.2">
      <c r="A1455" s="259"/>
      <c r="B1455" s="259"/>
      <c r="C1455" s="258" t="s">
        <v>1435</v>
      </c>
      <c r="D1455" s="260">
        <v>1</v>
      </c>
      <c r="E1455" s="262"/>
      <c r="F1455" s="262"/>
      <c r="G1455" s="258" t="s">
        <v>1182</v>
      </c>
    </row>
    <row r="1456" spans="1:7" ht="12" customHeight="1" x14ac:dyDescent="0.2">
      <c r="A1456" s="259"/>
      <c r="B1456" s="259"/>
      <c r="C1456" s="258" t="s">
        <v>1444</v>
      </c>
      <c r="D1456" s="260">
        <v>1</v>
      </c>
      <c r="E1456" s="262"/>
      <c r="F1456" s="262"/>
      <c r="G1456" s="258" t="s">
        <v>1182</v>
      </c>
    </row>
    <row r="1457" spans="1:7" ht="12" customHeight="1" x14ac:dyDescent="0.2">
      <c r="A1457" s="259"/>
      <c r="B1457" s="259"/>
      <c r="C1457" s="258" t="s">
        <v>1450</v>
      </c>
      <c r="D1457" s="260">
        <v>1</v>
      </c>
      <c r="E1457" s="262"/>
      <c r="F1457" s="262"/>
      <c r="G1457" s="258" t="s">
        <v>1182</v>
      </c>
    </row>
    <row r="1458" spans="1:7" ht="12" customHeight="1" x14ac:dyDescent="0.2">
      <c r="A1458" s="259"/>
      <c r="B1458" s="259"/>
      <c r="C1458" s="258" t="s">
        <v>892</v>
      </c>
      <c r="D1458" s="260">
        <v>1</v>
      </c>
      <c r="E1458" s="262"/>
      <c r="F1458" s="262"/>
      <c r="G1458" s="258" t="s">
        <v>1182</v>
      </c>
    </row>
    <row r="1459" spans="1:7" ht="12" customHeight="1" x14ac:dyDescent="0.2">
      <c r="A1459" s="259"/>
      <c r="B1459" s="259"/>
      <c r="C1459" s="258" t="s">
        <v>1446</v>
      </c>
      <c r="D1459" s="260">
        <v>1</v>
      </c>
      <c r="E1459" s="262"/>
      <c r="F1459" s="262"/>
      <c r="G1459" s="258" t="s">
        <v>1182</v>
      </c>
    </row>
    <row r="1460" spans="1:7" ht="12" customHeight="1" x14ac:dyDescent="0.2">
      <c r="A1460" s="259"/>
      <c r="B1460" s="259"/>
      <c r="C1460" s="258" t="s">
        <v>1447</v>
      </c>
      <c r="D1460" s="260">
        <v>1</v>
      </c>
      <c r="E1460" s="262"/>
      <c r="F1460" s="262"/>
      <c r="G1460" s="258" t="s">
        <v>1182</v>
      </c>
    </row>
    <row r="1461" spans="1:7" ht="12" customHeight="1" x14ac:dyDescent="0.2">
      <c r="A1461" s="259"/>
      <c r="B1461" s="259"/>
      <c r="C1461" s="258" t="s">
        <v>663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423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1442</v>
      </c>
      <c r="D1463" s="260">
        <v>3</v>
      </c>
      <c r="E1463" s="262"/>
      <c r="F1463" s="262"/>
      <c r="G1463" s="258" t="s">
        <v>1182</v>
      </c>
    </row>
    <row r="1464" spans="1:7" ht="12" customHeight="1" x14ac:dyDescent="0.2">
      <c r="A1464" s="259"/>
      <c r="B1464" s="259"/>
      <c r="C1464" s="258" t="s">
        <v>1448</v>
      </c>
      <c r="D1464" s="260">
        <v>1</v>
      </c>
      <c r="E1464" s="262"/>
      <c r="F1464" s="262"/>
      <c r="G1464" s="258" t="s">
        <v>1182</v>
      </c>
    </row>
    <row r="1465" spans="1:7" ht="12" customHeight="1" x14ac:dyDescent="0.2">
      <c r="A1465" s="259"/>
      <c r="B1465" s="259"/>
      <c r="C1465" s="258" t="s">
        <v>439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1451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432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861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862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412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1331</v>
      </c>
      <c r="D1472" s="260">
        <v>1</v>
      </c>
      <c r="E1472" s="262"/>
      <c r="F1472" s="262"/>
      <c r="G1472" s="258" t="s">
        <v>1182</v>
      </c>
    </row>
    <row r="1473" spans="1:7" ht="12" customHeight="1" x14ac:dyDescent="0.2">
      <c r="A1473" s="259"/>
      <c r="B1473" s="259"/>
      <c r="C1473" s="258" t="s">
        <v>1332</v>
      </c>
      <c r="D1473" s="260">
        <v>1</v>
      </c>
      <c r="E1473" s="262"/>
      <c r="F1473" s="262"/>
      <c r="G1473" s="258" t="s">
        <v>1182</v>
      </c>
    </row>
    <row r="1474" spans="1:7" ht="12" customHeight="1" x14ac:dyDescent="0.2">
      <c r="A1474" s="259"/>
      <c r="B1474" s="259"/>
      <c r="C1474" s="258" t="s">
        <v>1434</v>
      </c>
      <c r="D1474" s="260">
        <v>1</v>
      </c>
      <c r="E1474" s="262"/>
      <c r="F1474" s="262"/>
      <c r="G1474" s="258" t="s">
        <v>1182</v>
      </c>
    </row>
    <row r="1475" spans="1:7" ht="12" customHeight="1" x14ac:dyDescent="0.2">
      <c r="A1475" s="259"/>
      <c r="B1475" s="259"/>
      <c r="C1475" s="258" t="s">
        <v>1435</v>
      </c>
      <c r="D1475" s="260">
        <v>1</v>
      </c>
      <c r="E1475" s="262"/>
      <c r="F1475" s="262"/>
      <c r="G1475" s="258" t="s">
        <v>1182</v>
      </c>
    </row>
    <row r="1476" spans="1:7" ht="12" customHeight="1" x14ac:dyDescent="0.2">
      <c r="A1476" s="259"/>
      <c r="B1476" s="259"/>
      <c r="C1476" s="258" t="s">
        <v>1452</v>
      </c>
      <c r="D1476" s="260">
        <v>1</v>
      </c>
      <c r="E1476" s="262"/>
      <c r="F1476" s="262"/>
      <c r="G1476" s="258" t="s">
        <v>1182</v>
      </c>
    </row>
    <row r="1477" spans="1:7" ht="12" customHeight="1" x14ac:dyDescent="0.2">
      <c r="A1477" s="259"/>
      <c r="B1477" s="259"/>
      <c r="C1477" s="258" t="s">
        <v>892</v>
      </c>
      <c r="D1477" s="260">
        <v>1</v>
      </c>
      <c r="E1477" s="262"/>
      <c r="F1477" s="262"/>
      <c r="G1477" s="258" t="s">
        <v>1182</v>
      </c>
    </row>
    <row r="1478" spans="1:7" ht="12" customHeight="1" x14ac:dyDescent="0.2">
      <c r="A1478" s="259"/>
      <c r="B1478" s="259"/>
      <c r="C1478" s="258" t="s">
        <v>1446</v>
      </c>
      <c r="D1478" s="260">
        <v>1</v>
      </c>
      <c r="E1478" s="262"/>
      <c r="F1478" s="262"/>
      <c r="G1478" s="258" t="s">
        <v>1182</v>
      </c>
    </row>
    <row r="1479" spans="1:7" ht="12" customHeight="1" x14ac:dyDescent="0.2">
      <c r="A1479" s="259"/>
      <c r="B1479" s="259"/>
      <c r="C1479" s="258" t="s">
        <v>1447</v>
      </c>
      <c r="D1479" s="260">
        <v>1</v>
      </c>
      <c r="E1479" s="262"/>
      <c r="F1479" s="262"/>
      <c r="G1479" s="258" t="s">
        <v>1182</v>
      </c>
    </row>
    <row r="1480" spans="1:7" ht="12" customHeight="1" x14ac:dyDescent="0.2">
      <c r="A1480" s="259"/>
      <c r="B1480" s="259"/>
      <c r="C1480" s="258" t="s">
        <v>661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423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1453</v>
      </c>
      <c r="D1482" s="260">
        <v>3</v>
      </c>
      <c r="E1482" s="261">
        <v>591.25</v>
      </c>
      <c r="F1482" s="399">
        <v>1773.75</v>
      </c>
      <c r="G1482" s="258"/>
    </row>
    <row r="1483" spans="1:7" ht="12" customHeight="1" x14ac:dyDescent="0.2">
      <c r="A1483" s="259"/>
      <c r="B1483" s="259"/>
      <c r="C1483" s="258" t="s">
        <v>1448</v>
      </c>
      <c r="D1483" s="260">
        <v>1</v>
      </c>
      <c r="E1483" s="262"/>
      <c r="F1483" s="262"/>
      <c r="G1483" s="258" t="s">
        <v>1182</v>
      </c>
    </row>
    <row r="1484" spans="1:7" ht="12" customHeight="1" x14ac:dyDescent="0.2">
      <c r="A1484" s="259"/>
      <c r="B1484" s="259"/>
      <c r="C1484" s="258" t="s">
        <v>439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1454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432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861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862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429</v>
      </c>
      <c r="D1490" s="260">
        <v>2</v>
      </c>
      <c r="E1490" s="260">
        <v>500</v>
      </c>
      <c r="F1490" s="263">
        <v>1000</v>
      </c>
      <c r="G1490" s="258"/>
    </row>
    <row r="1491" spans="1:7" ht="12" customHeight="1" x14ac:dyDescent="0.2">
      <c r="A1491" s="259"/>
      <c r="B1491" s="259"/>
      <c r="C1491" s="258" t="s">
        <v>900</v>
      </c>
      <c r="D1491" s="260">
        <v>1</v>
      </c>
      <c r="E1491" s="262"/>
      <c r="F1491" s="262"/>
      <c r="G1491" s="258" t="s">
        <v>1182</v>
      </c>
    </row>
    <row r="1492" spans="1:7" ht="12" customHeight="1" x14ac:dyDescent="0.2">
      <c r="A1492" s="259"/>
      <c r="B1492" s="259"/>
      <c r="C1492" s="258" t="s">
        <v>901</v>
      </c>
      <c r="D1492" s="260">
        <v>1</v>
      </c>
      <c r="E1492" s="262"/>
      <c r="F1492" s="262"/>
      <c r="G1492" s="258" t="s">
        <v>1182</v>
      </c>
    </row>
    <row r="1493" spans="1:7" ht="12" customHeight="1" x14ac:dyDescent="0.2">
      <c r="A1493" s="259"/>
      <c r="B1493" s="259"/>
      <c r="C1493" s="258" t="s">
        <v>1455</v>
      </c>
      <c r="D1493" s="260">
        <v>1</v>
      </c>
      <c r="E1493" s="262"/>
      <c r="F1493" s="262"/>
      <c r="G1493" s="258" t="s">
        <v>1182</v>
      </c>
    </row>
    <row r="1494" spans="1:7" ht="12" customHeight="1" x14ac:dyDescent="0.2">
      <c r="A1494" s="259"/>
      <c r="B1494" s="259"/>
      <c r="C1494" s="258" t="s">
        <v>1456</v>
      </c>
      <c r="D1494" s="260">
        <v>1</v>
      </c>
      <c r="E1494" s="262"/>
      <c r="F1494" s="262"/>
      <c r="G1494" s="258" t="s">
        <v>1182</v>
      </c>
    </row>
    <row r="1495" spans="1:7" ht="12" customHeight="1" x14ac:dyDescent="0.2">
      <c r="A1495" s="259"/>
      <c r="B1495" s="259"/>
      <c r="C1495" s="258" t="s">
        <v>892</v>
      </c>
      <c r="D1495" s="260">
        <v>1</v>
      </c>
      <c r="E1495" s="262"/>
      <c r="F1495" s="262"/>
      <c r="G1495" s="258" t="s">
        <v>1182</v>
      </c>
    </row>
    <row r="1496" spans="1:7" ht="12" customHeight="1" x14ac:dyDescent="0.2">
      <c r="A1496" s="259"/>
      <c r="B1496" s="259"/>
      <c r="C1496" s="258" t="s">
        <v>1457</v>
      </c>
      <c r="D1496" s="260">
        <v>1</v>
      </c>
      <c r="E1496" s="262"/>
      <c r="F1496" s="262"/>
      <c r="G1496" s="258" t="s">
        <v>1182</v>
      </c>
    </row>
    <row r="1497" spans="1:7" ht="12" customHeight="1" x14ac:dyDescent="0.2">
      <c r="A1497" s="259"/>
      <c r="B1497" s="259"/>
      <c r="C1497" s="258" t="s">
        <v>876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1458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439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1459</v>
      </c>
      <c r="D1500" s="260">
        <v>1</v>
      </c>
      <c r="E1500" s="262"/>
      <c r="F1500" s="262"/>
      <c r="G1500" s="258" t="s">
        <v>1182</v>
      </c>
    </row>
    <row r="1501" spans="1:7" ht="12.95" customHeight="1" x14ac:dyDescent="0.2">
      <c r="E1501" s="265">
        <v>8092.38</v>
      </c>
      <c r="F1501" s="265">
        <v>8092.38</v>
      </c>
    </row>
    <row r="1502" spans="1:7" ht="12" customHeight="1" x14ac:dyDescent="0.2">
      <c r="A1502" s="254">
        <v>91</v>
      </c>
      <c r="B1502" s="255" t="s">
        <v>1454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432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861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862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429</v>
      </c>
      <c r="D1506" s="260">
        <v>2</v>
      </c>
      <c r="E1506" s="260">
        <v>500</v>
      </c>
      <c r="F1506" s="263">
        <v>1000</v>
      </c>
      <c r="G1506" s="258"/>
    </row>
    <row r="1507" spans="1:7" ht="12" customHeight="1" x14ac:dyDescent="0.2">
      <c r="A1507" s="259"/>
      <c r="B1507" s="259"/>
      <c r="C1507" s="258" t="s">
        <v>900</v>
      </c>
      <c r="D1507" s="260">
        <v>1</v>
      </c>
      <c r="E1507" s="262"/>
      <c r="F1507" s="262"/>
      <c r="G1507" s="258" t="s">
        <v>1182</v>
      </c>
    </row>
    <row r="1508" spans="1:7" ht="12" customHeight="1" x14ac:dyDescent="0.2">
      <c r="A1508" s="259"/>
      <c r="B1508" s="259"/>
      <c r="C1508" s="258" t="s">
        <v>901</v>
      </c>
      <c r="D1508" s="260">
        <v>1</v>
      </c>
      <c r="E1508" s="262"/>
      <c r="F1508" s="262"/>
      <c r="G1508" s="258" t="s">
        <v>1182</v>
      </c>
    </row>
    <row r="1509" spans="1:7" ht="12" customHeight="1" x14ac:dyDescent="0.2">
      <c r="A1509" s="259"/>
      <c r="B1509" s="259"/>
      <c r="C1509" s="258" t="s">
        <v>1455</v>
      </c>
      <c r="D1509" s="260">
        <v>1</v>
      </c>
      <c r="E1509" s="262"/>
      <c r="F1509" s="262"/>
      <c r="G1509" s="258" t="s">
        <v>1182</v>
      </c>
    </row>
    <row r="1510" spans="1:7" ht="12" customHeight="1" x14ac:dyDescent="0.2">
      <c r="A1510" s="259"/>
      <c r="B1510" s="259"/>
      <c r="C1510" s="258" t="s">
        <v>1456</v>
      </c>
      <c r="D1510" s="260">
        <v>1</v>
      </c>
      <c r="E1510" s="262"/>
      <c r="F1510" s="262"/>
      <c r="G1510" s="258" t="s">
        <v>1182</v>
      </c>
    </row>
    <row r="1511" spans="1:7" ht="12" customHeight="1" x14ac:dyDescent="0.2">
      <c r="A1511" s="259"/>
      <c r="B1511" s="259"/>
      <c r="C1511" s="258" t="s">
        <v>892</v>
      </c>
      <c r="D1511" s="260">
        <v>1</v>
      </c>
      <c r="E1511" s="262"/>
      <c r="F1511" s="262"/>
      <c r="G1511" s="258" t="s">
        <v>1182</v>
      </c>
    </row>
    <row r="1512" spans="1:7" ht="12" customHeight="1" x14ac:dyDescent="0.2">
      <c r="A1512" s="259"/>
      <c r="B1512" s="259"/>
      <c r="C1512" s="258" t="s">
        <v>1457</v>
      </c>
      <c r="D1512" s="260">
        <v>1</v>
      </c>
      <c r="E1512" s="262"/>
      <c r="F1512" s="262"/>
      <c r="G1512" s="258" t="s">
        <v>1182</v>
      </c>
    </row>
    <row r="1513" spans="1:7" ht="12" customHeight="1" x14ac:dyDescent="0.2">
      <c r="A1513" s="259"/>
      <c r="B1513" s="259"/>
      <c r="C1513" s="258" t="s">
        <v>876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1458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439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1459</v>
      </c>
      <c r="D1516" s="260">
        <v>1</v>
      </c>
      <c r="E1516" s="262"/>
      <c r="F1516" s="262"/>
      <c r="G1516" s="258" t="s">
        <v>1182</v>
      </c>
    </row>
    <row r="1517" spans="1:7" ht="12.95" customHeight="1" x14ac:dyDescent="0.2">
      <c r="E1517" s="265">
        <v>8092.38</v>
      </c>
      <c r="F1517" s="265">
        <v>8092.38</v>
      </c>
    </row>
    <row r="1518" spans="1:7" ht="12" customHeight="1" x14ac:dyDescent="0.2">
      <c r="A1518" s="254">
        <v>92</v>
      </c>
      <c r="B1518" s="255" t="s">
        <v>1460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432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861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862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429</v>
      </c>
      <c r="D1522" s="260">
        <v>2</v>
      </c>
      <c r="E1522" s="260">
        <v>500</v>
      </c>
      <c r="F1522" s="263">
        <v>1000</v>
      </c>
      <c r="G1522" s="258"/>
    </row>
    <row r="1523" spans="1:7" ht="12" customHeight="1" x14ac:dyDescent="0.2">
      <c r="A1523" s="259"/>
      <c r="B1523" s="259"/>
      <c r="C1523" s="258" t="s">
        <v>446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900</v>
      </c>
      <c r="D1524" s="260">
        <v>1</v>
      </c>
      <c r="E1524" s="262"/>
      <c r="F1524" s="262"/>
      <c r="G1524" s="258" t="s">
        <v>1182</v>
      </c>
    </row>
    <row r="1525" spans="1:7" ht="12" customHeight="1" x14ac:dyDescent="0.2">
      <c r="A1525" s="259"/>
      <c r="B1525" s="259"/>
      <c r="C1525" s="258" t="s">
        <v>901</v>
      </c>
      <c r="D1525" s="260">
        <v>1</v>
      </c>
      <c r="E1525" s="262"/>
      <c r="F1525" s="262"/>
      <c r="G1525" s="258" t="s">
        <v>1182</v>
      </c>
    </row>
    <row r="1526" spans="1:7" ht="12" customHeight="1" x14ac:dyDescent="0.2">
      <c r="A1526" s="259"/>
      <c r="B1526" s="259"/>
      <c r="C1526" s="258" t="s">
        <v>899</v>
      </c>
      <c r="D1526" s="260">
        <v>1</v>
      </c>
      <c r="E1526" s="262"/>
      <c r="F1526" s="262"/>
      <c r="G1526" s="258" t="s">
        <v>1182</v>
      </c>
    </row>
    <row r="1527" spans="1:7" ht="12" customHeight="1" x14ac:dyDescent="0.2">
      <c r="A1527" s="259"/>
      <c r="B1527" s="259"/>
      <c r="C1527" s="258" t="s">
        <v>902</v>
      </c>
      <c r="D1527" s="260">
        <v>1</v>
      </c>
      <c r="E1527" s="262"/>
      <c r="F1527" s="262"/>
      <c r="G1527" s="258" t="s">
        <v>1182</v>
      </c>
    </row>
    <row r="1528" spans="1:7" ht="12" customHeight="1" x14ac:dyDescent="0.2">
      <c r="A1528" s="259"/>
      <c r="B1528" s="259"/>
      <c r="C1528" s="258" t="s">
        <v>892</v>
      </c>
      <c r="D1528" s="260">
        <v>1</v>
      </c>
      <c r="E1528" s="262"/>
      <c r="F1528" s="262"/>
      <c r="G1528" s="258" t="s">
        <v>1182</v>
      </c>
    </row>
    <row r="1529" spans="1:7" ht="12" customHeight="1" x14ac:dyDescent="0.2">
      <c r="A1529" s="259"/>
      <c r="B1529" s="259"/>
      <c r="C1529" s="258" t="s">
        <v>903</v>
      </c>
      <c r="D1529" s="260">
        <v>1</v>
      </c>
      <c r="E1529" s="262"/>
      <c r="F1529" s="262"/>
      <c r="G1529" s="258" t="s">
        <v>1182</v>
      </c>
    </row>
    <row r="1530" spans="1:7" ht="12" customHeight="1" x14ac:dyDescent="0.2">
      <c r="A1530" s="259"/>
      <c r="B1530" s="259"/>
      <c r="C1530" s="258" t="s">
        <v>876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904</v>
      </c>
      <c r="D1531" s="260">
        <v>1</v>
      </c>
      <c r="E1531" s="262"/>
      <c r="F1531" s="262"/>
      <c r="G1531" s="258" t="s">
        <v>1182</v>
      </c>
    </row>
    <row r="1532" spans="1:7" ht="12" customHeight="1" x14ac:dyDescent="0.2">
      <c r="A1532" s="259"/>
      <c r="B1532" s="259"/>
      <c r="C1532" s="258" t="s">
        <v>439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4620.03</v>
      </c>
      <c r="F1533" s="265">
        <v>4620.03</v>
      </c>
    </row>
    <row r="1534" spans="1:7" ht="12" customHeight="1" x14ac:dyDescent="0.2">
      <c r="A1534" s="254">
        <v>93</v>
      </c>
      <c r="B1534" s="255" t="s">
        <v>1461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432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861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862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429</v>
      </c>
      <c r="D1538" s="260">
        <v>2</v>
      </c>
      <c r="E1538" s="260">
        <v>500</v>
      </c>
      <c r="F1538" s="263">
        <v>1000</v>
      </c>
      <c r="G1538" s="258"/>
    </row>
    <row r="1539" spans="1:7" ht="12" customHeight="1" x14ac:dyDescent="0.2">
      <c r="A1539" s="259"/>
      <c r="B1539" s="259"/>
      <c r="C1539" s="258" t="s">
        <v>446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1331</v>
      </c>
      <c r="D1540" s="260">
        <v>1</v>
      </c>
      <c r="E1540" s="262"/>
      <c r="F1540" s="262"/>
      <c r="G1540" s="258" t="s">
        <v>1182</v>
      </c>
    </row>
    <row r="1541" spans="1:7" ht="12" customHeight="1" x14ac:dyDescent="0.2">
      <c r="A1541" s="259"/>
      <c r="B1541" s="259"/>
      <c r="C1541" s="258" t="s">
        <v>1332</v>
      </c>
      <c r="D1541" s="260">
        <v>1</v>
      </c>
      <c r="E1541" s="262"/>
      <c r="F1541" s="262"/>
      <c r="G1541" s="258" t="s">
        <v>1182</v>
      </c>
    </row>
    <row r="1542" spans="1:7" ht="12" customHeight="1" x14ac:dyDescent="0.2">
      <c r="A1542" s="259"/>
      <c r="B1542" s="259"/>
      <c r="C1542" s="258" t="s">
        <v>899</v>
      </c>
      <c r="D1542" s="260">
        <v>1</v>
      </c>
      <c r="E1542" s="262"/>
      <c r="F1542" s="262"/>
      <c r="G1542" s="258" t="s">
        <v>1182</v>
      </c>
    </row>
    <row r="1543" spans="1:7" ht="12" customHeight="1" x14ac:dyDescent="0.2">
      <c r="A1543" s="259"/>
      <c r="B1543" s="259"/>
      <c r="C1543" s="258" t="s">
        <v>1462</v>
      </c>
      <c r="D1543" s="260">
        <v>1</v>
      </c>
      <c r="E1543" s="262"/>
      <c r="F1543" s="262"/>
      <c r="G1543" s="258" t="s">
        <v>1182</v>
      </c>
    </row>
    <row r="1544" spans="1:7" ht="12" customHeight="1" x14ac:dyDescent="0.2">
      <c r="A1544" s="259"/>
      <c r="B1544" s="259"/>
      <c r="C1544" s="258" t="s">
        <v>892</v>
      </c>
      <c r="D1544" s="260">
        <v>1</v>
      </c>
      <c r="E1544" s="262"/>
      <c r="F1544" s="262"/>
      <c r="G1544" s="258" t="s">
        <v>1182</v>
      </c>
    </row>
    <row r="1545" spans="1:7" ht="12" customHeight="1" x14ac:dyDescent="0.2">
      <c r="A1545" s="259"/>
      <c r="B1545" s="259"/>
      <c r="C1545" s="258" t="s">
        <v>1463</v>
      </c>
      <c r="D1545" s="260">
        <v>1</v>
      </c>
      <c r="E1545" s="262"/>
      <c r="F1545" s="262"/>
      <c r="G1545" s="258" t="s">
        <v>1182</v>
      </c>
    </row>
    <row r="1546" spans="1:7" ht="12" customHeight="1" x14ac:dyDescent="0.2">
      <c r="A1546" s="259"/>
      <c r="B1546" s="259"/>
      <c r="C1546" s="258" t="s">
        <v>660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876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1464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904</v>
      </c>
      <c r="D1549" s="260">
        <v>1</v>
      </c>
      <c r="E1549" s="262"/>
      <c r="F1549" s="262"/>
      <c r="G1549" s="258" t="s">
        <v>1182</v>
      </c>
    </row>
    <row r="1550" spans="1:7" ht="12" customHeight="1" x14ac:dyDescent="0.2">
      <c r="A1550" s="259"/>
      <c r="B1550" s="259"/>
      <c r="C1550" s="258" t="s">
        <v>439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5178.92</v>
      </c>
      <c r="F1551" s="265">
        <v>5178.92</v>
      </c>
    </row>
    <row r="1552" spans="1:7" ht="12" customHeight="1" x14ac:dyDescent="0.2">
      <c r="A1552" s="254">
        <v>94</v>
      </c>
      <c r="B1552" s="255" t="s">
        <v>1242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906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00">
        <v>770</v>
      </c>
      <c r="F1555" s="271">
        <v>30800</v>
      </c>
    </row>
    <row r="1556" spans="1:7" ht="12" customHeight="1" x14ac:dyDescent="0.2">
      <c r="A1556" s="254">
        <v>96</v>
      </c>
      <c r="B1556" s="255" t="s">
        <v>1465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432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861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862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1379</v>
      </c>
      <c r="D1560" s="260">
        <v>1</v>
      </c>
      <c r="E1560" s="262"/>
      <c r="F1560" s="262"/>
      <c r="G1560" s="258" t="s">
        <v>1182</v>
      </c>
    </row>
    <row r="1561" spans="1:7" ht="12" customHeight="1" x14ac:dyDescent="0.2">
      <c r="A1561" s="259"/>
      <c r="B1561" s="259"/>
      <c r="C1561" s="258" t="s">
        <v>1380</v>
      </c>
      <c r="D1561" s="260">
        <v>1</v>
      </c>
      <c r="E1561" s="262"/>
      <c r="F1561" s="262"/>
      <c r="G1561" s="258" t="s">
        <v>1182</v>
      </c>
    </row>
    <row r="1562" spans="1:7" ht="12" customHeight="1" x14ac:dyDescent="0.2">
      <c r="A1562" s="259"/>
      <c r="B1562" s="259"/>
      <c r="C1562" s="258" t="s">
        <v>1455</v>
      </c>
      <c r="D1562" s="260">
        <v>1</v>
      </c>
      <c r="E1562" s="262"/>
      <c r="F1562" s="262"/>
      <c r="G1562" s="258" t="s">
        <v>1182</v>
      </c>
    </row>
    <row r="1563" spans="1:7" ht="12" customHeight="1" x14ac:dyDescent="0.2">
      <c r="A1563" s="259"/>
      <c r="B1563" s="259"/>
      <c r="C1563" s="258" t="s">
        <v>1466</v>
      </c>
      <c r="D1563" s="260">
        <v>1</v>
      </c>
      <c r="E1563" s="262"/>
      <c r="F1563" s="262"/>
      <c r="G1563" s="258" t="s">
        <v>1182</v>
      </c>
    </row>
    <row r="1564" spans="1:7" ht="12" customHeight="1" x14ac:dyDescent="0.2">
      <c r="A1564" s="259"/>
      <c r="B1564" s="259"/>
      <c r="C1564" s="258" t="s">
        <v>892</v>
      </c>
      <c r="D1564" s="260">
        <v>1</v>
      </c>
      <c r="E1564" s="262"/>
      <c r="F1564" s="262"/>
      <c r="G1564" s="258" t="s">
        <v>1182</v>
      </c>
    </row>
    <row r="1565" spans="1:7" ht="12" customHeight="1" x14ac:dyDescent="0.2">
      <c r="A1565" s="259"/>
      <c r="B1565" s="259"/>
      <c r="C1565" s="258" t="s">
        <v>1467</v>
      </c>
      <c r="D1565" s="260">
        <v>1</v>
      </c>
      <c r="E1565" s="262"/>
      <c r="F1565" s="262"/>
      <c r="G1565" s="258" t="s">
        <v>1182</v>
      </c>
    </row>
    <row r="1566" spans="1:7" ht="12" customHeight="1" x14ac:dyDescent="0.2">
      <c r="A1566" s="259"/>
      <c r="B1566" s="259"/>
      <c r="C1566" s="258" t="s">
        <v>876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1458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439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429</v>
      </c>
      <c r="D1569" s="260">
        <v>3</v>
      </c>
      <c r="E1569" s="260">
        <v>500</v>
      </c>
      <c r="F1569" s="263">
        <v>1500</v>
      </c>
      <c r="G1569" s="258"/>
    </row>
    <row r="1570" spans="1:7" ht="12" customHeight="1" x14ac:dyDescent="0.2">
      <c r="A1570" s="259"/>
      <c r="B1570" s="259"/>
      <c r="C1570" s="258" t="s">
        <v>1468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9938.49</v>
      </c>
      <c r="F1571" s="265">
        <v>9938.49</v>
      </c>
    </row>
    <row r="1572" spans="1:7" ht="12" customHeight="1" x14ac:dyDescent="0.2">
      <c r="A1572" s="254">
        <v>97</v>
      </c>
      <c r="B1572" s="255" t="s">
        <v>1469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432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861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862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1379</v>
      </c>
      <c r="D1576" s="260">
        <v>1</v>
      </c>
      <c r="E1576" s="262"/>
      <c r="F1576" s="262"/>
      <c r="G1576" s="258" t="s">
        <v>1182</v>
      </c>
    </row>
    <row r="1577" spans="1:7" ht="12" customHeight="1" x14ac:dyDescent="0.2">
      <c r="A1577" s="259"/>
      <c r="B1577" s="259"/>
      <c r="C1577" s="258" t="s">
        <v>1380</v>
      </c>
      <c r="D1577" s="260">
        <v>1</v>
      </c>
      <c r="E1577" s="262"/>
      <c r="F1577" s="262"/>
      <c r="G1577" s="258" t="s">
        <v>1182</v>
      </c>
    </row>
    <row r="1578" spans="1:7" ht="12" customHeight="1" x14ac:dyDescent="0.2">
      <c r="A1578" s="259"/>
      <c r="B1578" s="259"/>
      <c r="C1578" s="258" t="s">
        <v>1455</v>
      </c>
      <c r="D1578" s="260">
        <v>1</v>
      </c>
      <c r="E1578" s="262"/>
      <c r="F1578" s="262"/>
      <c r="G1578" s="258" t="s">
        <v>1182</v>
      </c>
    </row>
    <row r="1579" spans="1:7" ht="12" customHeight="1" x14ac:dyDescent="0.2">
      <c r="A1579" s="259"/>
      <c r="B1579" s="259"/>
      <c r="C1579" s="258" t="s">
        <v>1466</v>
      </c>
      <c r="D1579" s="260">
        <v>1</v>
      </c>
      <c r="E1579" s="262"/>
      <c r="F1579" s="262"/>
      <c r="G1579" s="258" t="s">
        <v>1182</v>
      </c>
    </row>
    <row r="1580" spans="1:7" ht="12" customHeight="1" x14ac:dyDescent="0.2">
      <c r="A1580" s="259"/>
      <c r="B1580" s="259"/>
      <c r="C1580" s="258" t="s">
        <v>1470</v>
      </c>
      <c r="D1580" s="260">
        <v>1</v>
      </c>
      <c r="E1580" s="262"/>
      <c r="F1580" s="262"/>
      <c r="G1580" s="258" t="s">
        <v>1182</v>
      </c>
    </row>
    <row r="1581" spans="1:7" ht="12" customHeight="1" x14ac:dyDescent="0.2">
      <c r="A1581" s="259"/>
      <c r="B1581" s="259"/>
      <c r="C1581" s="258" t="s">
        <v>892</v>
      </c>
      <c r="D1581" s="260">
        <v>1</v>
      </c>
      <c r="E1581" s="262"/>
      <c r="F1581" s="262"/>
      <c r="G1581" s="258" t="s">
        <v>1182</v>
      </c>
    </row>
    <row r="1582" spans="1:7" ht="12" customHeight="1" x14ac:dyDescent="0.2">
      <c r="A1582" s="259"/>
      <c r="B1582" s="259"/>
      <c r="C1582" s="258" t="s">
        <v>1467</v>
      </c>
      <c r="D1582" s="260">
        <v>1</v>
      </c>
      <c r="E1582" s="262"/>
      <c r="F1582" s="262"/>
      <c r="G1582" s="258" t="s">
        <v>1182</v>
      </c>
    </row>
    <row r="1583" spans="1:7" ht="12" customHeight="1" x14ac:dyDescent="0.2">
      <c r="A1583" s="259"/>
      <c r="B1583" s="259"/>
      <c r="C1583" s="258" t="s">
        <v>876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1458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439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429</v>
      </c>
      <c r="D1586" s="260">
        <v>3</v>
      </c>
      <c r="E1586" s="260">
        <v>500</v>
      </c>
      <c r="F1586" s="263">
        <v>1500</v>
      </c>
      <c r="G1586" s="258"/>
    </row>
    <row r="1587" spans="1:7" ht="12" customHeight="1" x14ac:dyDescent="0.2">
      <c r="A1587" s="259"/>
      <c r="B1587" s="259"/>
      <c r="C1587" s="258" t="s">
        <v>1471</v>
      </c>
      <c r="D1587" s="260">
        <v>2</v>
      </c>
      <c r="E1587" s="270">
        <v>474.6</v>
      </c>
      <c r="F1587" s="270">
        <v>949.2</v>
      </c>
      <c r="G1587" s="258"/>
    </row>
    <row r="1588" spans="1:7" ht="12.95" customHeight="1" x14ac:dyDescent="0.2">
      <c r="E1588" s="265">
        <v>10276.69</v>
      </c>
      <c r="F1588" s="265">
        <v>10276.69</v>
      </c>
    </row>
    <row r="1589" spans="1:7" ht="12" customHeight="1" x14ac:dyDescent="0.2">
      <c r="A1589" s="254">
        <v>98</v>
      </c>
      <c r="B1589" s="255" t="s">
        <v>1472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900</v>
      </c>
      <c r="D1590" s="260">
        <v>1</v>
      </c>
      <c r="E1590" s="262"/>
      <c r="F1590" s="262"/>
      <c r="G1590" s="258" t="s">
        <v>1182</v>
      </c>
    </row>
    <row r="1591" spans="1:7" ht="12" customHeight="1" x14ac:dyDescent="0.2">
      <c r="A1591" s="259"/>
      <c r="B1591" s="259"/>
      <c r="C1591" s="258" t="s">
        <v>899</v>
      </c>
      <c r="D1591" s="260">
        <v>1</v>
      </c>
      <c r="E1591" s="262"/>
      <c r="F1591" s="262"/>
      <c r="G1591" s="258" t="s">
        <v>1182</v>
      </c>
    </row>
    <row r="1592" spans="1:7" ht="12" customHeight="1" x14ac:dyDescent="0.2">
      <c r="A1592" s="259"/>
      <c r="B1592" s="259"/>
      <c r="C1592" s="258" t="s">
        <v>1473</v>
      </c>
      <c r="D1592" s="260">
        <v>1</v>
      </c>
      <c r="E1592" s="262"/>
      <c r="F1592" s="262"/>
      <c r="G1592" s="258" t="s">
        <v>1182</v>
      </c>
    </row>
    <row r="1593" spans="1:7" ht="12" customHeight="1" x14ac:dyDescent="0.2">
      <c r="A1593" s="259"/>
      <c r="B1593" s="259"/>
      <c r="C1593" s="258" t="s">
        <v>631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432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861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892</v>
      </c>
      <c r="D1596" s="260">
        <v>1</v>
      </c>
      <c r="E1596" s="262"/>
      <c r="F1596" s="262"/>
      <c r="G1596" s="258" t="s">
        <v>1182</v>
      </c>
    </row>
    <row r="1597" spans="1:7" ht="12" customHeight="1" x14ac:dyDescent="0.2">
      <c r="A1597" s="259"/>
      <c r="B1597" s="259"/>
      <c r="C1597" s="258" t="s">
        <v>1474</v>
      </c>
      <c r="D1597" s="260">
        <v>1</v>
      </c>
      <c r="E1597" s="262"/>
      <c r="F1597" s="262"/>
      <c r="G1597" s="258" t="s">
        <v>1182</v>
      </c>
    </row>
    <row r="1598" spans="1:7" ht="12" customHeight="1" x14ac:dyDescent="0.2">
      <c r="A1598" s="259"/>
      <c r="B1598" s="259"/>
      <c r="C1598" s="258" t="s">
        <v>901</v>
      </c>
      <c r="D1598" s="260">
        <v>1</v>
      </c>
      <c r="E1598" s="262"/>
      <c r="F1598" s="262"/>
      <c r="G1598" s="258" t="s">
        <v>1182</v>
      </c>
    </row>
    <row r="1599" spans="1:7" ht="12" customHeight="1" x14ac:dyDescent="0.2">
      <c r="A1599" s="259"/>
      <c r="B1599" s="259"/>
      <c r="C1599" s="258" t="s">
        <v>1475</v>
      </c>
      <c r="D1599" s="260">
        <v>1</v>
      </c>
      <c r="E1599" s="262"/>
      <c r="F1599" s="262"/>
      <c r="G1599" s="258" t="s">
        <v>1182</v>
      </c>
    </row>
    <row r="1600" spans="1:7" ht="12" customHeight="1" x14ac:dyDescent="0.2">
      <c r="A1600" s="259"/>
      <c r="B1600" s="259"/>
      <c r="C1600" s="258" t="s">
        <v>446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904</v>
      </c>
      <c r="D1601" s="260">
        <v>1</v>
      </c>
      <c r="E1601" s="262"/>
      <c r="F1601" s="262"/>
      <c r="G1601" s="258" t="s">
        <v>1182</v>
      </c>
    </row>
    <row r="1602" spans="1:7" ht="12" customHeight="1" x14ac:dyDescent="0.2">
      <c r="A1602" s="259"/>
      <c r="B1602" s="259"/>
      <c r="C1602" s="258" t="s">
        <v>439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440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1476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861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1357</v>
      </c>
      <c r="D1607" s="260">
        <v>1</v>
      </c>
      <c r="E1607" s="262"/>
      <c r="F1607" s="262"/>
      <c r="G1607" s="258" t="s">
        <v>1182</v>
      </c>
    </row>
    <row r="1608" spans="1:7" ht="12" customHeight="1" x14ac:dyDescent="0.2">
      <c r="A1608" s="259"/>
      <c r="B1608" s="259"/>
      <c r="C1608" s="258" t="s">
        <v>1358</v>
      </c>
      <c r="D1608" s="260">
        <v>1</v>
      </c>
      <c r="E1608" s="262"/>
      <c r="F1608" s="262"/>
      <c r="G1608" s="258" t="s">
        <v>1182</v>
      </c>
    </row>
    <row r="1609" spans="1:7" ht="12" customHeight="1" x14ac:dyDescent="0.2">
      <c r="A1609" s="259"/>
      <c r="B1609" s="259"/>
      <c r="C1609" s="258" t="s">
        <v>1477</v>
      </c>
      <c r="D1609" s="260">
        <v>1</v>
      </c>
      <c r="E1609" s="262"/>
      <c r="F1609" s="262"/>
      <c r="G1609" s="258" t="s">
        <v>1182</v>
      </c>
    </row>
    <row r="1610" spans="1:7" ht="12" customHeight="1" x14ac:dyDescent="0.2">
      <c r="A1610" s="259"/>
      <c r="B1610" s="259"/>
      <c r="C1610" s="258" t="s">
        <v>1478</v>
      </c>
      <c r="D1610" s="260">
        <v>1</v>
      </c>
      <c r="E1610" s="262"/>
      <c r="F1610" s="262"/>
      <c r="G1610" s="258" t="s">
        <v>1182</v>
      </c>
    </row>
    <row r="1611" spans="1:7" ht="12" customHeight="1" x14ac:dyDescent="0.2">
      <c r="A1611" s="259"/>
      <c r="B1611" s="259"/>
      <c r="C1611" s="258" t="s">
        <v>892</v>
      </c>
      <c r="D1611" s="260">
        <v>1</v>
      </c>
      <c r="E1611" s="262"/>
      <c r="F1611" s="262"/>
      <c r="G1611" s="258" t="s">
        <v>1182</v>
      </c>
    </row>
    <row r="1612" spans="1:7" ht="12" customHeight="1" x14ac:dyDescent="0.2">
      <c r="A1612" s="259"/>
      <c r="B1612" s="259"/>
      <c r="C1612" s="258" t="s">
        <v>1479</v>
      </c>
      <c r="D1612" s="260">
        <v>1</v>
      </c>
      <c r="E1612" s="262"/>
      <c r="F1612" s="262"/>
      <c r="G1612" s="258" t="s">
        <v>1182</v>
      </c>
    </row>
    <row r="1613" spans="1:7" ht="12" customHeight="1" x14ac:dyDescent="0.2">
      <c r="A1613" s="259"/>
      <c r="B1613" s="259"/>
      <c r="C1613" s="258" t="s">
        <v>876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432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453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657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439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1480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861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1481</v>
      </c>
      <c r="D1621" s="260">
        <v>1</v>
      </c>
      <c r="E1621" s="262"/>
      <c r="F1621" s="262"/>
      <c r="G1621" s="258" t="s">
        <v>1182</v>
      </c>
    </row>
    <row r="1622" spans="1:7" ht="12" customHeight="1" x14ac:dyDescent="0.2">
      <c r="A1622" s="259"/>
      <c r="B1622" s="259"/>
      <c r="C1622" s="258" t="s">
        <v>1482</v>
      </c>
      <c r="D1622" s="260">
        <v>1</v>
      </c>
      <c r="E1622" s="262"/>
      <c r="F1622" s="262"/>
      <c r="G1622" s="258" t="s">
        <v>1182</v>
      </c>
    </row>
    <row r="1623" spans="1:7" ht="12" customHeight="1" x14ac:dyDescent="0.2">
      <c r="A1623" s="259"/>
      <c r="B1623" s="259"/>
      <c r="C1623" s="258" t="s">
        <v>1477</v>
      </c>
      <c r="D1623" s="260">
        <v>1</v>
      </c>
      <c r="E1623" s="262"/>
      <c r="F1623" s="262"/>
      <c r="G1623" s="258" t="s">
        <v>1182</v>
      </c>
    </row>
    <row r="1624" spans="1:7" ht="12" customHeight="1" x14ac:dyDescent="0.2">
      <c r="A1624" s="259"/>
      <c r="B1624" s="259"/>
      <c r="C1624" s="258" t="s">
        <v>1483</v>
      </c>
      <c r="D1624" s="260">
        <v>1</v>
      </c>
      <c r="E1624" s="262"/>
      <c r="F1624" s="262"/>
      <c r="G1624" s="258" t="s">
        <v>1182</v>
      </c>
    </row>
    <row r="1625" spans="1:7" ht="12" customHeight="1" x14ac:dyDescent="0.2">
      <c r="A1625" s="259"/>
      <c r="B1625" s="259"/>
      <c r="C1625" s="258" t="s">
        <v>892</v>
      </c>
      <c r="D1625" s="260">
        <v>1</v>
      </c>
      <c r="E1625" s="262"/>
      <c r="F1625" s="262"/>
      <c r="G1625" s="258" t="s">
        <v>1182</v>
      </c>
    </row>
    <row r="1626" spans="1:7" ht="12" customHeight="1" x14ac:dyDescent="0.2">
      <c r="A1626" s="259"/>
      <c r="B1626" s="259"/>
      <c r="C1626" s="258" t="s">
        <v>1484</v>
      </c>
      <c r="D1626" s="260">
        <v>1</v>
      </c>
      <c r="E1626" s="262"/>
      <c r="F1626" s="262"/>
      <c r="G1626" s="258" t="s">
        <v>1182</v>
      </c>
    </row>
    <row r="1627" spans="1:7" ht="12" customHeight="1" x14ac:dyDescent="0.2">
      <c r="A1627" s="259"/>
      <c r="B1627" s="259"/>
      <c r="C1627" s="258" t="s">
        <v>876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432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453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488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439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1485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861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1481</v>
      </c>
      <c r="D1635" s="260">
        <v>1</v>
      </c>
      <c r="E1635" s="262"/>
      <c r="F1635" s="262"/>
      <c r="G1635" s="258" t="s">
        <v>1182</v>
      </c>
    </row>
    <row r="1636" spans="1:7" ht="12" customHeight="1" x14ac:dyDescent="0.2">
      <c r="A1636" s="259"/>
      <c r="B1636" s="259"/>
      <c r="C1636" s="258" t="s">
        <v>1482</v>
      </c>
      <c r="D1636" s="260">
        <v>1</v>
      </c>
      <c r="E1636" s="262"/>
      <c r="F1636" s="262"/>
      <c r="G1636" s="258" t="s">
        <v>1182</v>
      </c>
    </row>
    <row r="1637" spans="1:7" ht="12" customHeight="1" x14ac:dyDescent="0.2">
      <c r="A1637" s="259"/>
      <c r="B1637" s="259"/>
      <c r="C1637" s="258" t="s">
        <v>1486</v>
      </c>
      <c r="D1637" s="260">
        <v>1</v>
      </c>
      <c r="E1637" s="262"/>
      <c r="F1637" s="262"/>
      <c r="G1637" s="258" t="s">
        <v>1182</v>
      </c>
    </row>
    <row r="1638" spans="1:7" ht="12" customHeight="1" x14ac:dyDescent="0.2">
      <c r="A1638" s="259"/>
      <c r="B1638" s="259"/>
      <c r="C1638" s="258" t="s">
        <v>1487</v>
      </c>
      <c r="D1638" s="260">
        <v>1</v>
      </c>
      <c r="E1638" s="262"/>
      <c r="F1638" s="262"/>
      <c r="G1638" s="258" t="s">
        <v>1182</v>
      </c>
    </row>
    <row r="1639" spans="1:7" ht="12" customHeight="1" x14ac:dyDescent="0.2">
      <c r="A1639" s="259"/>
      <c r="B1639" s="259"/>
      <c r="C1639" s="258" t="s">
        <v>892</v>
      </c>
      <c r="D1639" s="260">
        <v>1</v>
      </c>
      <c r="E1639" s="262"/>
      <c r="F1639" s="262"/>
      <c r="G1639" s="258" t="s">
        <v>1182</v>
      </c>
    </row>
    <row r="1640" spans="1:7" ht="12" customHeight="1" x14ac:dyDescent="0.2">
      <c r="A1640" s="259"/>
      <c r="B1640" s="259"/>
      <c r="C1640" s="258" t="s">
        <v>1488</v>
      </c>
      <c r="D1640" s="260">
        <v>1</v>
      </c>
      <c r="E1640" s="262"/>
      <c r="F1640" s="262"/>
      <c r="G1640" s="258" t="s">
        <v>1182</v>
      </c>
    </row>
    <row r="1641" spans="1:7" ht="12" customHeight="1" x14ac:dyDescent="0.2">
      <c r="A1641" s="259"/>
      <c r="B1641" s="259"/>
      <c r="C1641" s="258" t="s">
        <v>1489</v>
      </c>
      <c r="D1641" s="260">
        <v>1</v>
      </c>
      <c r="E1641" s="262"/>
      <c r="F1641" s="262"/>
      <c r="G1641" s="258" t="s">
        <v>1182</v>
      </c>
    </row>
    <row r="1642" spans="1:7" ht="12" customHeight="1" x14ac:dyDescent="0.2">
      <c r="A1642" s="259"/>
      <c r="B1642" s="259"/>
      <c r="C1642" s="258" t="s">
        <v>876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432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642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488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439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1242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1490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861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862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429</v>
      </c>
      <c r="D1653" s="260">
        <v>5</v>
      </c>
      <c r="E1653" s="260">
        <v>500</v>
      </c>
      <c r="F1653" s="263">
        <v>2500</v>
      </c>
      <c r="G1653" s="258"/>
    </row>
    <row r="1654" spans="1:7" ht="12" customHeight="1" x14ac:dyDescent="0.2">
      <c r="A1654" s="259"/>
      <c r="B1654" s="259"/>
      <c r="C1654" s="258" t="s">
        <v>1491</v>
      </c>
      <c r="D1654" s="260">
        <v>1</v>
      </c>
      <c r="E1654" s="262"/>
      <c r="F1654" s="262"/>
      <c r="G1654" s="258" t="s">
        <v>1182</v>
      </c>
    </row>
    <row r="1655" spans="1:7" ht="12" customHeight="1" x14ac:dyDescent="0.2">
      <c r="A1655" s="259"/>
      <c r="B1655" s="259"/>
      <c r="C1655" s="258" t="s">
        <v>1492</v>
      </c>
      <c r="D1655" s="260">
        <v>1</v>
      </c>
      <c r="E1655" s="262"/>
      <c r="F1655" s="262"/>
      <c r="G1655" s="258" t="s">
        <v>1182</v>
      </c>
    </row>
    <row r="1656" spans="1:7" ht="12" customHeight="1" x14ac:dyDescent="0.2">
      <c r="A1656" s="259"/>
      <c r="B1656" s="259"/>
      <c r="C1656" s="258" t="s">
        <v>869</v>
      </c>
      <c r="D1656" s="260">
        <v>2</v>
      </c>
      <c r="E1656" s="262"/>
      <c r="F1656" s="262"/>
      <c r="G1656" s="258" t="s">
        <v>1182</v>
      </c>
    </row>
    <row r="1657" spans="1:7" ht="12" customHeight="1" x14ac:dyDescent="0.2">
      <c r="A1657" s="259"/>
      <c r="B1657" s="259"/>
      <c r="C1657" s="258" t="s">
        <v>1184</v>
      </c>
      <c r="D1657" s="260">
        <v>1</v>
      </c>
      <c r="E1657" s="262"/>
      <c r="F1657" s="262"/>
      <c r="G1657" s="258" t="s">
        <v>1182</v>
      </c>
    </row>
    <row r="1658" spans="1:7" ht="12" customHeight="1" x14ac:dyDescent="0.2">
      <c r="A1658" s="259"/>
      <c r="B1658" s="259"/>
      <c r="C1658" s="258" t="s">
        <v>1493</v>
      </c>
      <c r="D1658" s="260">
        <v>1</v>
      </c>
      <c r="E1658" s="262"/>
      <c r="F1658" s="262"/>
      <c r="G1658" s="258" t="s">
        <v>1182</v>
      </c>
    </row>
    <row r="1659" spans="1:7" ht="12" customHeight="1" x14ac:dyDescent="0.2">
      <c r="A1659" s="259"/>
      <c r="B1659" s="259"/>
      <c r="C1659" s="258" t="s">
        <v>1494</v>
      </c>
      <c r="D1659" s="260">
        <v>1</v>
      </c>
      <c r="E1659" s="262"/>
      <c r="F1659" s="262"/>
      <c r="G1659" s="258" t="s">
        <v>1182</v>
      </c>
    </row>
    <row r="1660" spans="1:7" ht="12" customHeight="1" x14ac:dyDescent="0.2">
      <c r="A1660" s="259"/>
      <c r="B1660" s="259"/>
      <c r="C1660" s="258" t="s">
        <v>865</v>
      </c>
      <c r="D1660" s="260">
        <v>1</v>
      </c>
      <c r="E1660" s="262"/>
      <c r="F1660" s="262"/>
      <c r="G1660" s="258" t="s">
        <v>1182</v>
      </c>
    </row>
    <row r="1661" spans="1:7" ht="12" customHeight="1" x14ac:dyDescent="0.2">
      <c r="A1661" s="259"/>
      <c r="B1661" s="259"/>
      <c r="C1661" s="258" t="s">
        <v>1495</v>
      </c>
      <c r="D1661" s="260">
        <v>1</v>
      </c>
      <c r="E1661" s="262"/>
      <c r="F1661" s="262"/>
      <c r="G1661" s="258" t="s">
        <v>1182</v>
      </c>
    </row>
    <row r="1662" spans="1:7" ht="12" customHeight="1" x14ac:dyDescent="0.2">
      <c r="A1662" s="259"/>
      <c r="B1662" s="259"/>
      <c r="C1662" s="258" t="s">
        <v>660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435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394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1186</v>
      </c>
      <c r="D1665" s="260">
        <v>4</v>
      </c>
      <c r="E1665" s="261">
        <v>567.87</v>
      </c>
      <c r="F1665" s="399">
        <v>2271.48</v>
      </c>
      <c r="G1665" s="258"/>
    </row>
    <row r="1666" spans="1:7" ht="12" customHeight="1" x14ac:dyDescent="0.2">
      <c r="A1666" s="259"/>
      <c r="B1666" s="259"/>
      <c r="C1666" s="258" t="s">
        <v>476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14187.9</v>
      </c>
      <c r="F1667" s="268">
        <v>14187.9</v>
      </c>
    </row>
    <row r="1668" spans="1:7" ht="12" customHeight="1" x14ac:dyDescent="0.2">
      <c r="A1668" s="254">
        <v>104</v>
      </c>
      <c r="B1668" s="255" t="s">
        <v>1496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861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862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1491</v>
      </c>
      <c r="D1671" s="260">
        <v>1</v>
      </c>
      <c r="E1671" s="262"/>
      <c r="F1671" s="262"/>
      <c r="G1671" s="258" t="s">
        <v>1182</v>
      </c>
    </row>
    <row r="1672" spans="1:7" ht="12" customHeight="1" x14ac:dyDescent="0.2">
      <c r="A1672" s="259"/>
      <c r="B1672" s="259"/>
      <c r="C1672" s="258" t="s">
        <v>1497</v>
      </c>
      <c r="D1672" s="260">
        <v>1</v>
      </c>
      <c r="E1672" s="262"/>
      <c r="F1672" s="262"/>
      <c r="G1672" s="258" t="s">
        <v>1182</v>
      </c>
    </row>
    <row r="1673" spans="1:7" ht="12" customHeight="1" x14ac:dyDescent="0.2">
      <c r="A1673" s="259"/>
      <c r="B1673" s="259"/>
      <c r="C1673" s="258" t="s">
        <v>869</v>
      </c>
      <c r="D1673" s="260">
        <v>2</v>
      </c>
      <c r="E1673" s="262"/>
      <c r="F1673" s="262"/>
      <c r="G1673" s="258" t="s">
        <v>1182</v>
      </c>
    </row>
    <row r="1674" spans="1:7" ht="12" customHeight="1" x14ac:dyDescent="0.2">
      <c r="A1674" s="259"/>
      <c r="B1674" s="259"/>
      <c r="C1674" s="258" t="s">
        <v>1184</v>
      </c>
      <c r="D1674" s="260">
        <v>1</v>
      </c>
      <c r="E1674" s="262"/>
      <c r="F1674" s="262"/>
      <c r="G1674" s="258" t="s">
        <v>1182</v>
      </c>
    </row>
    <row r="1675" spans="1:7" ht="12" customHeight="1" x14ac:dyDescent="0.2">
      <c r="A1675" s="259"/>
      <c r="B1675" s="259"/>
      <c r="C1675" s="258" t="s">
        <v>1495</v>
      </c>
      <c r="D1675" s="260">
        <v>1</v>
      </c>
      <c r="E1675" s="262"/>
      <c r="F1675" s="262"/>
      <c r="G1675" s="258" t="s">
        <v>1182</v>
      </c>
    </row>
    <row r="1676" spans="1:7" ht="12" customHeight="1" x14ac:dyDescent="0.2">
      <c r="A1676" s="259"/>
      <c r="B1676" s="259"/>
      <c r="C1676" s="258" t="s">
        <v>660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423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394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1186</v>
      </c>
      <c r="D1679" s="260">
        <v>4</v>
      </c>
      <c r="E1679" s="261">
        <v>567.87</v>
      </c>
      <c r="F1679" s="399">
        <v>2271.48</v>
      </c>
      <c r="G1679" s="258"/>
    </row>
    <row r="1680" spans="1:7" ht="12" customHeight="1" x14ac:dyDescent="0.2">
      <c r="A1680" s="259"/>
      <c r="B1680" s="259"/>
      <c r="C1680" s="258" t="s">
        <v>865</v>
      </c>
      <c r="D1680" s="260">
        <v>1</v>
      </c>
      <c r="E1680" s="262"/>
      <c r="F1680" s="262"/>
      <c r="G1680" s="258" t="s">
        <v>1182</v>
      </c>
    </row>
    <row r="1681" spans="1:7" ht="12" customHeight="1" x14ac:dyDescent="0.2">
      <c r="A1681" s="259"/>
      <c r="B1681" s="259"/>
      <c r="C1681" s="258" t="s">
        <v>429</v>
      </c>
      <c r="D1681" s="260">
        <v>5</v>
      </c>
      <c r="E1681" s="260">
        <v>500</v>
      </c>
      <c r="F1681" s="263">
        <v>2500</v>
      </c>
      <c r="G1681" s="258"/>
    </row>
    <row r="1682" spans="1:7" ht="12" customHeight="1" x14ac:dyDescent="0.2">
      <c r="A1682" s="259"/>
      <c r="B1682" s="259"/>
      <c r="C1682" s="258" t="s">
        <v>1493</v>
      </c>
      <c r="D1682" s="260">
        <v>1</v>
      </c>
      <c r="E1682" s="262"/>
      <c r="F1682" s="262"/>
      <c r="G1682" s="258" t="s">
        <v>1182</v>
      </c>
    </row>
    <row r="1683" spans="1:7" ht="12" customHeight="1" x14ac:dyDescent="0.2">
      <c r="A1683" s="259"/>
      <c r="B1683" s="259"/>
      <c r="C1683" s="258" t="s">
        <v>1498</v>
      </c>
      <c r="D1683" s="260">
        <v>1</v>
      </c>
      <c r="E1683" s="262"/>
      <c r="F1683" s="262"/>
      <c r="G1683" s="258" t="s">
        <v>1182</v>
      </c>
    </row>
    <row r="1684" spans="1:7" ht="12.95" customHeight="1" x14ac:dyDescent="0.2">
      <c r="E1684" s="265">
        <v>12511.15</v>
      </c>
      <c r="F1684" s="265">
        <v>12511.15</v>
      </c>
    </row>
    <row r="1685" spans="1:7" ht="12" customHeight="1" x14ac:dyDescent="0.2">
      <c r="A1685" s="254">
        <v>105</v>
      </c>
      <c r="B1685" s="255" t="s">
        <v>1499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455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1500</v>
      </c>
      <c r="D1687" s="260">
        <v>1</v>
      </c>
      <c r="E1687" s="262"/>
      <c r="F1687" s="262"/>
      <c r="G1687" s="258" t="s">
        <v>1182</v>
      </c>
    </row>
    <row r="1688" spans="1:7" ht="12" customHeight="1" x14ac:dyDescent="0.2">
      <c r="A1688" s="259"/>
      <c r="B1688" s="259"/>
      <c r="C1688" s="258" t="s">
        <v>1501</v>
      </c>
      <c r="D1688" s="260">
        <v>1</v>
      </c>
      <c r="E1688" s="262"/>
      <c r="F1688" s="262"/>
      <c r="G1688" s="258" t="s">
        <v>1182</v>
      </c>
    </row>
    <row r="1689" spans="1:7" ht="12" customHeight="1" x14ac:dyDescent="0.2">
      <c r="A1689" s="259"/>
      <c r="B1689" s="259"/>
      <c r="C1689" s="258" t="s">
        <v>1502</v>
      </c>
      <c r="D1689" s="260">
        <v>1</v>
      </c>
      <c r="E1689" s="262"/>
      <c r="F1689" s="262"/>
      <c r="G1689" s="258" t="s">
        <v>1182</v>
      </c>
    </row>
    <row r="1690" spans="1:7" ht="12" customHeight="1" x14ac:dyDescent="0.2">
      <c r="A1690" s="259"/>
      <c r="B1690" s="259"/>
      <c r="C1690" s="258" t="s">
        <v>1503</v>
      </c>
      <c r="D1690" s="260">
        <v>1</v>
      </c>
      <c r="E1690" s="262"/>
      <c r="F1690" s="262"/>
      <c r="G1690" s="258" t="s">
        <v>1182</v>
      </c>
    </row>
    <row r="1691" spans="1:7" ht="12" customHeight="1" x14ac:dyDescent="0.2">
      <c r="A1691" s="259"/>
      <c r="B1691" s="259"/>
      <c r="C1691" s="258" t="s">
        <v>892</v>
      </c>
      <c r="D1691" s="260">
        <v>1</v>
      </c>
      <c r="E1691" s="262"/>
      <c r="F1691" s="262"/>
      <c r="G1691" s="258" t="s">
        <v>1182</v>
      </c>
    </row>
    <row r="1692" spans="1:7" ht="12" customHeight="1" x14ac:dyDescent="0.2">
      <c r="A1692" s="259"/>
      <c r="B1692" s="259"/>
      <c r="C1692" s="258" t="s">
        <v>456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1502</v>
      </c>
      <c r="D1693" s="260">
        <v>2</v>
      </c>
      <c r="E1693" s="262"/>
      <c r="F1693" s="262"/>
      <c r="G1693" s="258" t="s">
        <v>1182</v>
      </c>
    </row>
    <row r="1694" spans="1:7" ht="12" customHeight="1" x14ac:dyDescent="0.2">
      <c r="A1694" s="259"/>
      <c r="B1694" s="259"/>
      <c r="C1694" s="258" t="s">
        <v>1504</v>
      </c>
      <c r="D1694" s="260">
        <v>1</v>
      </c>
      <c r="E1694" s="262"/>
      <c r="F1694" s="262"/>
      <c r="G1694" s="258" t="s">
        <v>1182</v>
      </c>
    </row>
    <row r="1695" spans="1:7" ht="12" customHeight="1" x14ac:dyDescent="0.2">
      <c r="A1695" s="259"/>
      <c r="B1695" s="259"/>
      <c r="C1695" s="258" t="s">
        <v>429</v>
      </c>
      <c r="D1695" s="260">
        <v>2</v>
      </c>
      <c r="E1695" s="260">
        <v>500</v>
      </c>
      <c r="F1695" s="263">
        <v>1000</v>
      </c>
      <c r="G1695" s="258"/>
    </row>
    <row r="1696" spans="1:7" ht="12" customHeight="1" x14ac:dyDescent="0.2">
      <c r="A1696" s="259"/>
      <c r="B1696" s="259"/>
      <c r="C1696" s="258" t="s">
        <v>1287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3690.04</v>
      </c>
      <c r="F1697" s="265">
        <v>3690.04</v>
      </c>
    </row>
    <row r="1698" spans="1:7" ht="12" customHeight="1" x14ac:dyDescent="0.2">
      <c r="A1698" s="254">
        <v>106</v>
      </c>
      <c r="B1698" s="255" t="s">
        <v>1242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1505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875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1312</v>
      </c>
      <c r="D1702" s="260">
        <v>1</v>
      </c>
      <c r="E1702" s="262"/>
      <c r="F1702" s="262"/>
      <c r="G1702" s="258" t="s">
        <v>1182</v>
      </c>
    </row>
    <row r="1703" spans="1:7" ht="12" customHeight="1" x14ac:dyDescent="0.2">
      <c r="A1703" s="259"/>
      <c r="B1703" s="259"/>
      <c r="C1703" s="258" t="s">
        <v>1313</v>
      </c>
      <c r="D1703" s="260">
        <v>1</v>
      </c>
      <c r="E1703" s="262"/>
      <c r="F1703" s="262"/>
      <c r="G1703" s="258" t="s">
        <v>1182</v>
      </c>
    </row>
    <row r="1704" spans="1:7" ht="12" customHeight="1" x14ac:dyDescent="0.2">
      <c r="A1704" s="259"/>
      <c r="B1704" s="259"/>
      <c r="C1704" s="258" t="s">
        <v>870</v>
      </c>
      <c r="D1704" s="260">
        <v>1</v>
      </c>
      <c r="E1704" s="262"/>
      <c r="F1704" s="262"/>
      <c r="G1704" s="258" t="s">
        <v>1182</v>
      </c>
    </row>
    <row r="1705" spans="1:7" ht="12" customHeight="1" x14ac:dyDescent="0.2">
      <c r="A1705" s="259"/>
      <c r="B1705" s="259"/>
      <c r="C1705" s="258" t="s">
        <v>1259</v>
      </c>
      <c r="D1705" s="260">
        <v>2</v>
      </c>
      <c r="E1705" s="262"/>
      <c r="F1705" s="262"/>
      <c r="G1705" s="258" t="s">
        <v>1182</v>
      </c>
    </row>
    <row r="1706" spans="1:7" ht="12" customHeight="1" x14ac:dyDescent="0.2">
      <c r="A1706" s="259"/>
      <c r="B1706" s="259"/>
      <c r="C1706" s="258" t="s">
        <v>394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907</v>
      </c>
      <c r="D1707" s="260">
        <v>1</v>
      </c>
      <c r="E1707" s="262"/>
      <c r="F1707" s="262"/>
      <c r="G1707" s="258" t="s">
        <v>1182</v>
      </c>
    </row>
    <row r="1708" spans="1:7" ht="12" customHeight="1" x14ac:dyDescent="0.2">
      <c r="A1708" s="259"/>
      <c r="B1708" s="259"/>
      <c r="C1708" s="258" t="s">
        <v>865</v>
      </c>
      <c r="D1708" s="260">
        <v>1</v>
      </c>
      <c r="E1708" s="262"/>
      <c r="F1708" s="262"/>
      <c r="G1708" s="258" t="s">
        <v>1182</v>
      </c>
    </row>
    <row r="1709" spans="1:7" ht="12" customHeight="1" x14ac:dyDescent="0.2">
      <c r="A1709" s="259"/>
      <c r="B1709" s="259"/>
      <c r="C1709" s="258" t="s">
        <v>866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1256</v>
      </c>
      <c r="D1710" s="260">
        <v>2</v>
      </c>
      <c r="E1710" s="262"/>
      <c r="F1710" s="262"/>
      <c r="G1710" s="258" t="s">
        <v>1182</v>
      </c>
    </row>
    <row r="1711" spans="1:7" ht="12" customHeight="1" x14ac:dyDescent="0.2">
      <c r="A1711" s="259"/>
      <c r="B1711" s="259"/>
      <c r="C1711" s="258" t="s">
        <v>864</v>
      </c>
      <c r="D1711" s="260">
        <v>1</v>
      </c>
      <c r="E1711" s="262"/>
      <c r="F1711" s="262"/>
      <c r="G1711" s="258" t="s">
        <v>1182</v>
      </c>
    </row>
    <row r="1712" spans="1:7" ht="12" customHeight="1" x14ac:dyDescent="0.2">
      <c r="A1712" s="259"/>
      <c r="B1712" s="259"/>
      <c r="C1712" s="258" t="s">
        <v>868</v>
      </c>
      <c r="D1712" s="260">
        <v>2</v>
      </c>
      <c r="E1712" s="262"/>
      <c r="F1712" s="262"/>
      <c r="G1712" s="258" t="s">
        <v>1182</v>
      </c>
    </row>
    <row r="1713" spans="1:7" ht="12" customHeight="1" x14ac:dyDescent="0.2">
      <c r="A1713" s="259"/>
      <c r="B1713" s="259"/>
      <c r="C1713" s="258" t="s">
        <v>434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867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866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1293</v>
      </c>
      <c r="D1716" s="260">
        <v>1</v>
      </c>
      <c r="E1716" s="262"/>
      <c r="F1716" s="262"/>
      <c r="G1716" s="258" t="s">
        <v>1182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1506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875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878</v>
      </c>
      <c r="D1720" s="260">
        <v>1</v>
      </c>
      <c r="E1720" s="262"/>
      <c r="F1720" s="262"/>
      <c r="G1720" s="258" t="s">
        <v>1182</v>
      </c>
    </row>
    <row r="1721" spans="1:7" ht="12" customHeight="1" x14ac:dyDescent="0.2">
      <c r="A1721" s="259"/>
      <c r="B1721" s="259"/>
      <c r="C1721" s="258" t="s">
        <v>879</v>
      </c>
      <c r="D1721" s="260">
        <v>1</v>
      </c>
      <c r="E1721" s="262"/>
      <c r="F1721" s="262"/>
      <c r="G1721" s="258" t="s">
        <v>1182</v>
      </c>
    </row>
    <row r="1722" spans="1:7" ht="12" customHeight="1" x14ac:dyDescent="0.2">
      <c r="A1722" s="259"/>
      <c r="B1722" s="259"/>
      <c r="C1722" s="258" t="s">
        <v>1507</v>
      </c>
      <c r="D1722" s="260">
        <v>2</v>
      </c>
      <c r="E1722" s="262"/>
      <c r="F1722" s="262"/>
      <c r="G1722" s="258" t="s">
        <v>1182</v>
      </c>
    </row>
    <row r="1723" spans="1:7" ht="12" customHeight="1" x14ac:dyDescent="0.2">
      <c r="A1723" s="259"/>
      <c r="B1723" s="259"/>
      <c r="C1723" s="258" t="s">
        <v>394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1508</v>
      </c>
      <c r="D1724" s="260">
        <v>1</v>
      </c>
      <c r="E1724" s="262"/>
      <c r="F1724" s="262"/>
      <c r="G1724" s="258" t="s">
        <v>1182</v>
      </c>
    </row>
    <row r="1725" spans="1:7" ht="12" customHeight="1" x14ac:dyDescent="0.2">
      <c r="A1725" s="259"/>
      <c r="B1725" s="259"/>
      <c r="C1725" s="258" t="s">
        <v>1509</v>
      </c>
      <c r="D1725" s="260">
        <v>2</v>
      </c>
      <c r="E1725" s="262"/>
      <c r="F1725" s="262"/>
      <c r="G1725" s="258" t="s">
        <v>1182</v>
      </c>
    </row>
    <row r="1726" spans="1:7" ht="12" customHeight="1" x14ac:dyDescent="0.2">
      <c r="A1726" s="259"/>
      <c r="B1726" s="259"/>
      <c r="C1726" s="258" t="s">
        <v>865</v>
      </c>
      <c r="D1726" s="260">
        <v>1</v>
      </c>
      <c r="E1726" s="262"/>
      <c r="F1726" s="262"/>
      <c r="G1726" s="258" t="s">
        <v>1182</v>
      </c>
    </row>
    <row r="1727" spans="1:7" ht="12" customHeight="1" x14ac:dyDescent="0.2">
      <c r="A1727" s="259"/>
      <c r="B1727" s="259"/>
      <c r="C1727" s="258" t="s">
        <v>866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1510</v>
      </c>
      <c r="D1728" s="260">
        <v>2</v>
      </c>
      <c r="E1728" s="262"/>
      <c r="F1728" s="262"/>
      <c r="G1728" s="258" t="s">
        <v>1182</v>
      </c>
    </row>
    <row r="1729" spans="1:7" ht="12" customHeight="1" x14ac:dyDescent="0.2">
      <c r="A1729" s="259"/>
      <c r="B1729" s="259"/>
      <c r="C1729" s="258" t="s">
        <v>1511</v>
      </c>
      <c r="D1729" s="260">
        <v>1</v>
      </c>
      <c r="E1729" s="262"/>
      <c r="F1729" s="262"/>
      <c r="G1729" s="258" t="s">
        <v>1182</v>
      </c>
    </row>
    <row r="1730" spans="1:7" ht="12" customHeight="1" x14ac:dyDescent="0.2">
      <c r="A1730" s="259"/>
      <c r="B1730" s="259"/>
      <c r="C1730" s="258" t="s">
        <v>1512</v>
      </c>
      <c r="D1730" s="260">
        <v>2</v>
      </c>
      <c r="E1730" s="262"/>
      <c r="F1730" s="262"/>
      <c r="G1730" s="258" t="s">
        <v>1182</v>
      </c>
    </row>
    <row r="1731" spans="1:7" ht="12" customHeight="1" x14ac:dyDescent="0.2">
      <c r="A1731" s="259"/>
      <c r="B1731" s="259"/>
      <c r="C1731" s="258" t="s">
        <v>434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867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866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1513</v>
      </c>
      <c r="D1734" s="260">
        <v>1</v>
      </c>
      <c r="E1734" s="262"/>
      <c r="F1734" s="262"/>
      <c r="G1734" s="258" t="s">
        <v>1182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1514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875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878</v>
      </c>
      <c r="D1738" s="260">
        <v>1</v>
      </c>
      <c r="E1738" s="262"/>
      <c r="F1738" s="262"/>
      <c r="G1738" s="258" t="s">
        <v>1182</v>
      </c>
    </row>
    <row r="1739" spans="1:7" ht="12" customHeight="1" x14ac:dyDescent="0.2">
      <c r="A1739" s="259"/>
      <c r="B1739" s="259"/>
      <c r="C1739" s="258" t="s">
        <v>879</v>
      </c>
      <c r="D1739" s="260">
        <v>1</v>
      </c>
      <c r="E1739" s="262"/>
      <c r="F1739" s="262"/>
      <c r="G1739" s="258" t="s">
        <v>1182</v>
      </c>
    </row>
    <row r="1740" spans="1:7" ht="12" customHeight="1" x14ac:dyDescent="0.2">
      <c r="A1740" s="259"/>
      <c r="B1740" s="259"/>
      <c r="C1740" s="258" t="s">
        <v>870</v>
      </c>
      <c r="D1740" s="260">
        <v>1</v>
      </c>
      <c r="E1740" s="262"/>
      <c r="F1740" s="262"/>
      <c r="G1740" s="258" t="s">
        <v>1182</v>
      </c>
    </row>
    <row r="1741" spans="1:7" ht="12" customHeight="1" x14ac:dyDescent="0.2">
      <c r="A1741" s="259"/>
      <c r="B1741" s="259"/>
      <c r="C1741" s="258" t="s">
        <v>1259</v>
      </c>
      <c r="D1741" s="260">
        <v>2</v>
      </c>
      <c r="E1741" s="262"/>
      <c r="F1741" s="262"/>
      <c r="G1741" s="258" t="s">
        <v>1182</v>
      </c>
    </row>
    <row r="1742" spans="1:7" ht="12" customHeight="1" x14ac:dyDescent="0.2">
      <c r="A1742" s="259"/>
      <c r="B1742" s="259"/>
      <c r="C1742" s="258" t="s">
        <v>394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907</v>
      </c>
      <c r="D1743" s="260">
        <v>1</v>
      </c>
      <c r="E1743" s="262"/>
      <c r="F1743" s="262"/>
      <c r="G1743" s="258" t="s">
        <v>1182</v>
      </c>
    </row>
    <row r="1744" spans="1:7" ht="12" customHeight="1" x14ac:dyDescent="0.2">
      <c r="A1744" s="259"/>
      <c r="B1744" s="259"/>
      <c r="C1744" s="258" t="s">
        <v>865</v>
      </c>
      <c r="D1744" s="260">
        <v>1</v>
      </c>
      <c r="E1744" s="262"/>
      <c r="F1744" s="262"/>
      <c r="G1744" s="258" t="s">
        <v>1182</v>
      </c>
    </row>
    <row r="1745" spans="1:7" ht="12" customHeight="1" x14ac:dyDescent="0.2">
      <c r="A1745" s="259"/>
      <c r="B1745" s="259"/>
      <c r="C1745" s="258" t="s">
        <v>1256</v>
      </c>
      <c r="D1745" s="260">
        <v>2</v>
      </c>
      <c r="E1745" s="262"/>
      <c r="F1745" s="262"/>
      <c r="G1745" s="258" t="s">
        <v>1182</v>
      </c>
    </row>
    <row r="1746" spans="1:7" ht="12" customHeight="1" x14ac:dyDescent="0.2">
      <c r="A1746" s="259"/>
      <c r="B1746" s="259"/>
      <c r="C1746" s="258" t="s">
        <v>1184</v>
      </c>
      <c r="D1746" s="260">
        <v>1</v>
      </c>
      <c r="E1746" s="262"/>
      <c r="F1746" s="262"/>
      <c r="G1746" s="258" t="s">
        <v>1182</v>
      </c>
    </row>
    <row r="1747" spans="1:7" ht="12" customHeight="1" x14ac:dyDescent="0.2">
      <c r="A1747" s="259"/>
      <c r="B1747" s="259"/>
      <c r="C1747" s="258" t="s">
        <v>868</v>
      </c>
      <c r="D1747" s="260">
        <v>2</v>
      </c>
      <c r="E1747" s="262"/>
      <c r="F1747" s="262"/>
      <c r="G1747" s="258" t="s">
        <v>1182</v>
      </c>
    </row>
    <row r="1748" spans="1:7" ht="12" customHeight="1" x14ac:dyDescent="0.2">
      <c r="A1748" s="259"/>
      <c r="B1748" s="259"/>
      <c r="C1748" s="258" t="s">
        <v>434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867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1293</v>
      </c>
      <c r="D1750" s="260">
        <v>1</v>
      </c>
      <c r="E1750" s="262"/>
      <c r="F1750" s="262"/>
      <c r="G1750" s="258" t="s">
        <v>1182</v>
      </c>
    </row>
    <row r="1751" spans="1:7" ht="12" customHeight="1" x14ac:dyDescent="0.2">
      <c r="A1751" s="259"/>
      <c r="B1751" s="259"/>
      <c r="C1751" s="258" t="s">
        <v>1262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1262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1515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875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1312</v>
      </c>
      <c r="D1756" s="260">
        <v>1</v>
      </c>
      <c r="E1756" s="262"/>
      <c r="F1756" s="262"/>
      <c r="G1756" s="258" t="s">
        <v>1182</v>
      </c>
    </row>
    <row r="1757" spans="1:7" ht="12" customHeight="1" x14ac:dyDescent="0.2">
      <c r="A1757" s="259"/>
      <c r="B1757" s="259"/>
      <c r="C1757" s="258" t="s">
        <v>1313</v>
      </c>
      <c r="D1757" s="260">
        <v>1</v>
      </c>
      <c r="E1757" s="262"/>
      <c r="F1757" s="262"/>
      <c r="G1757" s="258" t="s">
        <v>1182</v>
      </c>
    </row>
    <row r="1758" spans="1:7" ht="12" customHeight="1" x14ac:dyDescent="0.2">
      <c r="A1758" s="259"/>
      <c r="B1758" s="259"/>
      <c r="C1758" s="258" t="s">
        <v>870</v>
      </c>
      <c r="D1758" s="260">
        <v>1</v>
      </c>
      <c r="E1758" s="262"/>
      <c r="F1758" s="262"/>
      <c r="G1758" s="258" t="s">
        <v>1182</v>
      </c>
    </row>
    <row r="1759" spans="1:7" ht="12" customHeight="1" x14ac:dyDescent="0.2">
      <c r="A1759" s="259"/>
      <c r="B1759" s="259"/>
      <c r="C1759" s="258" t="s">
        <v>1259</v>
      </c>
      <c r="D1759" s="260">
        <v>2</v>
      </c>
      <c r="E1759" s="262"/>
      <c r="F1759" s="262"/>
      <c r="G1759" s="258" t="s">
        <v>1182</v>
      </c>
    </row>
    <row r="1760" spans="1:7" ht="12" customHeight="1" x14ac:dyDescent="0.2">
      <c r="A1760" s="259"/>
      <c r="B1760" s="259"/>
      <c r="C1760" s="258" t="s">
        <v>394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907</v>
      </c>
      <c r="D1761" s="260">
        <v>1</v>
      </c>
      <c r="E1761" s="262"/>
      <c r="F1761" s="262"/>
      <c r="G1761" s="258" t="s">
        <v>1182</v>
      </c>
    </row>
    <row r="1762" spans="1:7" ht="12" customHeight="1" x14ac:dyDescent="0.2">
      <c r="A1762" s="259"/>
      <c r="B1762" s="259"/>
      <c r="C1762" s="258" t="s">
        <v>865</v>
      </c>
      <c r="D1762" s="260">
        <v>1</v>
      </c>
      <c r="E1762" s="262"/>
      <c r="F1762" s="262"/>
      <c r="G1762" s="258" t="s">
        <v>1182</v>
      </c>
    </row>
    <row r="1763" spans="1:7" ht="12" customHeight="1" x14ac:dyDescent="0.2">
      <c r="A1763" s="259"/>
      <c r="B1763" s="259"/>
      <c r="C1763" s="258" t="s">
        <v>1256</v>
      </c>
      <c r="D1763" s="260">
        <v>2</v>
      </c>
      <c r="E1763" s="262"/>
      <c r="F1763" s="262"/>
      <c r="G1763" s="258" t="s">
        <v>1182</v>
      </c>
    </row>
    <row r="1764" spans="1:7" ht="12" customHeight="1" x14ac:dyDescent="0.2">
      <c r="A1764" s="259"/>
      <c r="B1764" s="259"/>
      <c r="C1764" s="258" t="s">
        <v>864</v>
      </c>
      <c r="D1764" s="260">
        <v>1</v>
      </c>
      <c r="E1764" s="262"/>
      <c r="F1764" s="262"/>
      <c r="G1764" s="258" t="s">
        <v>1182</v>
      </c>
    </row>
    <row r="1765" spans="1:7" ht="12" customHeight="1" x14ac:dyDescent="0.2">
      <c r="A1765" s="259"/>
      <c r="B1765" s="259"/>
      <c r="C1765" s="258" t="s">
        <v>868</v>
      </c>
      <c r="D1765" s="260">
        <v>2</v>
      </c>
      <c r="E1765" s="262"/>
      <c r="F1765" s="262"/>
      <c r="G1765" s="258" t="s">
        <v>1182</v>
      </c>
    </row>
    <row r="1766" spans="1:7" ht="12" customHeight="1" x14ac:dyDescent="0.2">
      <c r="A1766" s="259"/>
      <c r="B1766" s="259"/>
      <c r="C1766" s="258" t="s">
        <v>434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867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1293</v>
      </c>
      <c r="D1768" s="260">
        <v>1</v>
      </c>
      <c r="E1768" s="262"/>
      <c r="F1768" s="262"/>
      <c r="G1768" s="258" t="s">
        <v>1182</v>
      </c>
    </row>
    <row r="1769" spans="1:7" ht="12" customHeight="1" x14ac:dyDescent="0.2">
      <c r="A1769" s="259"/>
      <c r="B1769" s="259"/>
      <c r="C1769" s="258" t="s">
        <v>1262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1262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1516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875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1312</v>
      </c>
      <c r="D1774" s="260">
        <v>1</v>
      </c>
      <c r="E1774" s="262"/>
      <c r="F1774" s="262"/>
      <c r="G1774" s="258" t="s">
        <v>1182</v>
      </c>
    </row>
    <row r="1775" spans="1:7" ht="12" customHeight="1" x14ac:dyDescent="0.2">
      <c r="A1775" s="259"/>
      <c r="B1775" s="259"/>
      <c r="C1775" s="258" t="s">
        <v>1313</v>
      </c>
      <c r="D1775" s="260">
        <v>1</v>
      </c>
      <c r="E1775" s="262"/>
      <c r="F1775" s="262"/>
      <c r="G1775" s="258" t="s">
        <v>1182</v>
      </c>
    </row>
    <row r="1776" spans="1:7" ht="12" customHeight="1" x14ac:dyDescent="0.2">
      <c r="A1776" s="259"/>
      <c r="B1776" s="259"/>
      <c r="C1776" s="258" t="s">
        <v>870</v>
      </c>
      <c r="D1776" s="260">
        <v>1</v>
      </c>
      <c r="E1776" s="262"/>
      <c r="F1776" s="262"/>
      <c r="G1776" s="258" t="s">
        <v>1182</v>
      </c>
    </row>
    <row r="1777" spans="1:7" ht="12" customHeight="1" x14ac:dyDescent="0.2">
      <c r="A1777" s="259"/>
      <c r="B1777" s="259"/>
      <c r="C1777" s="258" t="s">
        <v>382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394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907</v>
      </c>
      <c r="D1779" s="260">
        <v>1</v>
      </c>
      <c r="E1779" s="262"/>
      <c r="F1779" s="262"/>
      <c r="G1779" s="258" t="s">
        <v>1182</v>
      </c>
    </row>
    <row r="1780" spans="1:7" ht="12" customHeight="1" x14ac:dyDescent="0.2">
      <c r="A1780" s="259"/>
      <c r="B1780" s="259"/>
      <c r="C1780" s="258" t="s">
        <v>865</v>
      </c>
      <c r="D1780" s="260">
        <v>1</v>
      </c>
      <c r="E1780" s="262"/>
      <c r="F1780" s="262"/>
      <c r="G1780" s="258" t="s">
        <v>1182</v>
      </c>
    </row>
    <row r="1781" spans="1:7" ht="12" customHeight="1" x14ac:dyDescent="0.2">
      <c r="A1781" s="259"/>
      <c r="B1781" s="259"/>
      <c r="C1781" s="258" t="s">
        <v>885</v>
      </c>
      <c r="D1781" s="260">
        <v>1</v>
      </c>
      <c r="E1781" s="262"/>
      <c r="F1781" s="262"/>
      <c r="G1781" s="258" t="s">
        <v>1182</v>
      </c>
    </row>
    <row r="1782" spans="1:7" ht="12" customHeight="1" x14ac:dyDescent="0.2">
      <c r="A1782" s="259"/>
      <c r="B1782" s="259"/>
      <c r="C1782" s="258" t="s">
        <v>1265</v>
      </c>
      <c r="D1782" s="260">
        <v>1</v>
      </c>
      <c r="E1782" s="262"/>
      <c r="F1782" s="262"/>
      <c r="G1782" s="258" t="s">
        <v>1182</v>
      </c>
    </row>
    <row r="1783" spans="1:7" ht="12" customHeight="1" x14ac:dyDescent="0.2">
      <c r="A1783" s="259"/>
      <c r="B1783" s="259"/>
      <c r="C1783" s="258" t="s">
        <v>420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420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415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885</v>
      </c>
      <c r="D1786" s="260">
        <v>1</v>
      </c>
      <c r="E1786" s="262"/>
      <c r="F1786" s="262"/>
      <c r="G1786" s="258" t="s">
        <v>1182</v>
      </c>
    </row>
    <row r="1787" spans="1:7" ht="12" customHeight="1" x14ac:dyDescent="0.2">
      <c r="A1787" s="259"/>
      <c r="B1787" s="259"/>
      <c r="C1787" s="258" t="s">
        <v>1265</v>
      </c>
      <c r="D1787" s="260">
        <v>1</v>
      </c>
      <c r="E1787" s="262"/>
      <c r="F1787" s="262"/>
      <c r="G1787" s="258" t="s">
        <v>1182</v>
      </c>
    </row>
    <row r="1788" spans="1:7" ht="12" customHeight="1" x14ac:dyDescent="0.2">
      <c r="A1788" s="259"/>
      <c r="B1788" s="259"/>
      <c r="C1788" s="258" t="s">
        <v>1517</v>
      </c>
      <c r="D1788" s="260">
        <v>1</v>
      </c>
      <c r="E1788" s="262"/>
      <c r="F1788" s="262"/>
      <c r="G1788" s="258" t="s">
        <v>1182</v>
      </c>
    </row>
    <row r="1789" spans="1:7" ht="12" customHeight="1" x14ac:dyDescent="0.2">
      <c r="A1789" s="259"/>
      <c r="B1789" s="259"/>
      <c r="C1789" s="258" t="s">
        <v>1517</v>
      </c>
      <c r="D1789" s="260">
        <v>1</v>
      </c>
      <c r="E1789" s="262"/>
      <c r="F1789" s="262"/>
      <c r="G1789" s="258" t="s">
        <v>1182</v>
      </c>
    </row>
    <row r="1790" spans="1:7" ht="12" customHeight="1" x14ac:dyDescent="0.2">
      <c r="A1790" s="259"/>
      <c r="B1790" s="259"/>
      <c r="C1790" s="258" t="s">
        <v>864</v>
      </c>
      <c r="D1790" s="260">
        <v>1</v>
      </c>
      <c r="E1790" s="262"/>
      <c r="F1790" s="262"/>
      <c r="G1790" s="258" t="s">
        <v>1182</v>
      </c>
    </row>
    <row r="1791" spans="1:7" ht="12" customHeight="1" x14ac:dyDescent="0.2">
      <c r="A1791" s="259"/>
      <c r="B1791" s="259"/>
      <c r="C1791" s="258" t="s">
        <v>868</v>
      </c>
      <c r="D1791" s="260">
        <v>2</v>
      </c>
      <c r="E1791" s="262"/>
      <c r="F1791" s="262"/>
      <c r="G1791" s="258" t="s">
        <v>1182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1518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875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878</v>
      </c>
      <c r="D1795" s="260">
        <v>1</v>
      </c>
      <c r="E1795" s="262"/>
      <c r="F1795" s="262"/>
      <c r="G1795" s="258" t="s">
        <v>1182</v>
      </c>
    </row>
    <row r="1796" spans="1:7" ht="12" customHeight="1" x14ac:dyDescent="0.2">
      <c r="A1796" s="259"/>
      <c r="B1796" s="259"/>
      <c r="C1796" s="258" t="s">
        <v>879</v>
      </c>
      <c r="D1796" s="260">
        <v>1</v>
      </c>
      <c r="E1796" s="262"/>
      <c r="F1796" s="262"/>
      <c r="G1796" s="258" t="s">
        <v>1182</v>
      </c>
    </row>
    <row r="1797" spans="1:7" ht="12" customHeight="1" x14ac:dyDescent="0.2">
      <c r="A1797" s="259"/>
      <c r="B1797" s="259"/>
      <c r="C1797" s="258" t="s">
        <v>870</v>
      </c>
      <c r="D1797" s="260">
        <v>1</v>
      </c>
      <c r="E1797" s="262"/>
      <c r="F1797" s="262"/>
      <c r="G1797" s="258" t="s">
        <v>1182</v>
      </c>
    </row>
    <row r="1798" spans="1:7" ht="12" customHeight="1" x14ac:dyDescent="0.2">
      <c r="A1798" s="259"/>
      <c r="B1798" s="259"/>
      <c r="C1798" s="258" t="s">
        <v>382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394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907</v>
      </c>
      <c r="D1800" s="260">
        <v>1</v>
      </c>
      <c r="E1800" s="262"/>
      <c r="F1800" s="262"/>
      <c r="G1800" s="258" t="s">
        <v>1182</v>
      </c>
    </row>
    <row r="1801" spans="1:7" ht="12" customHeight="1" x14ac:dyDescent="0.2">
      <c r="A1801" s="259"/>
      <c r="B1801" s="259"/>
      <c r="C1801" s="258" t="s">
        <v>865</v>
      </c>
      <c r="D1801" s="260">
        <v>1</v>
      </c>
      <c r="E1801" s="262"/>
      <c r="F1801" s="262"/>
      <c r="G1801" s="258" t="s">
        <v>1182</v>
      </c>
    </row>
    <row r="1802" spans="1:7" ht="12" customHeight="1" x14ac:dyDescent="0.2">
      <c r="A1802" s="259"/>
      <c r="B1802" s="259"/>
      <c r="C1802" s="258" t="s">
        <v>885</v>
      </c>
      <c r="D1802" s="260">
        <v>1</v>
      </c>
      <c r="E1802" s="262"/>
      <c r="F1802" s="262"/>
      <c r="G1802" s="258" t="s">
        <v>1182</v>
      </c>
    </row>
    <row r="1803" spans="1:7" ht="12" customHeight="1" x14ac:dyDescent="0.2">
      <c r="A1803" s="259"/>
      <c r="B1803" s="259"/>
      <c r="C1803" s="258" t="s">
        <v>1265</v>
      </c>
      <c r="D1803" s="260">
        <v>1</v>
      </c>
      <c r="E1803" s="262"/>
      <c r="F1803" s="262"/>
      <c r="G1803" s="258" t="s">
        <v>1182</v>
      </c>
    </row>
    <row r="1804" spans="1:7" ht="12" customHeight="1" x14ac:dyDescent="0.2">
      <c r="A1804" s="259"/>
      <c r="B1804" s="259"/>
      <c r="C1804" s="258" t="s">
        <v>420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420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415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885</v>
      </c>
      <c r="D1807" s="260">
        <v>1</v>
      </c>
      <c r="E1807" s="262"/>
      <c r="F1807" s="262"/>
      <c r="G1807" s="258" t="s">
        <v>1182</v>
      </c>
    </row>
    <row r="1808" spans="1:7" ht="12" customHeight="1" x14ac:dyDescent="0.2">
      <c r="A1808" s="259"/>
      <c r="B1808" s="259"/>
      <c r="C1808" s="258" t="s">
        <v>1265</v>
      </c>
      <c r="D1808" s="260">
        <v>1</v>
      </c>
      <c r="E1808" s="262"/>
      <c r="F1808" s="262"/>
      <c r="G1808" s="258" t="s">
        <v>1182</v>
      </c>
    </row>
    <row r="1809" spans="1:7" ht="12" customHeight="1" x14ac:dyDescent="0.2">
      <c r="A1809" s="259"/>
      <c r="B1809" s="259"/>
      <c r="C1809" s="258" t="s">
        <v>1517</v>
      </c>
      <c r="D1809" s="260">
        <v>1</v>
      </c>
      <c r="E1809" s="262"/>
      <c r="F1809" s="262"/>
      <c r="G1809" s="258" t="s">
        <v>1182</v>
      </c>
    </row>
    <row r="1810" spans="1:7" ht="12" customHeight="1" x14ac:dyDescent="0.2">
      <c r="A1810" s="259"/>
      <c r="B1810" s="259"/>
      <c r="C1810" s="258" t="s">
        <v>1517</v>
      </c>
      <c r="D1810" s="260">
        <v>1</v>
      </c>
      <c r="E1810" s="262"/>
      <c r="F1810" s="262"/>
      <c r="G1810" s="258" t="s">
        <v>1182</v>
      </c>
    </row>
    <row r="1811" spans="1:7" ht="12" customHeight="1" x14ac:dyDescent="0.2">
      <c r="A1811" s="259"/>
      <c r="B1811" s="259"/>
      <c r="C1811" s="258" t="s">
        <v>1184</v>
      </c>
      <c r="D1811" s="260">
        <v>1</v>
      </c>
      <c r="E1811" s="262"/>
      <c r="F1811" s="262"/>
      <c r="G1811" s="258" t="s">
        <v>1182</v>
      </c>
    </row>
    <row r="1812" spans="1:7" ht="12" customHeight="1" x14ac:dyDescent="0.2">
      <c r="A1812" s="259"/>
      <c r="B1812" s="259"/>
      <c r="C1812" s="258" t="s">
        <v>868</v>
      </c>
      <c r="D1812" s="260">
        <v>2</v>
      </c>
      <c r="E1812" s="262"/>
      <c r="F1812" s="262"/>
      <c r="G1812" s="258" t="s">
        <v>1182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1295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875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878</v>
      </c>
      <c r="D1816" s="260">
        <v>1</v>
      </c>
      <c r="E1816" s="262"/>
      <c r="F1816" s="262"/>
      <c r="G1816" s="258" t="s">
        <v>1182</v>
      </c>
    </row>
    <row r="1817" spans="1:7" ht="12" customHeight="1" x14ac:dyDescent="0.2">
      <c r="A1817" s="259"/>
      <c r="B1817" s="259"/>
      <c r="C1817" s="258" t="s">
        <v>889</v>
      </c>
      <c r="D1817" s="260">
        <v>1</v>
      </c>
      <c r="E1817" s="262"/>
      <c r="F1817" s="262"/>
      <c r="G1817" s="258" t="s">
        <v>1182</v>
      </c>
    </row>
    <row r="1818" spans="1:7" ht="12" customHeight="1" x14ac:dyDescent="0.2">
      <c r="A1818" s="259"/>
      <c r="B1818" s="259"/>
      <c r="C1818" s="258" t="s">
        <v>880</v>
      </c>
      <c r="D1818" s="260">
        <v>1</v>
      </c>
      <c r="E1818" s="262"/>
      <c r="F1818" s="262"/>
      <c r="G1818" s="258" t="s">
        <v>1182</v>
      </c>
    </row>
    <row r="1819" spans="1:7" ht="12" customHeight="1" x14ac:dyDescent="0.2">
      <c r="A1819" s="259"/>
      <c r="B1819" s="259"/>
      <c r="C1819" s="258" t="s">
        <v>890</v>
      </c>
      <c r="D1819" s="260">
        <v>1</v>
      </c>
      <c r="E1819" s="262"/>
      <c r="F1819" s="262"/>
      <c r="G1819" s="258" t="s">
        <v>1182</v>
      </c>
    </row>
    <row r="1820" spans="1:7" ht="12" customHeight="1" x14ac:dyDescent="0.2">
      <c r="A1820" s="259"/>
      <c r="B1820" s="259"/>
      <c r="C1820" s="258" t="s">
        <v>382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394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430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865</v>
      </c>
      <c r="D1823" s="260">
        <v>1</v>
      </c>
      <c r="E1823" s="262"/>
      <c r="F1823" s="262"/>
      <c r="G1823" s="258" t="s">
        <v>1182</v>
      </c>
    </row>
    <row r="1824" spans="1:7" ht="12" customHeight="1" x14ac:dyDescent="0.2">
      <c r="A1824" s="259"/>
      <c r="B1824" s="259"/>
      <c r="C1824" s="258" t="s">
        <v>879</v>
      </c>
      <c r="D1824" s="260">
        <v>1</v>
      </c>
      <c r="E1824" s="262"/>
      <c r="F1824" s="262"/>
      <c r="G1824" s="258" t="s">
        <v>1182</v>
      </c>
    </row>
    <row r="1825" spans="1:7" ht="12" customHeight="1" x14ac:dyDescent="0.2">
      <c r="A1825" s="259"/>
      <c r="B1825" s="259"/>
      <c r="C1825" s="258" t="s">
        <v>641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1296</v>
      </c>
      <c r="D1826" s="260">
        <v>1</v>
      </c>
      <c r="E1826" s="262"/>
      <c r="F1826" s="262"/>
      <c r="G1826" s="258" t="s">
        <v>1182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1519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432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861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862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429</v>
      </c>
      <c r="D1832" s="260">
        <v>4</v>
      </c>
      <c r="E1832" s="260">
        <v>500</v>
      </c>
      <c r="F1832" s="263">
        <v>2000</v>
      </c>
      <c r="G1832" s="258"/>
    </row>
    <row r="1833" spans="1:7" ht="12" customHeight="1" x14ac:dyDescent="0.2">
      <c r="A1833" s="259"/>
      <c r="B1833" s="259"/>
      <c r="C1833" s="258" t="s">
        <v>900</v>
      </c>
      <c r="D1833" s="260">
        <v>1</v>
      </c>
      <c r="E1833" s="262"/>
      <c r="F1833" s="262"/>
      <c r="G1833" s="258" t="s">
        <v>1182</v>
      </c>
    </row>
    <row r="1834" spans="1:7" ht="12" customHeight="1" x14ac:dyDescent="0.2">
      <c r="A1834" s="259"/>
      <c r="B1834" s="259"/>
      <c r="C1834" s="258" t="s">
        <v>901</v>
      </c>
      <c r="D1834" s="260">
        <v>1</v>
      </c>
      <c r="E1834" s="262"/>
      <c r="F1834" s="262"/>
      <c r="G1834" s="258" t="s">
        <v>1182</v>
      </c>
    </row>
    <row r="1835" spans="1:7" ht="12" customHeight="1" x14ac:dyDescent="0.2">
      <c r="A1835" s="259"/>
      <c r="B1835" s="259"/>
      <c r="C1835" s="258" t="s">
        <v>1455</v>
      </c>
      <c r="D1835" s="260">
        <v>1</v>
      </c>
      <c r="E1835" s="262"/>
      <c r="F1835" s="262"/>
      <c r="G1835" s="258" t="s">
        <v>1182</v>
      </c>
    </row>
    <row r="1836" spans="1:7" ht="12" customHeight="1" x14ac:dyDescent="0.2">
      <c r="A1836" s="259"/>
      <c r="B1836" s="259"/>
      <c r="C1836" s="258" t="s">
        <v>892</v>
      </c>
      <c r="D1836" s="260">
        <v>1</v>
      </c>
      <c r="E1836" s="262"/>
      <c r="F1836" s="262"/>
      <c r="G1836" s="258" t="s">
        <v>1182</v>
      </c>
    </row>
    <row r="1837" spans="1:7" ht="12" customHeight="1" x14ac:dyDescent="0.2">
      <c r="A1837" s="259"/>
      <c r="B1837" s="259"/>
      <c r="C1837" s="258" t="s">
        <v>1456</v>
      </c>
      <c r="D1837" s="260">
        <v>1</v>
      </c>
      <c r="E1837" s="262"/>
      <c r="F1837" s="262"/>
      <c r="G1837" s="258" t="s">
        <v>1182</v>
      </c>
    </row>
    <row r="1838" spans="1:7" ht="12" customHeight="1" x14ac:dyDescent="0.2">
      <c r="A1838" s="259"/>
      <c r="B1838" s="259"/>
      <c r="C1838" s="258" t="s">
        <v>1457</v>
      </c>
      <c r="D1838" s="260">
        <v>1</v>
      </c>
      <c r="E1838" s="262"/>
      <c r="F1838" s="262"/>
      <c r="G1838" s="258" t="s">
        <v>1182</v>
      </c>
    </row>
    <row r="1839" spans="1:7" ht="12" customHeight="1" x14ac:dyDescent="0.2">
      <c r="A1839" s="259"/>
      <c r="B1839" s="259"/>
      <c r="C1839" s="258" t="s">
        <v>876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1458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439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1520</v>
      </c>
      <c r="D1842" s="260">
        <v>1</v>
      </c>
      <c r="E1842" s="262"/>
      <c r="F1842" s="262"/>
      <c r="G1842" s="258" t="s">
        <v>1182</v>
      </c>
    </row>
    <row r="1843" spans="1:7" ht="12.95" customHeight="1" x14ac:dyDescent="0.2">
      <c r="E1843" s="265">
        <v>9092.3799999999992</v>
      </c>
      <c r="F1843" s="265">
        <v>9092.3799999999992</v>
      </c>
    </row>
    <row r="1844" spans="1:7" ht="12" customHeight="1" x14ac:dyDescent="0.2">
      <c r="A1844" s="254">
        <v>115</v>
      </c>
      <c r="B1844" s="255" t="s">
        <v>1521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432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861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862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396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1522</v>
      </c>
      <c r="D1849" s="260">
        <v>1</v>
      </c>
      <c r="E1849" s="262"/>
      <c r="F1849" s="262"/>
      <c r="G1849" s="258" t="s">
        <v>1182</v>
      </c>
    </row>
    <row r="1850" spans="1:7" ht="12" customHeight="1" x14ac:dyDescent="0.2">
      <c r="A1850" s="259"/>
      <c r="B1850" s="259"/>
      <c r="C1850" s="258" t="s">
        <v>1523</v>
      </c>
      <c r="D1850" s="260">
        <v>1</v>
      </c>
      <c r="E1850" s="262"/>
      <c r="F1850" s="262"/>
      <c r="G1850" s="258" t="s">
        <v>1182</v>
      </c>
    </row>
    <row r="1851" spans="1:7" ht="12" customHeight="1" x14ac:dyDescent="0.2">
      <c r="A1851" s="259"/>
      <c r="B1851" s="259"/>
      <c r="C1851" s="258" t="s">
        <v>1524</v>
      </c>
      <c r="D1851" s="260">
        <v>1</v>
      </c>
      <c r="E1851" s="262"/>
      <c r="F1851" s="262"/>
      <c r="G1851" s="258" t="s">
        <v>1182</v>
      </c>
    </row>
    <row r="1852" spans="1:7" ht="12" customHeight="1" x14ac:dyDescent="0.2">
      <c r="A1852" s="259"/>
      <c r="B1852" s="259"/>
      <c r="C1852" s="258" t="s">
        <v>892</v>
      </c>
      <c r="D1852" s="260">
        <v>1</v>
      </c>
      <c r="E1852" s="262"/>
      <c r="F1852" s="262"/>
      <c r="G1852" s="258" t="s">
        <v>1182</v>
      </c>
    </row>
    <row r="1853" spans="1:7" ht="12" customHeight="1" x14ac:dyDescent="0.2">
      <c r="A1853" s="259"/>
      <c r="B1853" s="259"/>
      <c r="C1853" s="258" t="s">
        <v>1525</v>
      </c>
      <c r="D1853" s="260">
        <v>1</v>
      </c>
      <c r="E1853" s="262"/>
      <c r="F1853" s="262"/>
      <c r="G1853" s="258" t="s">
        <v>1182</v>
      </c>
    </row>
    <row r="1854" spans="1:7" ht="12" customHeight="1" x14ac:dyDescent="0.2">
      <c r="A1854" s="259"/>
      <c r="B1854" s="259"/>
      <c r="C1854" s="258" t="s">
        <v>1526</v>
      </c>
      <c r="D1854" s="260">
        <v>1</v>
      </c>
      <c r="E1854" s="262"/>
      <c r="F1854" s="262"/>
      <c r="G1854" s="258" t="s">
        <v>1182</v>
      </c>
    </row>
    <row r="1855" spans="1:7" ht="12" customHeight="1" x14ac:dyDescent="0.2">
      <c r="A1855" s="259"/>
      <c r="B1855" s="259"/>
      <c r="C1855" s="258" t="s">
        <v>1527</v>
      </c>
      <c r="D1855" s="260">
        <v>1</v>
      </c>
      <c r="E1855" s="262"/>
      <c r="F1855" s="262"/>
      <c r="G1855" s="258" t="s">
        <v>1182</v>
      </c>
    </row>
    <row r="1856" spans="1:7" ht="12" customHeight="1" x14ac:dyDescent="0.2">
      <c r="A1856" s="259"/>
      <c r="B1856" s="259"/>
      <c r="C1856" s="258" t="s">
        <v>662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876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1528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1458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439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1520</v>
      </c>
      <c r="D1861" s="260">
        <v>1</v>
      </c>
      <c r="E1861" s="262"/>
      <c r="F1861" s="262"/>
      <c r="G1861" s="258" t="s">
        <v>1182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1529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432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861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862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396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1522</v>
      </c>
      <c r="D1868" s="260">
        <v>1</v>
      </c>
      <c r="E1868" s="262"/>
      <c r="F1868" s="262"/>
      <c r="G1868" s="258" t="s">
        <v>1182</v>
      </c>
    </row>
    <row r="1869" spans="1:7" ht="12" customHeight="1" x14ac:dyDescent="0.2">
      <c r="A1869" s="259"/>
      <c r="B1869" s="259"/>
      <c r="C1869" s="258" t="s">
        <v>1523</v>
      </c>
      <c r="D1869" s="260">
        <v>1</v>
      </c>
      <c r="E1869" s="262"/>
      <c r="F1869" s="262"/>
      <c r="G1869" s="258" t="s">
        <v>1182</v>
      </c>
    </row>
    <row r="1870" spans="1:7" ht="12" customHeight="1" x14ac:dyDescent="0.2">
      <c r="A1870" s="259"/>
      <c r="B1870" s="259"/>
      <c r="C1870" s="258" t="s">
        <v>1524</v>
      </c>
      <c r="D1870" s="260">
        <v>1</v>
      </c>
      <c r="E1870" s="262"/>
      <c r="F1870" s="262"/>
      <c r="G1870" s="258" t="s">
        <v>1182</v>
      </c>
    </row>
    <row r="1871" spans="1:7" ht="12" customHeight="1" x14ac:dyDescent="0.2">
      <c r="A1871" s="259"/>
      <c r="B1871" s="259"/>
      <c r="C1871" s="258" t="s">
        <v>892</v>
      </c>
      <c r="D1871" s="260">
        <v>1</v>
      </c>
      <c r="E1871" s="262"/>
      <c r="F1871" s="262"/>
      <c r="G1871" s="258" t="s">
        <v>1182</v>
      </c>
    </row>
    <row r="1872" spans="1:7" ht="12" customHeight="1" x14ac:dyDescent="0.2">
      <c r="A1872" s="259"/>
      <c r="B1872" s="259"/>
      <c r="C1872" s="258" t="s">
        <v>1525</v>
      </c>
      <c r="D1872" s="260">
        <v>1</v>
      </c>
      <c r="E1872" s="262"/>
      <c r="F1872" s="262"/>
      <c r="G1872" s="258" t="s">
        <v>1182</v>
      </c>
    </row>
    <row r="1873" spans="1:7" ht="12" customHeight="1" x14ac:dyDescent="0.2">
      <c r="A1873" s="259"/>
      <c r="B1873" s="259"/>
      <c r="C1873" s="258" t="s">
        <v>1527</v>
      </c>
      <c r="D1873" s="260">
        <v>1</v>
      </c>
      <c r="E1873" s="262"/>
      <c r="F1873" s="262"/>
      <c r="G1873" s="258" t="s">
        <v>1182</v>
      </c>
    </row>
    <row r="1874" spans="1:7" ht="12" customHeight="1" x14ac:dyDescent="0.2">
      <c r="A1874" s="259"/>
      <c r="B1874" s="259"/>
      <c r="C1874" s="258" t="s">
        <v>660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876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1530</v>
      </c>
      <c r="D1876" s="260">
        <v>1</v>
      </c>
      <c r="E1876" s="270">
        <v>324.60000000000002</v>
      </c>
      <c r="F1876" s="270">
        <v>324.60000000000002</v>
      </c>
      <c r="G1876" s="258"/>
    </row>
    <row r="1877" spans="1:7" ht="12" customHeight="1" x14ac:dyDescent="0.2">
      <c r="A1877" s="259"/>
      <c r="B1877" s="259"/>
      <c r="C1877" s="258" t="s">
        <v>1458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439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1520</v>
      </c>
      <c r="D1879" s="260">
        <v>1</v>
      </c>
      <c r="E1879" s="262"/>
      <c r="F1879" s="262"/>
      <c r="G1879" s="258" t="s">
        <v>1182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1531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432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861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862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429</v>
      </c>
      <c r="D1885" s="260">
        <v>4</v>
      </c>
      <c r="E1885" s="260">
        <v>500</v>
      </c>
      <c r="F1885" s="263">
        <v>2000</v>
      </c>
      <c r="G1885" s="258"/>
    </row>
    <row r="1886" spans="1:7" ht="12" customHeight="1" x14ac:dyDescent="0.2">
      <c r="A1886" s="259"/>
      <c r="B1886" s="259"/>
      <c r="C1886" s="258" t="s">
        <v>1522</v>
      </c>
      <c r="D1886" s="260">
        <v>1</v>
      </c>
      <c r="E1886" s="262"/>
      <c r="F1886" s="262"/>
      <c r="G1886" s="258" t="s">
        <v>1182</v>
      </c>
    </row>
    <row r="1887" spans="1:7" ht="12" customHeight="1" x14ac:dyDescent="0.2">
      <c r="A1887" s="259"/>
      <c r="B1887" s="259"/>
      <c r="C1887" s="258" t="s">
        <v>1523</v>
      </c>
      <c r="D1887" s="260">
        <v>1</v>
      </c>
      <c r="E1887" s="262"/>
      <c r="F1887" s="262"/>
      <c r="G1887" s="258" t="s">
        <v>1182</v>
      </c>
    </row>
    <row r="1888" spans="1:7" ht="12" customHeight="1" x14ac:dyDescent="0.2">
      <c r="A1888" s="259"/>
      <c r="B1888" s="259"/>
      <c r="C1888" s="258" t="s">
        <v>1524</v>
      </c>
      <c r="D1888" s="260">
        <v>1</v>
      </c>
      <c r="E1888" s="262"/>
      <c r="F1888" s="262"/>
      <c r="G1888" s="258" t="s">
        <v>1182</v>
      </c>
    </row>
    <row r="1889" spans="1:7" ht="12" customHeight="1" x14ac:dyDescent="0.2">
      <c r="A1889" s="259"/>
      <c r="B1889" s="259"/>
      <c r="C1889" s="258" t="s">
        <v>892</v>
      </c>
      <c r="D1889" s="260">
        <v>1</v>
      </c>
      <c r="E1889" s="262"/>
      <c r="F1889" s="262"/>
      <c r="G1889" s="258" t="s">
        <v>1182</v>
      </c>
    </row>
    <row r="1890" spans="1:7" ht="12" customHeight="1" x14ac:dyDescent="0.2">
      <c r="A1890" s="259"/>
      <c r="B1890" s="259"/>
      <c r="C1890" s="258" t="s">
        <v>1525</v>
      </c>
      <c r="D1890" s="260">
        <v>1</v>
      </c>
      <c r="E1890" s="262"/>
      <c r="F1890" s="262"/>
      <c r="G1890" s="258" t="s">
        <v>1182</v>
      </c>
    </row>
    <row r="1891" spans="1:7" ht="12" customHeight="1" x14ac:dyDescent="0.2">
      <c r="A1891" s="259"/>
      <c r="B1891" s="259"/>
      <c r="C1891" s="258" t="s">
        <v>1527</v>
      </c>
      <c r="D1891" s="260">
        <v>1</v>
      </c>
      <c r="E1891" s="262"/>
      <c r="F1891" s="262"/>
      <c r="G1891" s="258" t="s">
        <v>1182</v>
      </c>
    </row>
    <row r="1892" spans="1:7" ht="12" customHeight="1" x14ac:dyDescent="0.2">
      <c r="A1892" s="259"/>
      <c r="B1892" s="259"/>
      <c r="C1892" s="258" t="s">
        <v>660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876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1530</v>
      </c>
      <c r="D1894" s="260">
        <v>1</v>
      </c>
      <c r="E1894" s="270">
        <v>324.60000000000002</v>
      </c>
      <c r="F1894" s="270">
        <v>324.60000000000002</v>
      </c>
      <c r="G1894" s="258"/>
    </row>
    <row r="1895" spans="1:7" ht="12" customHeight="1" x14ac:dyDescent="0.2">
      <c r="A1895" s="259"/>
      <c r="B1895" s="259"/>
      <c r="C1895" s="258" t="s">
        <v>1458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439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1520</v>
      </c>
      <c r="D1897" s="260">
        <v>1</v>
      </c>
      <c r="E1897" s="262"/>
      <c r="F1897" s="262"/>
      <c r="G1897" s="258" t="s">
        <v>1182</v>
      </c>
    </row>
    <row r="1898" spans="1:7" ht="12.95" customHeight="1" x14ac:dyDescent="0.2">
      <c r="E1898" s="265">
        <v>9713.0400000000009</v>
      </c>
      <c r="F1898" s="265">
        <v>9713.0400000000009</v>
      </c>
    </row>
    <row r="1899" spans="1:7" ht="12" customHeight="1" x14ac:dyDescent="0.2">
      <c r="A1899" s="254">
        <v>118</v>
      </c>
      <c r="B1899" s="255" t="s">
        <v>1532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432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861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862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429</v>
      </c>
      <c r="D1903" s="260">
        <v>4</v>
      </c>
      <c r="E1903" s="260">
        <v>500</v>
      </c>
      <c r="F1903" s="263">
        <v>2000</v>
      </c>
      <c r="G1903" s="258"/>
    </row>
    <row r="1904" spans="1:7" ht="12" customHeight="1" x14ac:dyDescent="0.2">
      <c r="A1904" s="259"/>
      <c r="B1904" s="259"/>
      <c r="C1904" s="258" t="s">
        <v>1522</v>
      </c>
      <c r="D1904" s="260">
        <v>1</v>
      </c>
      <c r="E1904" s="262"/>
      <c r="F1904" s="262"/>
      <c r="G1904" s="258" t="s">
        <v>1182</v>
      </c>
    </row>
    <row r="1905" spans="1:7" ht="12" customHeight="1" x14ac:dyDescent="0.2">
      <c r="A1905" s="259"/>
      <c r="B1905" s="259"/>
      <c r="C1905" s="258" t="s">
        <v>1523</v>
      </c>
      <c r="D1905" s="260">
        <v>1</v>
      </c>
      <c r="E1905" s="262"/>
      <c r="F1905" s="262"/>
      <c r="G1905" s="258" t="s">
        <v>1182</v>
      </c>
    </row>
    <row r="1906" spans="1:7" ht="12" customHeight="1" x14ac:dyDescent="0.2">
      <c r="A1906" s="259"/>
      <c r="B1906" s="259"/>
      <c r="C1906" s="258" t="s">
        <v>1533</v>
      </c>
      <c r="D1906" s="260">
        <v>1</v>
      </c>
      <c r="E1906" s="262"/>
      <c r="F1906" s="262"/>
      <c r="G1906" s="258" t="s">
        <v>1182</v>
      </c>
    </row>
    <row r="1907" spans="1:7" ht="12" customHeight="1" x14ac:dyDescent="0.2">
      <c r="A1907" s="259"/>
      <c r="B1907" s="259"/>
      <c r="C1907" s="258" t="s">
        <v>892</v>
      </c>
      <c r="D1907" s="260">
        <v>1</v>
      </c>
      <c r="E1907" s="262"/>
      <c r="F1907" s="262"/>
      <c r="G1907" s="258" t="s">
        <v>1182</v>
      </c>
    </row>
    <row r="1908" spans="1:7" ht="12" customHeight="1" x14ac:dyDescent="0.2">
      <c r="A1908" s="259"/>
      <c r="B1908" s="259"/>
      <c r="C1908" s="258" t="s">
        <v>1534</v>
      </c>
      <c r="D1908" s="260">
        <v>1</v>
      </c>
      <c r="E1908" s="262"/>
      <c r="F1908" s="262"/>
      <c r="G1908" s="258" t="s">
        <v>1182</v>
      </c>
    </row>
    <row r="1909" spans="1:7" ht="12" customHeight="1" x14ac:dyDescent="0.2">
      <c r="A1909" s="259"/>
      <c r="B1909" s="259"/>
      <c r="C1909" s="258" t="s">
        <v>1535</v>
      </c>
      <c r="D1909" s="260">
        <v>1</v>
      </c>
      <c r="E1909" s="262"/>
      <c r="F1909" s="262"/>
      <c r="G1909" s="258" t="s">
        <v>1182</v>
      </c>
    </row>
    <row r="1910" spans="1:7" ht="12" customHeight="1" x14ac:dyDescent="0.2">
      <c r="A1910" s="259"/>
      <c r="B1910" s="259"/>
      <c r="C1910" s="258" t="s">
        <v>1536</v>
      </c>
      <c r="D1910" s="260">
        <v>1</v>
      </c>
      <c r="E1910" s="262"/>
      <c r="F1910" s="262"/>
      <c r="G1910" s="258" t="s">
        <v>1182</v>
      </c>
    </row>
    <row r="1911" spans="1:7" ht="12" customHeight="1" x14ac:dyDescent="0.2">
      <c r="A1911" s="259"/>
      <c r="B1911" s="259"/>
      <c r="C1911" s="258" t="s">
        <v>660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876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1537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1538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1539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439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1540</v>
      </c>
      <c r="D1917" s="260">
        <v>1</v>
      </c>
      <c r="E1917" s="262"/>
      <c r="F1917" s="262"/>
      <c r="G1917" s="258" t="s">
        <v>1182</v>
      </c>
    </row>
    <row r="1918" spans="1:7" ht="12.95" customHeight="1" x14ac:dyDescent="0.2">
      <c r="E1918" s="265">
        <v>10627.85</v>
      </c>
      <c r="F1918" s="265">
        <v>10627.85</v>
      </c>
    </row>
    <row r="1919" spans="1:7" ht="12" customHeight="1" x14ac:dyDescent="0.2">
      <c r="A1919" s="254">
        <v>119</v>
      </c>
      <c r="B1919" s="255" t="s">
        <v>1541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432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1287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433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1542</v>
      </c>
      <c r="D1923" s="260">
        <v>1</v>
      </c>
      <c r="E1923" s="262"/>
      <c r="F1923" s="262"/>
      <c r="G1923" s="258" t="s">
        <v>1182</v>
      </c>
    </row>
    <row r="1924" spans="1:7" ht="12" customHeight="1" x14ac:dyDescent="0.2">
      <c r="A1924" s="259"/>
      <c r="B1924" s="259"/>
      <c r="C1924" s="258" t="s">
        <v>1543</v>
      </c>
      <c r="D1924" s="260">
        <v>1</v>
      </c>
      <c r="E1924" s="262"/>
      <c r="F1924" s="262"/>
      <c r="G1924" s="258" t="s">
        <v>1182</v>
      </c>
    </row>
    <row r="1925" spans="1:7" ht="12" customHeight="1" x14ac:dyDescent="0.2">
      <c r="A1925" s="259"/>
      <c r="B1925" s="259"/>
      <c r="C1925" s="258" t="s">
        <v>1544</v>
      </c>
      <c r="D1925" s="260">
        <v>1</v>
      </c>
      <c r="E1925" s="262"/>
      <c r="F1925" s="262"/>
      <c r="G1925" s="258" t="s">
        <v>1182</v>
      </c>
    </row>
    <row r="1926" spans="1:7" ht="12" customHeight="1" x14ac:dyDescent="0.2">
      <c r="A1926" s="259"/>
      <c r="B1926" s="259"/>
      <c r="C1926" s="258" t="s">
        <v>892</v>
      </c>
      <c r="D1926" s="260">
        <v>1</v>
      </c>
      <c r="E1926" s="262"/>
      <c r="F1926" s="262"/>
      <c r="G1926" s="258" t="s">
        <v>1182</v>
      </c>
    </row>
    <row r="1927" spans="1:7" ht="12" customHeight="1" x14ac:dyDescent="0.2">
      <c r="A1927" s="259"/>
      <c r="B1927" s="259"/>
      <c r="C1927" s="258" t="s">
        <v>1545</v>
      </c>
      <c r="D1927" s="260">
        <v>1</v>
      </c>
      <c r="E1927" s="262"/>
      <c r="F1927" s="262"/>
      <c r="G1927" s="258" t="s">
        <v>1182</v>
      </c>
    </row>
    <row r="1928" spans="1:7" ht="12" customHeight="1" x14ac:dyDescent="0.2">
      <c r="A1928" s="259"/>
      <c r="B1928" s="259"/>
      <c r="C1928" s="258" t="s">
        <v>1546</v>
      </c>
      <c r="D1928" s="260">
        <v>1</v>
      </c>
      <c r="E1928" s="262"/>
      <c r="F1928" s="262"/>
      <c r="G1928" s="258" t="s">
        <v>1182</v>
      </c>
    </row>
    <row r="1929" spans="1:7" ht="12" customHeight="1" x14ac:dyDescent="0.2">
      <c r="A1929" s="259"/>
      <c r="B1929" s="259"/>
      <c r="C1929" s="258" t="s">
        <v>876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1547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1458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429</v>
      </c>
      <c r="D1932" s="260">
        <v>6</v>
      </c>
      <c r="E1932" s="260">
        <v>500</v>
      </c>
      <c r="F1932" s="263">
        <v>3000</v>
      </c>
      <c r="G1932" s="258"/>
    </row>
    <row r="1933" spans="1:7" ht="12" customHeight="1" x14ac:dyDescent="0.2">
      <c r="A1933" s="259"/>
      <c r="B1933" s="259"/>
      <c r="C1933" s="258" t="s">
        <v>1548</v>
      </c>
      <c r="D1933" s="260">
        <v>2</v>
      </c>
      <c r="E1933" s="270">
        <v>324.60000000000002</v>
      </c>
      <c r="F1933" s="270">
        <v>649.20000000000005</v>
      </c>
      <c r="G1933" s="258"/>
    </row>
    <row r="1934" spans="1:7" ht="12" customHeight="1" x14ac:dyDescent="0.2">
      <c r="A1934" s="259"/>
      <c r="B1934" s="259"/>
      <c r="C1934" s="258" t="s">
        <v>660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1520</v>
      </c>
      <c r="D1935" s="260">
        <v>1</v>
      </c>
      <c r="E1935" s="262"/>
      <c r="F1935" s="262"/>
      <c r="G1935" s="258" t="s">
        <v>1182</v>
      </c>
    </row>
    <row r="1936" spans="1:7" ht="12.95" customHeight="1" x14ac:dyDescent="0.2">
      <c r="E1936" s="265">
        <v>11784.55</v>
      </c>
      <c r="F1936" s="265">
        <v>11784.55</v>
      </c>
    </row>
    <row r="1937" spans="1:7" ht="12" customHeight="1" x14ac:dyDescent="0.2">
      <c r="A1937" s="254">
        <v>120</v>
      </c>
      <c r="B1937" s="255" t="s">
        <v>1549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432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1287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433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1542</v>
      </c>
      <c r="D1941" s="260">
        <v>1</v>
      </c>
      <c r="E1941" s="262"/>
      <c r="F1941" s="262"/>
      <c r="G1941" s="258" t="s">
        <v>1182</v>
      </c>
    </row>
    <row r="1942" spans="1:7" ht="12" customHeight="1" x14ac:dyDescent="0.2">
      <c r="A1942" s="259"/>
      <c r="B1942" s="259"/>
      <c r="C1942" s="258" t="s">
        <v>1543</v>
      </c>
      <c r="D1942" s="260">
        <v>1</v>
      </c>
      <c r="E1942" s="262"/>
      <c r="F1942" s="262"/>
      <c r="G1942" s="258" t="s">
        <v>1182</v>
      </c>
    </row>
    <row r="1943" spans="1:7" ht="12" customHeight="1" x14ac:dyDescent="0.2">
      <c r="A1943" s="259"/>
      <c r="B1943" s="259"/>
      <c r="C1943" s="258" t="s">
        <v>1544</v>
      </c>
      <c r="D1943" s="260">
        <v>1</v>
      </c>
      <c r="E1943" s="262"/>
      <c r="F1943" s="262"/>
      <c r="G1943" s="258" t="s">
        <v>1182</v>
      </c>
    </row>
    <row r="1944" spans="1:7" ht="12" customHeight="1" x14ac:dyDescent="0.2">
      <c r="A1944" s="259"/>
      <c r="B1944" s="259"/>
      <c r="C1944" s="258" t="s">
        <v>892</v>
      </c>
      <c r="D1944" s="260">
        <v>1</v>
      </c>
      <c r="E1944" s="262"/>
      <c r="F1944" s="262"/>
      <c r="G1944" s="258" t="s">
        <v>1182</v>
      </c>
    </row>
    <row r="1945" spans="1:7" ht="12" customHeight="1" x14ac:dyDescent="0.2">
      <c r="A1945" s="259"/>
      <c r="B1945" s="259"/>
      <c r="C1945" s="258" t="s">
        <v>1545</v>
      </c>
      <c r="D1945" s="260">
        <v>1</v>
      </c>
      <c r="E1945" s="262"/>
      <c r="F1945" s="262"/>
      <c r="G1945" s="258" t="s">
        <v>1182</v>
      </c>
    </row>
    <row r="1946" spans="1:7" ht="12" customHeight="1" x14ac:dyDescent="0.2">
      <c r="A1946" s="259"/>
      <c r="B1946" s="259"/>
      <c r="C1946" s="258" t="s">
        <v>1550</v>
      </c>
      <c r="D1946" s="260">
        <v>1</v>
      </c>
      <c r="E1946" s="262"/>
      <c r="F1946" s="262"/>
      <c r="G1946" s="258" t="s">
        <v>1182</v>
      </c>
    </row>
    <row r="1947" spans="1:7" ht="12" customHeight="1" x14ac:dyDescent="0.2">
      <c r="A1947" s="259"/>
      <c r="B1947" s="259"/>
      <c r="C1947" s="258" t="s">
        <v>1546</v>
      </c>
      <c r="D1947" s="260">
        <v>1</v>
      </c>
      <c r="E1947" s="262"/>
      <c r="F1947" s="262"/>
      <c r="G1947" s="258" t="s">
        <v>1182</v>
      </c>
    </row>
    <row r="1948" spans="1:7" ht="12" customHeight="1" x14ac:dyDescent="0.2">
      <c r="A1948" s="259"/>
      <c r="B1948" s="259"/>
      <c r="C1948" s="258" t="s">
        <v>876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1547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1458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429</v>
      </c>
      <c r="D1951" s="260">
        <v>6</v>
      </c>
      <c r="E1951" s="260">
        <v>500</v>
      </c>
      <c r="F1951" s="263">
        <v>3000</v>
      </c>
      <c r="G1951" s="258"/>
    </row>
    <row r="1952" spans="1:7" ht="12" customHeight="1" x14ac:dyDescent="0.2">
      <c r="A1952" s="259"/>
      <c r="B1952" s="259"/>
      <c r="C1952" s="258" t="s">
        <v>1528</v>
      </c>
      <c r="D1952" s="260">
        <v>2</v>
      </c>
      <c r="E1952" s="261">
        <v>504.07</v>
      </c>
      <c r="F1952" s="399">
        <v>1008.14</v>
      </c>
      <c r="G1952" s="258"/>
    </row>
    <row r="1953" spans="1:7" ht="12" customHeight="1" x14ac:dyDescent="0.2">
      <c r="A1953" s="259"/>
      <c r="B1953" s="259"/>
      <c r="C1953" s="258" t="s">
        <v>662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1520</v>
      </c>
      <c r="D1954" s="260">
        <v>1</v>
      </c>
      <c r="E1954" s="262"/>
      <c r="F1954" s="262"/>
      <c r="G1954" s="258" t="s">
        <v>1182</v>
      </c>
    </row>
    <row r="1955" spans="1:7" ht="12.95" customHeight="1" x14ac:dyDescent="0.2">
      <c r="E1955" s="265">
        <v>12143.69</v>
      </c>
      <c r="F1955" s="265">
        <v>12143.69</v>
      </c>
    </row>
    <row r="1956" spans="1:7" ht="12" customHeight="1" x14ac:dyDescent="0.2">
      <c r="A1956" s="254">
        <v>121</v>
      </c>
      <c r="B1956" s="255" t="s">
        <v>1551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861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1357</v>
      </c>
      <c r="D1958" s="260">
        <v>1</v>
      </c>
      <c r="E1958" s="262"/>
      <c r="F1958" s="262"/>
      <c r="G1958" s="258" t="s">
        <v>1182</v>
      </c>
    </row>
    <row r="1959" spans="1:7" ht="12" customHeight="1" x14ac:dyDescent="0.2">
      <c r="A1959" s="259"/>
      <c r="B1959" s="259"/>
      <c r="C1959" s="258" t="s">
        <v>1358</v>
      </c>
      <c r="D1959" s="260">
        <v>1</v>
      </c>
      <c r="E1959" s="262"/>
      <c r="F1959" s="262"/>
      <c r="G1959" s="258" t="s">
        <v>1182</v>
      </c>
    </row>
    <row r="1960" spans="1:7" ht="12" customHeight="1" x14ac:dyDescent="0.2">
      <c r="A1960" s="259"/>
      <c r="B1960" s="259"/>
      <c r="C1960" s="258" t="s">
        <v>1455</v>
      </c>
      <c r="D1960" s="260">
        <v>1</v>
      </c>
      <c r="E1960" s="262"/>
      <c r="F1960" s="262"/>
      <c r="G1960" s="258" t="s">
        <v>1182</v>
      </c>
    </row>
    <row r="1961" spans="1:7" ht="12" customHeight="1" x14ac:dyDescent="0.2">
      <c r="A1961" s="259"/>
      <c r="B1961" s="259"/>
      <c r="C1961" s="258" t="s">
        <v>1552</v>
      </c>
      <c r="D1961" s="260">
        <v>1</v>
      </c>
      <c r="E1961" s="262"/>
      <c r="F1961" s="262"/>
      <c r="G1961" s="258" t="s">
        <v>1182</v>
      </c>
    </row>
    <row r="1962" spans="1:7" ht="12" customHeight="1" x14ac:dyDescent="0.2">
      <c r="A1962" s="259"/>
      <c r="B1962" s="259"/>
      <c r="C1962" s="258" t="s">
        <v>892</v>
      </c>
      <c r="D1962" s="260">
        <v>1</v>
      </c>
      <c r="E1962" s="262"/>
      <c r="F1962" s="262"/>
      <c r="G1962" s="258" t="s">
        <v>1182</v>
      </c>
    </row>
    <row r="1963" spans="1:7" ht="12" customHeight="1" x14ac:dyDescent="0.2">
      <c r="A1963" s="259"/>
      <c r="B1963" s="259"/>
      <c r="C1963" s="258" t="s">
        <v>1553</v>
      </c>
      <c r="D1963" s="260">
        <v>1</v>
      </c>
      <c r="E1963" s="262"/>
      <c r="F1963" s="262"/>
      <c r="G1963" s="258" t="s">
        <v>1182</v>
      </c>
    </row>
    <row r="1964" spans="1:7" ht="12" customHeight="1" x14ac:dyDescent="0.2">
      <c r="A1964" s="259"/>
      <c r="B1964" s="259"/>
      <c r="C1964" s="258" t="s">
        <v>876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432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454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657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439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1554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455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1555</v>
      </c>
      <c r="D1972" s="260">
        <v>1</v>
      </c>
      <c r="E1972" s="262"/>
      <c r="F1972" s="262"/>
      <c r="G1972" s="258" t="s">
        <v>1182</v>
      </c>
    </row>
    <row r="1973" spans="1:7" ht="12" customHeight="1" x14ac:dyDescent="0.2">
      <c r="A1973" s="259"/>
      <c r="B1973" s="259"/>
      <c r="C1973" s="258" t="s">
        <v>1556</v>
      </c>
      <c r="D1973" s="260">
        <v>1</v>
      </c>
      <c r="E1973" s="262"/>
      <c r="F1973" s="262"/>
      <c r="G1973" s="258" t="s">
        <v>1182</v>
      </c>
    </row>
    <row r="1974" spans="1:7" ht="12" customHeight="1" x14ac:dyDescent="0.2">
      <c r="A1974" s="259"/>
      <c r="B1974" s="259"/>
      <c r="C1974" s="258" t="s">
        <v>1557</v>
      </c>
      <c r="D1974" s="260">
        <v>1</v>
      </c>
      <c r="E1974" s="262"/>
      <c r="F1974" s="262"/>
      <c r="G1974" s="258" t="s">
        <v>1182</v>
      </c>
    </row>
    <row r="1975" spans="1:7" ht="12" customHeight="1" x14ac:dyDescent="0.2">
      <c r="A1975" s="259"/>
      <c r="B1975" s="259"/>
      <c r="C1975" s="258" t="s">
        <v>1503</v>
      </c>
      <c r="D1975" s="260">
        <v>1</v>
      </c>
      <c r="E1975" s="262"/>
      <c r="F1975" s="262"/>
      <c r="G1975" s="258" t="s">
        <v>1182</v>
      </c>
    </row>
    <row r="1976" spans="1:7" ht="12" customHeight="1" x14ac:dyDescent="0.2">
      <c r="A1976" s="259"/>
      <c r="B1976" s="259"/>
      <c r="C1976" s="258" t="s">
        <v>892</v>
      </c>
      <c r="D1976" s="260">
        <v>1</v>
      </c>
      <c r="E1976" s="262"/>
      <c r="F1976" s="262"/>
      <c r="G1976" s="258" t="s">
        <v>1182</v>
      </c>
    </row>
    <row r="1977" spans="1:7" ht="12" customHeight="1" x14ac:dyDescent="0.2">
      <c r="A1977" s="259"/>
      <c r="B1977" s="259"/>
      <c r="C1977" s="258" t="s">
        <v>456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1557</v>
      </c>
      <c r="D1978" s="260">
        <v>2</v>
      </c>
      <c r="E1978" s="262"/>
      <c r="F1978" s="262"/>
      <c r="G1978" s="258" t="s">
        <v>1182</v>
      </c>
    </row>
    <row r="1979" spans="1:7" ht="12" customHeight="1" x14ac:dyDescent="0.2">
      <c r="A1979" s="259"/>
      <c r="B1979" s="259"/>
      <c r="C1979" s="258" t="s">
        <v>1558</v>
      </c>
      <c r="D1979" s="260">
        <v>1</v>
      </c>
      <c r="E1979" s="262"/>
      <c r="F1979" s="262"/>
      <c r="G1979" s="258" t="s">
        <v>1182</v>
      </c>
    </row>
    <row r="1980" spans="1:7" ht="12" customHeight="1" x14ac:dyDescent="0.2">
      <c r="A1980" s="259"/>
      <c r="B1980" s="259"/>
      <c r="C1980" s="258" t="s">
        <v>429</v>
      </c>
      <c r="D1980" s="260">
        <v>2</v>
      </c>
      <c r="E1980" s="260">
        <v>500</v>
      </c>
      <c r="F1980" s="263">
        <v>1000</v>
      </c>
      <c r="G1980" s="258"/>
    </row>
    <row r="1981" spans="1:7" ht="12" customHeight="1" x14ac:dyDescent="0.2">
      <c r="A1981" s="259"/>
      <c r="B1981" s="259"/>
      <c r="C1981" s="258" t="s">
        <v>1287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3890.04</v>
      </c>
      <c r="F1982" s="265">
        <v>3890.04</v>
      </c>
    </row>
    <row r="1983" spans="1:7" ht="12" customHeight="1" x14ac:dyDescent="0.2">
      <c r="A1983" s="254">
        <v>123</v>
      </c>
      <c r="B1983" s="255" t="s">
        <v>1559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455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1560</v>
      </c>
      <c r="D1985" s="260">
        <v>1</v>
      </c>
      <c r="E1985" s="262"/>
      <c r="F1985" s="262"/>
      <c r="G1985" s="258" t="s">
        <v>1182</v>
      </c>
    </row>
    <row r="1986" spans="1:7" ht="12" customHeight="1" x14ac:dyDescent="0.2">
      <c r="A1986" s="259"/>
      <c r="B1986" s="259"/>
      <c r="C1986" s="258" t="s">
        <v>1556</v>
      </c>
      <c r="D1986" s="260">
        <v>1</v>
      </c>
      <c r="E1986" s="262"/>
      <c r="F1986" s="262"/>
      <c r="G1986" s="258" t="s">
        <v>1182</v>
      </c>
    </row>
    <row r="1987" spans="1:7" ht="12" customHeight="1" x14ac:dyDescent="0.2">
      <c r="A1987" s="259"/>
      <c r="B1987" s="259"/>
      <c r="C1987" s="258" t="s">
        <v>1557</v>
      </c>
      <c r="D1987" s="260">
        <v>1</v>
      </c>
      <c r="E1987" s="262"/>
      <c r="F1987" s="262"/>
      <c r="G1987" s="258" t="s">
        <v>1182</v>
      </c>
    </row>
    <row r="1988" spans="1:7" ht="12" customHeight="1" x14ac:dyDescent="0.2">
      <c r="A1988" s="259"/>
      <c r="B1988" s="259"/>
      <c r="C1988" s="258" t="s">
        <v>1561</v>
      </c>
      <c r="D1988" s="260">
        <v>1</v>
      </c>
      <c r="E1988" s="262"/>
      <c r="F1988" s="262"/>
      <c r="G1988" s="258" t="s">
        <v>1182</v>
      </c>
    </row>
    <row r="1989" spans="1:7" ht="12" customHeight="1" x14ac:dyDescent="0.2">
      <c r="A1989" s="259"/>
      <c r="B1989" s="259"/>
      <c r="C1989" s="258" t="s">
        <v>892</v>
      </c>
      <c r="D1989" s="260">
        <v>1</v>
      </c>
      <c r="E1989" s="262"/>
      <c r="F1989" s="262"/>
      <c r="G1989" s="258" t="s">
        <v>1182</v>
      </c>
    </row>
    <row r="1990" spans="1:7" ht="12" customHeight="1" x14ac:dyDescent="0.2">
      <c r="A1990" s="259"/>
      <c r="B1990" s="259"/>
      <c r="C1990" s="258" t="s">
        <v>456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1557</v>
      </c>
      <c r="D1991" s="260">
        <v>1</v>
      </c>
      <c r="E1991" s="262"/>
      <c r="F1991" s="262"/>
      <c r="G1991" s="258" t="s">
        <v>1182</v>
      </c>
    </row>
    <row r="1992" spans="1:7" ht="12" customHeight="1" x14ac:dyDescent="0.2">
      <c r="A1992" s="259"/>
      <c r="B1992" s="259"/>
      <c r="C1992" s="258" t="s">
        <v>1562</v>
      </c>
      <c r="D1992" s="260">
        <v>1</v>
      </c>
      <c r="E1992" s="262"/>
      <c r="F1992" s="262"/>
      <c r="G1992" s="258" t="s">
        <v>1182</v>
      </c>
    </row>
    <row r="1993" spans="1:7" ht="12" customHeight="1" x14ac:dyDescent="0.2">
      <c r="A1993" s="259"/>
      <c r="B1993" s="259"/>
      <c r="C1993" s="258" t="s">
        <v>429</v>
      </c>
      <c r="D1993" s="260">
        <v>2</v>
      </c>
      <c r="E1993" s="260">
        <v>500</v>
      </c>
      <c r="F1993" s="263">
        <v>1000</v>
      </c>
      <c r="G1993" s="258"/>
    </row>
    <row r="1994" spans="1:7" ht="12" customHeight="1" x14ac:dyDescent="0.2">
      <c r="A1994" s="259"/>
      <c r="B1994" s="259"/>
      <c r="C1994" s="258" t="s">
        <v>1287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3471.8</v>
      </c>
      <c r="F1995" s="268">
        <v>3471.8</v>
      </c>
    </row>
    <row r="1996" spans="1:7" ht="12" customHeight="1" x14ac:dyDescent="0.2">
      <c r="A1996" s="254">
        <v>124</v>
      </c>
      <c r="B1996" s="255" t="s">
        <v>1563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455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1564</v>
      </c>
      <c r="D1998" s="260">
        <v>1</v>
      </c>
      <c r="E1998" s="262"/>
      <c r="F1998" s="262"/>
      <c r="G1998" s="258" t="s">
        <v>1182</v>
      </c>
    </row>
    <row r="1999" spans="1:7" ht="12" customHeight="1" x14ac:dyDescent="0.2">
      <c r="A1999" s="259"/>
      <c r="B1999" s="259"/>
      <c r="C1999" s="258" t="s">
        <v>1556</v>
      </c>
      <c r="D1999" s="260">
        <v>1</v>
      </c>
      <c r="E1999" s="262"/>
      <c r="F1999" s="262"/>
      <c r="G1999" s="258" t="s">
        <v>1182</v>
      </c>
    </row>
    <row r="2000" spans="1:7" ht="12" customHeight="1" x14ac:dyDescent="0.2">
      <c r="A2000" s="259"/>
      <c r="B2000" s="259"/>
      <c r="C2000" s="258" t="s">
        <v>1557</v>
      </c>
      <c r="D2000" s="260">
        <v>1</v>
      </c>
      <c r="E2000" s="262"/>
      <c r="F2000" s="262"/>
      <c r="G2000" s="258" t="s">
        <v>1182</v>
      </c>
    </row>
    <row r="2001" spans="1:7" ht="12" customHeight="1" x14ac:dyDescent="0.2">
      <c r="A2001" s="259"/>
      <c r="B2001" s="259"/>
      <c r="C2001" s="258" t="s">
        <v>1565</v>
      </c>
      <c r="D2001" s="260">
        <v>1</v>
      </c>
      <c r="E2001" s="262"/>
      <c r="F2001" s="262"/>
      <c r="G2001" s="258" t="s">
        <v>1182</v>
      </c>
    </row>
    <row r="2002" spans="1:7" ht="12" customHeight="1" x14ac:dyDescent="0.2">
      <c r="A2002" s="259"/>
      <c r="B2002" s="259"/>
      <c r="C2002" s="258" t="s">
        <v>892</v>
      </c>
      <c r="D2002" s="260">
        <v>1</v>
      </c>
      <c r="E2002" s="262"/>
      <c r="F2002" s="262"/>
      <c r="G2002" s="258" t="s">
        <v>1182</v>
      </c>
    </row>
    <row r="2003" spans="1:7" ht="12" customHeight="1" x14ac:dyDescent="0.2">
      <c r="A2003" s="259"/>
      <c r="B2003" s="259"/>
      <c r="C2003" s="258" t="s">
        <v>456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1557</v>
      </c>
      <c r="D2004" s="260">
        <v>1</v>
      </c>
      <c r="E2004" s="262"/>
      <c r="F2004" s="262"/>
      <c r="G2004" s="258" t="s">
        <v>1182</v>
      </c>
    </row>
    <row r="2005" spans="1:7" ht="12" customHeight="1" x14ac:dyDescent="0.2">
      <c r="A2005" s="259"/>
      <c r="B2005" s="259"/>
      <c r="C2005" s="258" t="s">
        <v>1566</v>
      </c>
      <c r="D2005" s="260">
        <v>1</v>
      </c>
      <c r="E2005" s="262"/>
      <c r="F2005" s="262"/>
      <c r="G2005" s="258" t="s">
        <v>1182</v>
      </c>
    </row>
    <row r="2006" spans="1:7" ht="12" customHeight="1" x14ac:dyDescent="0.2">
      <c r="A2006" s="259"/>
      <c r="B2006" s="259"/>
      <c r="C2006" s="258" t="s">
        <v>429</v>
      </c>
      <c r="D2006" s="260">
        <v>2</v>
      </c>
      <c r="E2006" s="260">
        <v>500</v>
      </c>
      <c r="F2006" s="263">
        <v>1000</v>
      </c>
      <c r="G2006" s="258"/>
    </row>
    <row r="2007" spans="1:7" ht="12" customHeight="1" x14ac:dyDescent="0.2">
      <c r="A2007" s="259"/>
      <c r="B2007" s="259"/>
      <c r="C2007" s="258" t="s">
        <v>1287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3660.92</v>
      </c>
      <c r="F2008" s="265">
        <v>3660.92</v>
      </c>
    </row>
    <row r="2009" spans="1:7" ht="12" customHeight="1" x14ac:dyDescent="0.2">
      <c r="A2009" s="254">
        <v>125</v>
      </c>
      <c r="B2009" s="255" t="s">
        <v>1567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455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1568</v>
      </c>
      <c r="D2011" s="260">
        <v>1</v>
      </c>
      <c r="E2011" s="262"/>
      <c r="F2011" s="262"/>
      <c r="G2011" s="258" t="s">
        <v>1182</v>
      </c>
    </row>
    <row r="2012" spans="1:7" ht="12" customHeight="1" x14ac:dyDescent="0.2">
      <c r="A2012" s="259"/>
      <c r="B2012" s="259"/>
      <c r="C2012" s="258" t="s">
        <v>1556</v>
      </c>
      <c r="D2012" s="260">
        <v>1</v>
      </c>
      <c r="E2012" s="262"/>
      <c r="F2012" s="262"/>
      <c r="G2012" s="258" t="s">
        <v>1182</v>
      </c>
    </row>
    <row r="2013" spans="1:7" ht="12" customHeight="1" x14ac:dyDescent="0.2">
      <c r="A2013" s="259"/>
      <c r="B2013" s="259"/>
      <c r="C2013" s="258" t="s">
        <v>1557</v>
      </c>
      <c r="D2013" s="260">
        <v>1</v>
      </c>
      <c r="E2013" s="262"/>
      <c r="F2013" s="262"/>
      <c r="G2013" s="258" t="s">
        <v>1182</v>
      </c>
    </row>
    <row r="2014" spans="1:7" ht="12" customHeight="1" x14ac:dyDescent="0.2">
      <c r="A2014" s="259"/>
      <c r="B2014" s="259"/>
      <c r="C2014" s="258" t="s">
        <v>1569</v>
      </c>
      <c r="D2014" s="260">
        <v>1</v>
      </c>
      <c r="E2014" s="262"/>
      <c r="F2014" s="262"/>
      <c r="G2014" s="258" t="s">
        <v>1182</v>
      </c>
    </row>
    <row r="2015" spans="1:7" ht="12" customHeight="1" x14ac:dyDescent="0.2">
      <c r="A2015" s="259"/>
      <c r="B2015" s="259"/>
      <c r="C2015" s="258" t="s">
        <v>892</v>
      </c>
      <c r="D2015" s="260">
        <v>1</v>
      </c>
      <c r="E2015" s="262"/>
      <c r="F2015" s="262"/>
      <c r="G2015" s="258" t="s">
        <v>1182</v>
      </c>
    </row>
    <row r="2016" spans="1:7" ht="12" customHeight="1" x14ac:dyDescent="0.2">
      <c r="A2016" s="259"/>
      <c r="B2016" s="259"/>
      <c r="C2016" s="258" t="s">
        <v>456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1557</v>
      </c>
      <c r="D2017" s="260">
        <v>3</v>
      </c>
      <c r="E2017" s="262"/>
      <c r="F2017" s="262"/>
      <c r="G2017" s="258" t="s">
        <v>1182</v>
      </c>
    </row>
    <row r="2018" spans="1:7" ht="12" customHeight="1" x14ac:dyDescent="0.2">
      <c r="A2018" s="259"/>
      <c r="B2018" s="259"/>
      <c r="C2018" s="258" t="s">
        <v>1570</v>
      </c>
      <c r="D2018" s="260">
        <v>1</v>
      </c>
      <c r="E2018" s="262"/>
      <c r="F2018" s="262"/>
      <c r="G2018" s="258" t="s">
        <v>1182</v>
      </c>
    </row>
    <row r="2019" spans="1:7" ht="12" customHeight="1" x14ac:dyDescent="0.2">
      <c r="A2019" s="259"/>
      <c r="B2019" s="259"/>
      <c r="C2019" s="258" t="s">
        <v>429</v>
      </c>
      <c r="D2019" s="260">
        <v>3</v>
      </c>
      <c r="E2019" s="260">
        <v>500</v>
      </c>
      <c r="F2019" s="263">
        <v>1500</v>
      </c>
      <c r="G2019" s="258"/>
    </row>
    <row r="2020" spans="1:7" ht="12" customHeight="1" x14ac:dyDescent="0.2">
      <c r="A2020" s="259"/>
      <c r="B2020" s="259"/>
      <c r="C2020" s="258" t="s">
        <v>1287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4808.28</v>
      </c>
      <c r="F2021" s="265">
        <v>4808.28</v>
      </c>
    </row>
    <row r="2022" spans="1:7" ht="12" customHeight="1" x14ac:dyDescent="0.2">
      <c r="A2022" s="254">
        <v>126</v>
      </c>
      <c r="B2022" s="255" t="s">
        <v>1571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1547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1572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429</v>
      </c>
      <c r="D2025" s="260">
        <v>2</v>
      </c>
      <c r="E2025" s="260">
        <v>500</v>
      </c>
      <c r="F2025" s="263">
        <v>1000</v>
      </c>
      <c r="G2025" s="258"/>
    </row>
    <row r="2026" spans="1:7" ht="12" customHeight="1" x14ac:dyDescent="0.2">
      <c r="A2026" s="259"/>
      <c r="B2026" s="259"/>
      <c r="C2026" s="258" t="s">
        <v>1573</v>
      </c>
      <c r="D2026" s="260">
        <v>1</v>
      </c>
      <c r="E2026" s="262"/>
      <c r="F2026" s="262"/>
      <c r="G2026" s="258" t="s">
        <v>1182</v>
      </c>
    </row>
    <row r="2027" spans="1:7" ht="12" customHeight="1" x14ac:dyDescent="0.2">
      <c r="A2027" s="259"/>
      <c r="B2027" s="259"/>
      <c r="C2027" s="258" t="s">
        <v>1574</v>
      </c>
      <c r="D2027" s="260">
        <v>1</v>
      </c>
      <c r="E2027" s="262"/>
      <c r="F2027" s="262"/>
      <c r="G2027" s="258" t="s">
        <v>1182</v>
      </c>
    </row>
    <row r="2028" spans="1:7" ht="12" customHeight="1" x14ac:dyDescent="0.2">
      <c r="A2028" s="259"/>
      <c r="B2028" s="259"/>
      <c r="C2028" s="258" t="s">
        <v>1575</v>
      </c>
      <c r="D2028" s="260">
        <v>1</v>
      </c>
      <c r="E2028" s="262"/>
      <c r="F2028" s="262"/>
      <c r="G2028" s="258" t="s">
        <v>1182</v>
      </c>
    </row>
    <row r="2029" spans="1:7" ht="12" customHeight="1" x14ac:dyDescent="0.2">
      <c r="A2029" s="259"/>
      <c r="B2029" s="259"/>
      <c r="C2029" s="258" t="s">
        <v>1576</v>
      </c>
      <c r="D2029" s="260">
        <v>1</v>
      </c>
      <c r="E2029" s="262"/>
      <c r="F2029" s="262"/>
      <c r="G2029" s="258" t="s">
        <v>1182</v>
      </c>
    </row>
    <row r="2030" spans="1:7" ht="12" customHeight="1" x14ac:dyDescent="0.2">
      <c r="A2030" s="259"/>
      <c r="B2030" s="259"/>
      <c r="C2030" s="258" t="s">
        <v>907</v>
      </c>
      <c r="D2030" s="260">
        <v>1</v>
      </c>
      <c r="E2030" s="262"/>
      <c r="F2030" s="262"/>
      <c r="G2030" s="258" t="s">
        <v>1182</v>
      </c>
    </row>
    <row r="2031" spans="1:7" ht="12" customHeight="1" x14ac:dyDescent="0.2">
      <c r="A2031" s="259"/>
      <c r="B2031" s="259"/>
      <c r="C2031" s="258" t="s">
        <v>892</v>
      </c>
      <c r="D2031" s="260">
        <v>1</v>
      </c>
      <c r="E2031" s="262"/>
      <c r="F2031" s="262"/>
      <c r="G2031" s="258" t="s">
        <v>1182</v>
      </c>
    </row>
    <row r="2032" spans="1:7" ht="12" customHeight="1" x14ac:dyDescent="0.2">
      <c r="A2032" s="259"/>
      <c r="B2032" s="259"/>
      <c r="C2032" s="258" t="s">
        <v>1577</v>
      </c>
      <c r="D2032" s="260">
        <v>1</v>
      </c>
      <c r="E2032" s="262"/>
      <c r="F2032" s="262"/>
      <c r="G2032" s="258" t="s">
        <v>1182</v>
      </c>
    </row>
    <row r="2033" spans="1:7" ht="12" customHeight="1" x14ac:dyDescent="0.2">
      <c r="A2033" s="259"/>
      <c r="B2033" s="259"/>
      <c r="C2033" s="258" t="s">
        <v>660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382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432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1578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433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1579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4728.08</v>
      </c>
      <c r="F2039" s="265">
        <v>4728.08</v>
      </c>
    </row>
    <row r="2040" spans="1:7" ht="12" customHeight="1" x14ac:dyDescent="0.2">
      <c r="A2040" s="254">
        <v>127</v>
      </c>
      <c r="B2040" s="255" t="s">
        <v>1580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1547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1572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396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1573</v>
      </c>
      <c r="D2044" s="260">
        <v>1</v>
      </c>
      <c r="E2044" s="262"/>
      <c r="F2044" s="262"/>
      <c r="G2044" s="258" t="s">
        <v>1182</v>
      </c>
    </row>
    <row r="2045" spans="1:7" ht="12" customHeight="1" x14ac:dyDescent="0.2">
      <c r="A2045" s="259"/>
      <c r="B2045" s="259"/>
      <c r="C2045" s="258" t="s">
        <v>1574</v>
      </c>
      <c r="D2045" s="260">
        <v>1</v>
      </c>
      <c r="E2045" s="262"/>
      <c r="F2045" s="262"/>
      <c r="G2045" s="258" t="s">
        <v>1182</v>
      </c>
    </row>
    <row r="2046" spans="1:7" ht="12" customHeight="1" x14ac:dyDescent="0.2">
      <c r="A2046" s="259"/>
      <c r="B2046" s="259"/>
      <c r="C2046" s="258" t="s">
        <v>1575</v>
      </c>
      <c r="D2046" s="260">
        <v>1</v>
      </c>
      <c r="E2046" s="262"/>
      <c r="F2046" s="262"/>
      <c r="G2046" s="258" t="s">
        <v>1182</v>
      </c>
    </row>
    <row r="2047" spans="1:7" ht="12" customHeight="1" x14ac:dyDescent="0.2">
      <c r="A2047" s="259"/>
      <c r="B2047" s="259"/>
      <c r="C2047" s="258" t="s">
        <v>1576</v>
      </c>
      <c r="D2047" s="260">
        <v>1</v>
      </c>
      <c r="E2047" s="262"/>
      <c r="F2047" s="262"/>
      <c r="G2047" s="258" t="s">
        <v>1182</v>
      </c>
    </row>
    <row r="2048" spans="1:7" ht="12" customHeight="1" x14ac:dyDescent="0.2">
      <c r="A2048" s="259"/>
      <c r="B2048" s="259"/>
      <c r="C2048" s="258" t="s">
        <v>1326</v>
      </c>
      <c r="D2048" s="260">
        <v>1</v>
      </c>
      <c r="E2048" s="262"/>
      <c r="F2048" s="262"/>
      <c r="G2048" s="258" t="s">
        <v>1182</v>
      </c>
    </row>
    <row r="2049" spans="1:7" ht="12" customHeight="1" x14ac:dyDescent="0.2">
      <c r="A2049" s="259"/>
      <c r="B2049" s="259"/>
      <c r="C2049" s="258" t="s">
        <v>1581</v>
      </c>
      <c r="D2049" s="260">
        <v>1</v>
      </c>
      <c r="E2049" s="262"/>
      <c r="F2049" s="262"/>
      <c r="G2049" s="258" t="s">
        <v>1182</v>
      </c>
    </row>
    <row r="2050" spans="1:7" ht="12" customHeight="1" x14ac:dyDescent="0.2">
      <c r="A2050" s="259"/>
      <c r="B2050" s="259"/>
      <c r="C2050" s="258" t="s">
        <v>892</v>
      </c>
      <c r="D2050" s="260">
        <v>1</v>
      </c>
      <c r="E2050" s="262"/>
      <c r="F2050" s="262"/>
      <c r="G2050" s="258" t="s">
        <v>1182</v>
      </c>
    </row>
    <row r="2051" spans="1:7" ht="12" customHeight="1" x14ac:dyDescent="0.2">
      <c r="A2051" s="259"/>
      <c r="B2051" s="259"/>
      <c r="C2051" s="258" t="s">
        <v>1577</v>
      </c>
      <c r="D2051" s="260">
        <v>1</v>
      </c>
      <c r="E2051" s="262"/>
      <c r="F2051" s="262"/>
      <c r="G2051" s="258" t="s">
        <v>1182</v>
      </c>
    </row>
    <row r="2052" spans="1:7" ht="12" customHeight="1" x14ac:dyDescent="0.2">
      <c r="A2052" s="259"/>
      <c r="B2052" s="259"/>
      <c r="C2052" s="258" t="s">
        <v>662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382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432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1582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1583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433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1584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1547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1572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396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1585</v>
      </c>
      <c r="D2063" s="260">
        <v>1</v>
      </c>
      <c r="E2063" s="262"/>
      <c r="F2063" s="262"/>
      <c r="G2063" s="258" t="s">
        <v>1182</v>
      </c>
    </row>
    <row r="2064" spans="1:7" ht="12" customHeight="1" x14ac:dyDescent="0.2">
      <c r="A2064" s="259"/>
      <c r="B2064" s="259"/>
      <c r="C2064" s="258" t="s">
        <v>1586</v>
      </c>
      <c r="D2064" s="260">
        <v>1</v>
      </c>
      <c r="E2064" s="262"/>
      <c r="F2064" s="262"/>
      <c r="G2064" s="258" t="s">
        <v>1182</v>
      </c>
    </row>
    <row r="2065" spans="1:7" ht="12" customHeight="1" x14ac:dyDescent="0.2">
      <c r="A2065" s="259"/>
      <c r="B2065" s="259"/>
      <c r="C2065" s="258" t="s">
        <v>1587</v>
      </c>
      <c r="D2065" s="260">
        <v>1</v>
      </c>
      <c r="E2065" s="262"/>
      <c r="F2065" s="262"/>
      <c r="G2065" s="258" t="s">
        <v>1182</v>
      </c>
    </row>
    <row r="2066" spans="1:7" ht="12" customHeight="1" x14ac:dyDescent="0.2">
      <c r="A2066" s="259"/>
      <c r="B2066" s="259"/>
      <c r="C2066" s="258" t="s">
        <v>1588</v>
      </c>
      <c r="D2066" s="260">
        <v>1</v>
      </c>
      <c r="E2066" s="262"/>
      <c r="F2066" s="262"/>
      <c r="G2066" s="258" t="s">
        <v>1182</v>
      </c>
    </row>
    <row r="2067" spans="1:7" ht="12" customHeight="1" x14ac:dyDescent="0.2">
      <c r="A2067" s="259"/>
      <c r="B2067" s="259"/>
      <c r="C2067" s="258" t="s">
        <v>1589</v>
      </c>
      <c r="D2067" s="260">
        <v>1</v>
      </c>
      <c r="E2067" s="262"/>
      <c r="F2067" s="262"/>
      <c r="G2067" s="258" t="s">
        <v>1182</v>
      </c>
    </row>
    <row r="2068" spans="1:7" ht="12" customHeight="1" x14ac:dyDescent="0.2">
      <c r="A2068" s="259"/>
      <c r="B2068" s="259"/>
      <c r="C2068" s="258" t="s">
        <v>1590</v>
      </c>
      <c r="D2068" s="260">
        <v>1</v>
      </c>
      <c r="E2068" s="262"/>
      <c r="F2068" s="262"/>
      <c r="G2068" s="258" t="s">
        <v>1182</v>
      </c>
    </row>
    <row r="2069" spans="1:7" ht="12" customHeight="1" x14ac:dyDescent="0.2">
      <c r="A2069" s="259"/>
      <c r="B2069" s="259"/>
      <c r="C2069" s="258" t="s">
        <v>892</v>
      </c>
      <c r="D2069" s="260">
        <v>1</v>
      </c>
      <c r="E2069" s="262"/>
      <c r="F2069" s="262"/>
      <c r="G2069" s="258" t="s">
        <v>1182</v>
      </c>
    </row>
    <row r="2070" spans="1:7" ht="12" customHeight="1" x14ac:dyDescent="0.2">
      <c r="A2070" s="259"/>
      <c r="B2070" s="259"/>
      <c r="C2070" s="258" t="s">
        <v>1591</v>
      </c>
      <c r="D2070" s="260">
        <v>1</v>
      </c>
      <c r="E2070" s="262"/>
      <c r="F2070" s="262"/>
      <c r="G2070" s="258" t="s">
        <v>1182</v>
      </c>
    </row>
    <row r="2071" spans="1:7" ht="12" customHeight="1" x14ac:dyDescent="0.2">
      <c r="A2071" s="259"/>
      <c r="B2071" s="259"/>
      <c r="C2071" s="258" t="s">
        <v>662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382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432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1592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1593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433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1594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1547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1572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396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1585</v>
      </c>
      <c r="D2082" s="260">
        <v>1</v>
      </c>
      <c r="E2082" s="262"/>
      <c r="F2082" s="262"/>
      <c r="G2082" s="258" t="s">
        <v>1182</v>
      </c>
    </row>
    <row r="2083" spans="1:7" ht="12" customHeight="1" x14ac:dyDescent="0.2">
      <c r="A2083" s="259"/>
      <c r="B2083" s="259"/>
      <c r="C2083" s="258" t="s">
        <v>1586</v>
      </c>
      <c r="D2083" s="260">
        <v>1</v>
      </c>
      <c r="E2083" s="262"/>
      <c r="F2083" s="262"/>
      <c r="G2083" s="258" t="s">
        <v>1182</v>
      </c>
    </row>
    <row r="2084" spans="1:7" ht="12" customHeight="1" x14ac:dyDescent="0.2">
      <c r="A2084" s="259"/>
      <c r="B2084" s="259"/>
      <c r="C2084" s="258" t="s">
        <v>1587</v>
      </c>
      <c r="D2084" s="260">
        <v>1</v>
      </c>
      <c r="E2084" s="262"/>
      <c r="F2084" s="262"/>
      <c r="G2084" s="258" t="s">
        <v>1182</v>
      </c>
    </row>
    <row r="2085" spans="1:7" ht="12" customHeight="1" x14ac:dyDescent="0.2">
      <c r="A2085" s="259"/>
      <c r="B2085" s="259"/>
      <c r="C2085" s="258" t="s">
        <v>1588</v>
      </c>
      <c r="D2085" s="260">
        <v>1</v>
      </c>
      <c r="E2085" s="262"/>
      <c r="F2085" s="262"/>
      <c r="G2085" s="258" t="s">
        <v>1182</v>
      </c>
    </row>
    <row r="2086" spans="1:7" ht="12" customHeight="1" x14ac:dyDescent="0.2">
      <c r="A2086" s="259"/>
      <c r="B2086" s="259"/>
      <c r="C2086" s="258" t="s">
        <v>1595</v>
      </c>
      <c r="D2086" s="260">
        <v>1</v>
      </c>
      <c r="E2086" s="262"/>
      <c r="F2086" s="262"/>
      <c r="G2086" s="258" t="s">
        <v>1182</v>
      </c>
    </row>
    <row r="2087" spans="1:7" ht="12" customHeight="1" x14ac:dyDescent="0.2">
      <c r="A2087" s="259"/>
      <c r="B2087" s="259"/>
      <c r="C2087" s="258" t="s">
        <v>892</v>
      </c>
      <c r="D2087" s="260">
        <v>1</v>
      </c>
      <c r="E2087" s="262"/>
      <c r="F2087" s="262"/>
      <c r="G2087" s="258" t="s">
        <v>1182</v>
      </c>
    </row>
    <row r="2088" spans="1:7" ht="12" customHeight="1" x14ac:dyDescent="0.2">
      <c r="A2088" s="259"/>
      <c r="B2088" s="259"/>
      <c r="C2088" s="258" t="s">
        <v>1591</v>
      </c>
      <c r="D2088" s="260">
        <v>1</v>
      </c>
      <c r="E2088" s="262"/>
      <c r="F2088" s="262"/>
      <c r="G2088" s="258" t="s">
        <v>1182</v>
      </c>
    </row>
    <row r="2089" spans="1:7" ht="12" customHeight="1" x14ac:dyDescent="0.2">
      <c r="A2089" s="259"/>
      <c r="B2089" s="259"/>
      <c r="C2089" s="258" t="s">
        <v>660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382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432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1596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1593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433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1597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875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862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429</v>
      </c>
      <c r="D2099" s="260">
        <v>4</v>
      </c>
      <c r="E2099" s="260">
        <v>500</v>
      </c>
      <c r="F2099" s="263">
        <v>2000</v>
      </c>
      <c r="G2099" s="258"/>
    </row>
    <row r="2100" spans="1:7" ht="12" customHeight="1" x14ac:dyDescent="0.2">
      <c r="A2100" s="259"/>
      <c r="B2100" s="259"/>
      <c r="C2100" s="258" t="s">
        <v>900</v>
      </c>
      <c r="D2100" s="260">
        <v>1</v>
      </c>
      <c r="E2100" s="262"/>
      <c r="F2100" s="262"/>
      <c r="G2100" s="258" t="s">
        <v>1182</v>
      </c>
    </row>
    <row r="2101" spans="1:7" ht="12" customHeight="1" x14ac:dyDescent="0.2">
      <c r="A2101" s="259"/>
      <c r="B2101" s="259"/>
      <c r="C2101" s="258" t="s">
        <v>901</v>
      </c>
      <c r="D2101" s="260">
        <v>1</v>
      </c>
      <c r="E2101" s="262"/>
      <c r="F2101" s="262"/>
      <c r="G2101" s="258" t="s">
        <v>1182</v>
      </c>
    </row>
    <row r="2102" spans="1:7" ht="12" customHeight="1" x14ac:dyDescent="0.2">
      <c r="A2102" s="259"/>
      <c r="B2102" s="259"/>
      <c r="C2102" s="258" t="s">
        <v>896</v>
      </c>
      <c r="D2102" s="260">
        <v>1</v>
      </c>
      <c r="E2102" s="262"/>
      <c r="F2102" s="262"/>
      <c r="G2102" s="258" t="s">
        <v>1182</v>
      </c>
    </row>
    <row r="2103" spans="1:7" ht="12" customHeight="1" x14ac:dyDescent="0.2">
      <c r="A2103" s="259"/>
      <c r="B2103" s="259"/>
      <c r="C2103" s="258" t="s">
        <v>1598</v>
      </c>
      <c r="D2103" s="260">
        <v>1</v>
      </c>
      <c r="E2103" s="262"/>
      <c r="F2103" s="262"/>
      <c r="G2103" s="258" t="s">
        <v>1182</v>
      </c>
    </row>
    <row r="2104" spans="1:7" ht="12" customHeight="1" x14ac:dyDescent="0.2">
      <c r="A2104" s="259"/>
      <c r="B2104" s="259"/>
      <c r="C2104" s="258" t="s">
        <v>907</v>
      </c>
      <c r="D2104" s="260">
        <v>1</v>
      </c>
      <c r="E2104" s="262"/>
      <c r="F2104" s="262"/>
      <c r="G2104" s="258" t="s">
        <v>1182</v>
      </c>
    </row>
    <row r="2105" spans="1:7" ht="12" customHeight="1" x14ac:dyDescent="0.2">
      <c r="A2105" s="259"/>
      <c r="B2105" s="259"/>
      <c r="C2105" s="258" t="s">
        <v>892</v>
      </c>
      <c r="D2105" s="260">
        <v>1</v>
      </c>
      <c r="E2105" s="262"/>
      <c r="F2105" s="262"/>
      <c r="G2105" s="258" t="s">
        <v>1182</v>
      </c>
    </row>
    <row r="2106" spans="1:7" ht="12" customHeight="1" x14ac:dyDescent="0.2">
      <c r="A2106" s="259"/>
      <c r="B2106" s="259"/>
      <c r="C2106" s="258" t="s">
        <v>1335</v>
      </c>
      <c r="D2106" s="260">
        <v>1</v>
      </c>
      <c r="E2106" s="262"/>
      <c r="F2106" s="262"/>
      <c r="G2106" s="258" t="s">
        <v>1182</v>
      </c>
    </row>
    <row r="2107" spans="1:7" ht="12" customHeight="1" x14ac:dyDescent="0.2">
      <c r="A2107" s="259"/>
      <c r="B2107" s="259"/>
      <c r="C2107" s="258" t="s">
        <v>660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382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432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1329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1579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439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5512.97</v>
      </c>
      <c r="F2113" s="265">
        <v>5512.97</v>
      </c>
    </row>
    <row r="2114" spans="1:7" ht="12" customHeight="1" x14ac:dyDescent="0.2">
      <c r="A2114" s="254">
        <v>131</v>
      </c>
      <c r="B2114" s="255" t="s">
        <v>1599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875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862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396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1331</v>
      </c>
      <c r="D2118" s="260">
        <v>1</v>
      </c>
      <c r="E2118" s="262"/>
      <c r="F2118" s="262"/>
      <c r="G2118" s="258" t="s">
        <v>1182</v>
      </c>
    </row>
    <row r="2119" spans="1:7" ht="12" customHeight="1" x14ac:dyDescent="0.2">
      <c r="A2119" s="259"/>
      <c r="B2119" s="259"/>
      <c r="C2119" s="258" t="s">
        <v>1332</v>
      </c>
      <c r="D2119" s="260">
        <v>1</v>
      </c>
      <c r="E2119" s="262"/>
      <c r="F2119" s="262"/>
      <c r="G2119" s="258" t="s">
        <v>1182</v>
      </c>
    </row>
    <row r="2120" spans="1:7" ht="12" customHeight="1" x14ac:dyDescent="0.2">
      <c r="A2120" s="259"/>
      <c r="B2120" s="259"/>
      <c r="C2120" s="258" t="s">
        <v>1600</v>
      </c>
      <c r="D2120" s="260">
        <v>1</v>
      </c>
      <c r="E2120" s="262"/>
      <c r="F2120" s="262"/>
      <c r="G2120" s="258" t="s">
        <v>1182</v>
      </c>
    </row>
    <row r="2121" spans="1:7" ht="12" customHeight="1" x14ac:dyDescent="0.2">
      <c r="A2121" s="259"/>
      <c r="B2121" s="259"/>
      <c r="C2121" s="258" t="s">
        <v>1601</v>
      </c>
      <c r="D2121" s="260">
        <v>1</v>
      </c>
      <c r="E2121" s="262"/>
      <c r="F2121" s="262"/>
      <c r="G2121" s="258" t="s">
        <v>1182</v>
      </c>
    </row>
    <row r="2122" spans="1:7" ht="12" customHeight="1" x14ac:dyDescent="0.2">
      <c r="A2122" s="259"/>
      <c r="B2122" s="259"/>
      <c r="C2122" s="258" t="s">
        <v>1602</v>
      </c>
      <c r="D2122" s="260">
        <v>1</v>
      </c>
      <c r="E2122" s="262"/>
      <c r="F2122" s="262"/>
      <c r="G2122" s="258" t="s">
        <v>1182</v>
      </c>
    </row>
    <row r="2123" spans="1:7" ht="12" customHeight="1" x14ac:dyDescent="0.2">
      <c r="A2123" s="259"/>
      <c r="B2123" s="259"/>
      <c r="C2123" s="258" t="s">
        <v>892</v>
      </c>
      <c r="D2123" s="260">
        <v>1</v>
      </c>
      <c r="E2123" s="262"/>
      <c r="F2123" s="262"/>
      <c r="G2123" s="258" t="s">
        <v>1182</v>
      </c>
    </row>
    <row r="2124" spans="1:7" ht="12" customHeight="1" x14ac:dyDescent="0.2">
      <c r="A2124" s="259"/>
      <c r="B2124" s="259"/>
      <c r="C2124" s="258" t="s">
        <v>1603</v>
      </c>
      <c r="D2124" s="260">
        <v>1</v>
      </c>
      <c r="E2124" s="262"/>
      <c r="F2124" s="262"/>
      <c r="G2124" s="258" t="s">
        <v>1182</v>
      </c>
    </row>
    <row r="2125" spans="1:7" ht="12" customHeight="1" x14ac:dyDescent="0.2">
      <c r="A2125" s="259"/>
      <c r="B2125" s="259"/>
      <c r="C2125" s="258" t="s">
        <v>1604</v>
      </c>
      <c r="D2125" s="260">
        <v>1</v>
      </c>
      <c r="E2125" s="262"/>
      <c r="F2125" s="262"/>
      <c r="G2125" s="258" t="s">
        <v>1182</v>
      </c>
    </row>
    <row r="2126" spans="1:7" ht="12" customHeight="1" x14ac:dyDescent="0.2">
      <c r="A2126" s="259"/>
      <c r="B2126" s="259"/>
      <c r="C2126" s="258" t="s">
        <v>660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382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432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1605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1606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439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1607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875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862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900</v>
      </c>
      <c r="D2136" s="260">
        <v>1</v>
      </c>
      <c r="E2136" s="262"/>
      <c r="F2136" s="262"/>
      <c r="G2136" s="258" t="s">
        <v>1182</v>
      </c>
    </row>
    <row r="2137" spans="1:7" ht="12" customHeight="1" x14ac:dyDescent="0.2">
      <c r="A2137" s="259"/>
      <c r="B2137" s="259"/>
      <c r="C2137" s="258" t="s">
        <v>901</v>
      </c>
      <c r="D2137" s="260">
        <v>1</v>
      </c>
      <c r="E2137" s="262"/>
      <c r="F2137" s="262"/>
      <c r="G2137" s="258" t="s">
        <v>1182</v>
      </c>
    </row>
    <row r="2138" spans="1:7" ht="12" customHeight="1" x14ac:dyDescent="0.2">
      <c r="A2138" s="259"/>
      <c r="B2138" s="259"/>
      <c r="C2138" s="258" t="s">
        <v>896</v>
      </c>
      <c r="D2138" s="260">
        <v>1</v>
      </c>
      <c r="E2138" s="262"/>
      <c r="F2138" s="262"/>
      <c r="G2138" s="258" t="s">
        <v>1182</v>
      </c>
    </row>
    <row r="2139" spans="1:7" ht="12" customHeight="1" x14ac:dyDescent="0.2">
      <c r="A2139" s="259"/>
      <c r="B2139" s="259"/>
      <c r="C2139" s="258" t="s">
        <v>1598</v>
      </c>
      <c r="D2139" s="260">
        <v>1</v>
      </c>
      <c r="E2139" s="262"/>
      <c r="F2139" s="262"/>
      <c r="G2139" s="258" t="s">
        <v>1182</v>
      </c>
    </row>
    <row r="2140" spans="1:7" ht="12" customHeight="1" x14ac:dyDescent="0.2">
      <c r="A2140" s="259"/>
      <c r="B2140" s="259"/>
      <c r="C2140" s="258" t="s">
        <v>907</v>
      </c>
      <c r="D2140" s="260">
        <v>1</v>
      </c>
      <c r="E2140" s="262"/>
      <c r="F2140" s="262"/>
      <c r="G2140" s="258" t="s">
        <v>1182</v>
      </c>
    </row>
    <row r="2141" spans="1:7" ht="12" customHeight="1" x14ac:dyDescent="0.2">
      <c r="A2141" s="259"/>
      <c r="B2141" s="259"/>
      <c r="C2141" s="258" t="s">
        <v>892</v>
      </c>
      <c r="D2141" s="260">
        <v>1</v>
      </c>
      <c r="E2141" s="262"/>
      <c r="F2141" s="262"/>
      <c r="G2141" s="258" t="s">
        <v>1182</v>
      </c>
    </row>
    <row r="2142" spans="1:7" ht="12" customHeight="1" x14ac:dyDescent="0.2">
      <c r="A2142" s="259"/>
      <c r="B2142" s="259"/>
      <c r="C2142" s="258" t="s">
        <v>1335</v>
      </c>
      <c r="D2142" s="260">
        <v>1</v>
      </c>
      <c r="E2142" s="262"/>
      <c r="F2142" s="262"/>
      <c r="G2142" s="258" t="s">
        <v>1182</v>
      </c>
    </row>
    <row r="2143" spans="1:7" ht="12" customHeight="1" x14ac:dyDescent="0.2">
      <c r="A2143" s="259"/>
      <c r="B2143" s="259"/>
      <c r="C2143" s="258" t="s">
        <v>660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382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432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1362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1583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440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439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1608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875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862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1609</v>
      </c>
      <c r="D2154" s="260">
        <v>1</v>
      </c>
      <c r="E2154" s="262"/>
      <c r="F2154" s="262"/>
      <c r="G2154" s="258" t="s">
        <v>1182</v>
      </c>
    </row>
    <row r="2155" spans="1:7" ht="12" customHeight="1" x14ac:dyDescent="0.2">
      <c r="A2155" s="259"/>
      <c r="B2155" s="259"/>
      <c r="C2155" s="258" t="s">
        <v>1610</v>
      </c>
      <c r="D2155" s="260">
        <v>1</v>
      </c>
      <c r="E2155" s="262"/>
      <c r="F2155" s="262"/>
      <c r="G2155" s="258" t="s">
        <v>1182</v>
      </c>
    </row>
    <row r="2156" spans="1:7" ht="12" customHeight="1" x14ac:dyDescent="0.2">
      <c r="A2156" s="259"/>
      <c r="B2156" s="259"/>
      <c r="C2156" s="258" t="s">
        <v>1611</v>
      </c>
      <c r="D2156" s="260">
        <v>1</v>
      </c>
      <c r="E2156" s="262"/>
      <c r="F2156" s="262"/>
      <c r="G2156" s="258" t="s">
        <v>1182</v>
      </c>
    </row>
    <row r="2157" spans="1:7" ht="12" customHeight="1" x14ac:dyDescent="0.2">
      <c r="A2157" s="259"/>
      <c r="B2157" s="259"/>
      <c r="C2157" s="258" t="s">
        <v>1612</v>
      </c>
      <c r="D2157" s="260">
        <v>1</v>
      </c>
      <c r="E2157" s="262"/>
      <c r="F2157" s="262"/>
      <c r="G2157" s="258" t="s">
        <v>1182</v>
      </c>
    </row>
    <row r="2158" spans="1:7" ht="12" customHeight="1" x14ac:dyDescent="0.2">
      <c r="A2158" s="259"/>
      <c r="B2158" s="259"/>
      <c r="C2158" s="258" t="s">
        <v>1613</v>
      </c>
      <c r="D2158" s="260">
        <v>1</v>
      </c>
      <c r="E2158" s="262"/>
      <c r="F2158" s="262"/>
      <c r="G2158" s="258" t="s">
        <v>1182</v>
      </c>
    </row>
    <row r="2159" spans="1:7" ht="12" customHeight="1" x14ac:dyDescent="0.2">
      <c r="A2159" s="259"/>
      <c r="B2159" s="259"/>
      <c r="C2159" s="258" t="s">
        <v>892</v>
      </c>
      <c r="D2159" s="260">
        <v>1</v>
      </c>
      <c r="E2159" s="262"/>
      <c r="F2159" s="262"/>
      <c r="G2159" s="258" t="s">
        <v>1182</v>
      </c>
    </row>
    <row r="2160" spans="1:7" ht="12" customHeight="1" x14ac:dyDescent="0.2">
      <c r="A2160" s="259"/>
      <c r="B2160" s="259"/>
      <c r="C2160" s="258" t="s">
        <v>1614</v>
      </c>
      <c r="D2160" s="260">
        <v>1</v>
      </c>
      <c r="E2160" s="262"/>
      <c r="F2160" s="262"/>
      <c r="G2160" s="258" t="s">
        <v>1182</v>
      </c>
    </row>
    <row r="2161" spans="1:7" ht="12" customHeight="1" x14ac:dyDescent="0.2">
      <c r="A2161" s="259"/>
      <c r="B2161" s="259"/>
      <c r="C2161" s="258" t="s">
        <v>660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382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432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1615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1616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440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439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1617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442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406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1287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650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1618</v>
      </c>
      <c r="D2174" s="260">
        <v>1</v>
      </c>
      <c r="E2174" s="262"/>
      <c r="F2174" s="262"/>
      <c r="G2174" s="258" t="s">
        <v>1182</v>
      </c>
    </row>
    <row r="2175" spans="1:7" ht="12" customHeight="1" x14ac:dyDescent="0.2">
      <c r="A2175" s="259"/>
      <c r="B2175" s="259"/>
      <c r="C2175" s="258" t="s">
        <v>1619</v>
      </c>
      <c r="D2175" s="260">
        <v>1</v>
      </c>
      <c r="E2175" s="262"/>
      <c r="F2175" s="262"/>
      <c r="G2175" s="258" t="s">
        <v>1182</v>
      </c>
    </row>
    <row r="2176" spans="1:7" ht="12" customHeight="1" x14ac:dyDescent="0.2">
      <c r="A2176" s="259"/>
      <c r="B2176" s="259"/>
      <c r="C2176" s="258" t="s">
        <v>1620</v>
      </c>
      <c r="D2176" s="260">
        <v>1</v>
      </c>
      <c r="E2176" s="262"/>
      <c r="F2176" s="262"/>
      <c r="G2176" s="258" t="s">
        <v>1182</v>
      </c>
    </row>
    <row r="2177" spans="1:7" ht="12" customHeight="1" x14ac:dyDescent="0.2">
      <c r="A2177" s="259"/>
      <c r="B2177" s="259"/>
      <c r="C2177" s="258" t="s">
        <v>1621</v>
      </c>
      <c r="D2177" s="260">
        <v>1</v>
      </c>
      <c r="E2177" s="262"/>
      <c r="F2177" s="262"/>
      <c r="G2177" s="258" t="s">
        <v>1182</v>
      </c>
    </row>
    <row r="2178" spans="1:7" ht="12" customHeight="1" x14ac:dyDescent="0.2">
      <c r="A2178" s="259"/>
      <c r="B2178" s="259"/>
      <c r="C2178" s="258" t="s">
        <v>1622</v>
      </c>
      <c r="D2178" s="260">
        <v>1</v>
      </c>
      <c r="E2178" s="262"/>
      <c r="F2178" s="262"/>
      <c r="G2178" s="258" t="s">
        <v>1182</v>
      </c>
    </row>
    <row r="2179" spans="1:7" ht="12" customHeight="1" x14ac:dyDescent="0.2">
      <c r="A2179" s="259"/>
      <c r="B2179" s="259"/>
      <c r="C2179" s="258" t="s">
        <v>892</v>
      </c>
      <c r="D2179" s="260">
        <v>1</v>
      </c>
      <c r="E2179" s="262"/>
      <c r="F2179" s="262"/>
      <c r="G2179" s="258" t="s">
        <v>1182</v>
      </c>
    </row>
    <row r="2180" spans="1:7" ht="12" customHeight="1" x14ac:dyDescent="0.2">
      <c r="A2180" s="259"/>
      <c r="B2180" s="259"/>
      <c r="C2180" s="258" t="s">
        <v>1577</v>
      </c>
      <c r="D2180" s="260">
        <v>1</v>
      </c>
      <c r="E2180" s="262"/>
      <c r="F2180" s="262"/>
      <c r="G2180" s="258" t="s">
        <v>1182</v>
      </c>
    </row>
    <row r="2181" spans="1:7" ht="12" customHeight="1" x14ac:dyDescent="0.2">
      <c r="A2181" s="259"/>
      <c r="B2181" s="259"/>
      <c r="C2181" s="258" t="s">
        <v>660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441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1623</v>
      </c>
      <c r="D2183" s="260">
        <v>1</v>
      </c>
      <c r="E2183" s="262"/>
      <c r="F2183" s="262"/>
      <c r="G2183" s="258" t="s">
        <v>1182</v>
      </c>
    </row>
    <row r="2184" spans="1:7" ht="12" customHeight="1" x14ac:dyDescent="0.2">
      <c r="A2184" s="259"/>
      <c r="B2184" s="259"/>
      <c r="C2184" s="258" t="s">
        <v>1624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1625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1626</v>
      </c>
      <c r="D2186" s="260">
        <v>1</v>
      </c>
      <c r="E2186" s="262"/>
      <c r="F2186" s="262"/>
      <c r="G2186" s="258" t="s">
        <v>1182</v>
      </c>
    </row>
    <row r="2187" spans="1:7" ht="12" customHeight="1" x14ac:dyDescent="0.2">
      <c r="A2187" s="259"/>
      <c r="B2187" s="259"/>
      <c r="C2187" s="258" t="s">
        <v>1627</v>
      </c>
      <c r="D2187" s="260">
        <v>2</v>
      </c>
      <c r="E2187" s="262"/>
      <c r="F2187" s="262"/>
      <c r="G2187" s="258" t="s">
        <v>1182</v>
      </c>
    </row>
    <row r="2188" spans="1:7" ht="12" customHeight="1" x14ac:dyDescent="0.2">
      <c r="A2188" s="259"/>
      <c r="B2188" s="259"/>
      <c r="C2188" s="258" t="s">
        <v>432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433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1547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1628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442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406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861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862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650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900</v>
      </c>
      <c r="D2198" s="260">
        <v>1</v>
      </c>
      <c r="E2198" s="262"/>
      <c r="F2198" s="262"/>
      <c r="G2198" s="258" t="s">
        <v>1182</v>
      </c>
    </row>
    <row r="2199" spans="1:7" ht="12" customHeight="1" x14ac:dyDescent="0.2">
      <c r="A2199" s="259"/>
      <c r="B2199" s="259"/>
      <c r="C2199" s="258" t="s">
        <v>901</v>
      </c>
      <c r="D2199" s="260">
        <v>1</v>
      </c>
      <c r="E2199" s="262"/>
      <c r="F2199" s="262"/>
      <c r="G2199" s="258" t="s">
        <v>1182</v>
      </c>
    </row>
    <row r="2200" spans="1:7" ht="12" customHeight="1" x14ac:dyDescent="0.2">
      <c r="A2200" s="259"/>
      <c r="B2200" s="259"/>
      <c r="C2200" s="258" t="s">
        <v>1629</v>
      </c>
      <c r="D2200" s="260">
        <v>1</v>
      </c>
      <c r="E2200" s="262"/>
      <c r="F2200" s="262"/>
      <c r="G2200" s="258" t="s">
        <v>1182</v>
      </c>
    </row>
    <row r="2201" spans="1:7" ht="12" customHeight="1" x14ac:dyDescent="0.2">
      <c r="A2201" s="259"/>
      <c r="B2201" s="259"/>
      <c r="C2201" s="258" t="s">
        <v>1630</v>
      </c>
      <c r="D2201" s="260">
        <v>1</v>
      </c>
      <c r="E2201" s="262"/>
      <c r="F2201" s="262"/>
      <c r="G2201" s="258" t="s">
        <v>1182</v>
      </c>
    </row>
    <row r="2202" spans="1:7" ht="12" customHeight="1" x14ac:dyDescent="0.2">
      <c r="A2202" s="259"/>
      <c r="B2202" s="259"/>
      <c r="C2202" s="258" t="s">
        <v>1622</v>
      </c>
      <c r="D2202" s="260">
        <v>1</v>
      </c>
      <c r="E2202" s="262"/>
      <c r="F2202" s="262"/>
      <c r="G2202" s="258" t="s">
        <v>1182</v>
      </c>
    </row>
    <row r="2203" spans="1:7" ht="12" customHeight="1" x14ac:dyDescent="0.2">
      <c r="A2203" s="259"/>
      <c r="B2203" s="259"/>
      <c r="C2203" s="258" t="s">
        <v>892</v>
      </c>
      <c r="D2203" s="260">
        <v>1</v>
      </c>
      <c r="E2203" s="262"/>
      <c r="F2203" s="262"/>
      <c r="G2203" s="258" t="s">
        <v>1182</v>
      </c>
    </row>
    <row r="2204" spans="1:7" ht="12" customHeight="1" x14ac:dyDescent="0.2">
      <c r="A2204" s="259"/>
      <c r="B2204" s="259"/>
      <c r="C2204" s="258" t="s">
        <v>1335</v>
      </c>
      <c r="D2204" s="260">
        <v>1</v>
      </c>
      <c r="E2204" s="262"/>
      <c r="F2204" s="262"/>
      <c r="G2204" s="258" t="s">
        <v>1182</v>
      </c>
    </row>
    <row r="2205" spans="1:7" ht="12" customHeight="1" x14ac:dyDescent="0.2">
      <c r="A2205" s="259"/>
      <c r="B2205" s="259"/>
      <c r="C2205" s="258" t="s">
        <v>660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441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1631</v>
      </c>
      <c r="D2207" s="260">
        <v>1</v>
      </c>
      <c r="E2207" s="262"/>
      <c r="F2207" s="262"/>
      <c r="G2207" s="258" t="s">
        <v>1182</v>
      </c>
    </row>
    <row r="2208" spans="1:7" ht="12" customHeight="1" x14ac:dyDescent="0.2">
      <c r="A2208" s="259"/>
      <c r="B2208" s="259"/>
      <c r="C2208" s="258" t="s">
        <v>1329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1625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1235</v>
      </c>
      <c r="D2210" s="260">
        <v>1</v>
      </c>
      <c r="E2210" s="262"/>
      <c r="F2210" s="262"/>
      <c r="G2210" s="258" t="s">
        <v>1182</v>
      </c>
    </row>
    <row r="2211" spans="1:7" ht="12" customHeight="1" x14ac:dyDescent="0.2">
      <c r="A2211" s="259"/>
      <c r="B2211" s="259"/>
      <c r="C2211" s="258" t="s">
        <v>1627</v>
      </c>
      <c r="D2211" s="260">
        <v>2</v>
      </c>
      <c r="E2211" s="262"/>
      <c r="F2211" s="262"/>
      <c r="G2211" s="258" t="s">
        <v>1182</v>
      </c>
    </row>
    <row r="2212" spans="1:7" ht="12" customHeight="1" x14ac:dyDescent="0.2">
      <c r="A2212" s="259"/>
      <c r="B2212" s="259"/>
      <c r="C2212" s="258" t="s">
        <v>432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439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1632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455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861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424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1633</v>
      </c>
      <c r="D2219" s="260">
        <v>1</v>
      </c>
      <c r="E2219" s="262"/>
      <c r="F2219" s="262"/>
      <c r="G2219" s="258" t="s">
        <v>1182</v>
      </c>
    </row>
    <row r="2220" spans="1:7" ht="12" customHeight="1" x14ac:dyDescent="0.2">
      <c r="A2220" s="259"/>
      <c r="B2220" s="259"/>
      <c r="C2220" s="258" t="s">
        <v>1634</v>
      </c>
      <c r="D2220" s="260">
        <v>1</v>
      </c>
      <c r="E2220" s="262"/>
      <c r="F2220" s="262"/>
      <c r="G2220" s="258" t="s">
        <v>1182</v>
      </c>
    </row>
    <row r="2221" spans="1:7" ht="12" customHeight="1" x14ac:dyDescent="0.2">
      <c r="A2221" s="259"/>
      <c r="B2221" s="259"/>
      <c r="C2221" s="258" t="s">
        <v>1635</v>
      </c>
      <c r="D2221" s="260">
        <v>1</v>
      </c>
      <c r="E2221" s="262"/>
      <c r="F2221" s="262"/>
      <c r="G2221" s="258" t="s">
        <v>1182</v>
      </c>
    </row>
    <row r="2222" spans="1:7" ht="12" customHeight="1" x14ac:dyDescent="0.2">
      <c r="A2222" s="259"/>
      <c r="B2222" s="259"/>
      <c r="C2222" s="258" t="s">
        <v>1636</v>
      </c>
      <c r="D2222" s="260">
        <v>1</v>
      </c>
      <c r="E2222" s="262"/>
      <c r="F2222" s="262"/>
      <c r="G2222" s="258" t="s">
        <v>1182</v>
      </c>
    </row>
    <row r="2223" spans="1:7" ht="12" customHeight="1" x14ac:dyDescent="0.2">
      <c r="A2223" s="259"/>
      <c r="B2223" s="259"/>
      <c r="C2223" s="258" t="s">
        <v>892</v>
      </c>
      <c r="D2223" s="260">
        <v>1</v>
      </c>
      <c r="E2223" s="262"/>
      <c r="F2223" s="262"/>
      <c r="G2223" s="258" t="s">
        <v>1182</v>
      </c>
    </row>
    <row r="2224" spans="1:7" ht="12" customHeight="1" x14ac:dyDescent="0.2">
      <c r="A2224" s="259"/>
      <c r="B2224" s="259"/>
      <c r="C2224" s="258" t="s">
        <v>410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1635</v>
      </c>
      <c r="D2225" s="260">
        <v>2</v>
      </c>
      <c r="E2225" s="262"/>
      <c r="F2225" s="262"/>
      <c r="G2225" s="258" t="s">
        <v>1182</v>
      </c>
    </row>
    <row r="2226" spans="1:7" ht="12" customHeight="1" x14ac:dyDescent="0.2">
      <c r="A2226" s="259"/>
      <c r="B2226" s="259"/>
      <c r="C2226" s="258" t="s">
        <v>1637</v>
      </c>
      <c r="D2226" s="260">
        <v>1</v>
      </c>
      <c r="E2226" s="262"/>
      <c r="F2226" s="262"/>
      <c r="G2226" s="258" t="s">
        <v>1182</v>
      </c>
    </row>
    <row r="2227" spans="1:7" ht="12" customHeight="1" x14ac:dyDescent="0.2">
      <c r="A2227" s="259"/>
      <c r="B2227" s="259"/>
      <c r="C2227" s="258" t="s">
        <v>1638</v>
      </c>
      <c r="D2227" s="260">
        <v>1</v>
      </c>
      <c r="E2227" s="262"/>
      <c r="F2227" s="262"/>
      <c r="G2227" s="258" t="s">
        <v>1182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1639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455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861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424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1640</v>
      </c>
      <c r="D2233" s="260">
        <v>1</v>
      </c>
      <c r="E2233" s="262"/>
      <c r="F2233" s="262"/>
      <c r="G2233" s="258" t="s">
        <v>1182</v>
      </c>
    </row>
    <row r="2234" spans="1:7" ht="12" customHeight="1" x14ac:dyDescent="0.2">
      <c r="A2234" s="259"/>
      <c r="B2234" s="259"/>
      <c r="C2234" s="258" t="s">
        <v>1634</v>
      </c>
      <c r="D2234" s="260">
        <v>1</v>
      </c>
      <c r="E2234" s="262"/>
      <c r="F2234" s="262"/>
      <c r="G2234" s="258" t="s">
        <v>1182</v>
      </c>
    </row>
    <row r="2235" spans="1:7" ht="12" customHeight="1" x14ac:dyDescent="0.2">
      <c r="A2235" s="259"/>
      <c r="B2235" s="259"/>
      <c r="C2235" s="258" t="s">
        <v>1635</v>
      </c>
      <c r="D2235" s="260">
        <v>1</v>
      </c>
      <c r="E2235" s="262"/>
      <c r="F2235" s="262"/>
      <c r="G2235" s="258" t="s">
        <v>1182</v>
      </c>
    </row>
    <row r="2236" spans="1:7" ht="12" customHeight="1" x14ac:dyDescent="0.2">
      <c r="A2236" s="259"/>
      <c r="B2236" s="259"/>
      <c r="C2236" s="258" t="s">
        <v>1641</v>
      </c>
      <c r="D2236" s="260">
        <v>1</v>
      </c>
      <c r="E2236" s="262"/>
      <c r="F2236" s="262"/>
      <c r="G2236" s="258" t="s">
        <v>1182</v>
      </c>
    </row>
    <row r="2237" spans="1:7" ht="12" customHeight="1" x14ac:dyDescent="0.2">
      <c r="A2237" s="259"/>
      <c r="B2237" s="259"/>
      <c r="C2237" s="258" t="s">
        <v>892</v>
      </c>
      <c r="D2237" s="260">
        <v>1</v>
      </c>
      <c r="E2237" s="262"/>
      <c r="F2237" s="262"/>
      <c r="G2237" s="258" t="s">
        <v>1182</v>
      </c>
    </row>
    <row r="2238" spans="1:7" ht="12" customHeight="1" x14ac:dyDescent="0.2">
      <c r="A2238" s="259"/>
      <c r="B2238" s="259"/>
      <c r="C2238" s="258" t="s">
        <v>410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1635</v>
      </c>
      <c r="D2239" s="260">
        <v>3</v>
      </c>
      <c r="E2239" s="262"/>
      <c r="F2239" s="262"/>
      <c r="G2239" s="258" t="s">
        <v>1182</v>
      </c>
    </row>
    <row r="2240" spans="1:7" ht="12" customHeight="1" x14ac:dyDescent="0.2">
      <c r="A2240" s="259"/>
      <c r="B2240" s="259"/>
      <c r="C2240" s="258" t="s">
        <v>1642</v>
      </c>
      <c r="D2240" s="260">
        <v>1</v>
      </c>
      <c r="E2240" s="262"/>
      <c r="F2240" s="262"/>
      <c r="G2240" s="258" t="s">
        <v>1182</v>
      </c>
    </row>
    <row r="2241" spans="1:7" ht="12" customHeight="1" x14ac:dyDescent="0.2">
      <c r="A2241" s="259"/>
      <c r="B2241" s="259"/>
      <c r="C2241" s="258" t="s">
        <v>1643</v>
      </c>
      <c r="D2241" s="260">
        <v>1</v>
      </c>
      <c r="E2241" s="262"/>
      <c r="F2241" s="262"/>
      <c r="G2241" s="258" t="s">
        <v>1182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1644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455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861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424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1645</v>
      </c>
      <c r="D2247" s="260">
        <v>1</v>
      </c>
      <c r="E2247" s="262"/>
      <c r="F2247" s="262"/>
      <c r="G2247" s="258" t="s">
        <v>1182</v>
      </c>
    </row>
    <row r="2248" spans="1:7" ht="12" customHeight="1" x14ac:dyDescent="0.2">
      <c r="A2248" s="259"/>
      <c r="B2248" s="259"/>
      <c r="C2248" s="258" t="s">
        <v>1634</v>
      </c>
      <c r="D2248" s="260">
        <v>1</v>
      </c>
      <c r="E2248" s="262"/>
      <c r="F2248" s="262"/>
      <c r="G2248" s="258" t="s">
        <v>1182</v>
      </c>
    </row>
    <row r="2249" spans="1:7" ht="12" customHeight="1" x14ac:dyDescent="0.2">
      <c r="A2249" s="259"/>
      <c r="B2249" s="259"/>
      <c r="C2249" s="258" t="s">
        <v>1635</v>
      </c>
      <c r="D2249" s="260">
        <v>1</v>
      </c>
      <c r="E2249" s="262"/>
      <c r="F2249" s="262"/>
      <c r="G2249" s="258" t="s">
        <v>1182</v>
      </c>
    </row>
    <row r="2250" spans="1:7" ht="12" customHeight="1" x14ac:dyDescent="0.2">
      <c r="A2250" s="259"/>
      <c r="B2250" s="259"/>
      <c r="C2250" s="258" t="s">
        <v>1646</v>
      </c>
      <c r="D2250" s="260">
        <v>1</v>
      </c>
      <c r="E2250" s="262"/>
      <c r="F2250" s="262"/>
      <c r="G2250" s="258" t="s">
        <v>1182</v>
      </c>
    </row>
    <row r="2251" spans="1:7" ht="12" customHeight="1" x14ac:dyDescent="0.2">
      <c r="A2251" s="259"/>
      <c r="B2251" s="259"/>
      <c r="C2251" s="258" t="s">
        <v>892</v>
      </c>
      <c r="D2251" s="260">
        <v>1</v>
      </c>
      <c r="E2251" s="262"/>
      <c r="F2251" s="262"/>
      <c r="G2251" s="258" t="s">
        <v>1182</v>
      </c>
    </row>
    <row r="2252" spans="1:7" ht="12" customHeight="1" x14ac:dyDescent="0.2">
      <c r="A2252" s="259"/>
      <c r="B2252" s="259"/>
      <c r="C2252" s="258" t="s">
        <v>410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1635</v>
      </c>
      <c r="D2253" s="260">
        <v>1</v>
      </c>
      <c r="E2253" s="262"/>
      <c r="F2253" s="262"/>
      <c r="G2253" s="258" t="s">
        <v>1182</v>
      </c>
    </row>
    <row r="2254" spans="1:7" ht="12" customHeight="1" x14ac:dyDescent="0.2">
      <c r="A2254" s="259"/>
      <c r="B2254" s="259"/>
      <c r="C2254" s="258" t="s">
        <v>1647</v>
      </c>
      <c r="D2254" s="260">
        <v>1</v>
      </c>
      <c r="E2254" s="262"/>
      <c r="F2254" s="262"/>
      <c r="G2254" s="258" t="s">
        <v>1182</v>
      </c>
    </row>
    <row r="2255" spans="1:7" ht="12" customHeight="1" x14ac:dyDescent="0.2">
      <c r="A2255" s="259"/>
      <c r="B2255" s="259"/>
      <c r="C2255" s="258" t="s">
        <v>1648</v>
      </c>
      <c r="D2255" s="260">
        <v>1</v>
      </c>
      <c r="E2255" s="262"/>
      <c r="F2255" s="262"/>
      <c r="G2255" s="258" t="s">
        <v>1182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1649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455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861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412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1650</v>
      </c>
      <c r="D2261" s="260">
        <v>1</v>
      </c>
      <c r="E2261" s="262"/>
      <c r="F2261" s="262"/>
      <c r="G2261" s="258" t="s">
        <v>1182</v>
      </c>
    </row>
    <row r="2262" spans="1:7" ht="12" customHeight="1" x14ac:dyDescent="0.2">
      <c r="A2262" s="259"/>
      <c r="B2262" s="259"/>
      <c r="C2262" s="258" t="s">
        <v>1651</v>
      </c>
      <c r="D2262" s="260">
        <v>1</v>
      </c>
      <c r="E2262" s="262"/>
      <c r="F2262" s="262"/>
      <c r="G2262" s="258" t="s">
        <v>1182</v>
      </c>
    </row>
    <row r="2263" spans="1:7" ht="12" customHeight="1" x14ac:dyDescent="0.2">
      <c r="A2263" s="259"/>
      <c r="B2263" s="259"/>
      <c r="C2263" s="258" t="s">
        <v>1652</v>
      </c>
      <c r="D2263" s="260">
        <v>1</v>
      </c>
      <c r="E2263" s="262"/>
      <c r="F2263" s="262"/>
      <c r="G2263" s="258" t="s">
        <v>1182</v>
      </c>
    </row>
    <row r="2264" spans="1:7" ht="12" customHeight="1" x14ac:dyDescent="0.2">
      <c r="A2264" s="259"/>
      <c r="B2264" s="259"/>
      <c r="C2264" s="258" t="s">
        <v>1646</v>
      </c>
      <c r="D2264" s="260">
        <v>1</v>
      </c>
      <c r="E2264" s="262"/>
      <c r="F2264" s="262"/>
      <c r="G2264" s="258" t="s">
        <v>1182</v>
      </c>
    </row>
    <row r="2265" spans="1:7" ht="12" customHeight="1" x14ac:dyDescent="0.2">
      <c r="A2265" s="259"/>
      <c r="B2265" s="259"/>
      <c r="C2265" s="258" t="s">
        <v>892</v>
      </c>
      <c r="D2265" s="260">
        <v>1</v>
      </c>
      <c r="E2265" s="262"/>
      <c r="F2265" s="262"/>
      <c r="G2265" s="258" t="s">
        <v>1182</v>
      </c>
    </row>
    <row r="2266" spans="1:7" ht="12" customHeight="1" x14ac:dyDescent="0.2">
      <c r="A2266" s="259"/>
      <c r="B2266" s="259"/>
      <c r="C2266" s="258" t="s">
        <v>410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1652</v>
      </c>
      <c r="D2267" s="260">
        <v>1</v>
      </c>
      <c r="E2267" s="262"/>
      <c r="F2267" s="262"/>
      <c r="G2267" s="258" t="s">
        <v>1182</v>
      </c>
    </row>
    <row r="2268" spans="1:7" ht="12" customHeight="1" x14ac:dyDescent="0.2">
      <c r="A2268" s="259"/>
      <c r="B2268" s="259"/>
      <c r="C2268" s="258" t="s">
        <v>1647</v>
      </c>
      <c r="D2268" s="260">
        <v>1</v>
      </c>
      <c r="E2268" s="262"/>
      <c r="F2268" s="262"/>
      <c r="G2268" s="258" t="s">
        <v>1182</v>
      </c>
    </row>
    <row r="2269" spans="1:7" ht="12" customHeight="1" x14ac:dyDescent="0.2">
      <c r="A2269" s="259"/>
      <c r="B2269" s="259"/>
      <c r="C2269" s="258" t="s">
        <v>1653</v>
      </c>
      <c r="D2269" s="260">
        <v>1</v>
      </c>
      <c r="E2269" s="262"/>
      <c r="F2269" s="262"/>
      <c r="G2269" s="258" t="s">
        <v>1182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1654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866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861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862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429</v>
      </c>
      <c r="D2275" s="260">
        <v>2</v>
      </c>
      <c r="E2275" s="260">
        <v>500</v>
      </c>
      <c r="F2275" s="263">
        <v>1000</v>
      </c>
      <c r="G2275" s="258"/>
    </row>
    <row r="2276" spans="1:7" ht="12" customHeight="1" x14ac:dyDescent="0.2">
      <c r="A2276" s="259"/>
      <c r="B2276" s="259"/>
      <c r="C2276" s="258" t="s">
        <v>1491</v>
      </c>
      <c r="D2276" s="260">
        <v>1</v>
      </c>
      <c r="E2276" s="262"/>
      <c r="F2276" s="262"/>
      <c r="G2276" s="258" t="s">
        <v>1182</v>
      </c>
    </row>
    <row r="2277" spans="1:7" ht="12" customHeight="1" x14ac:dyDescent="0.2">
      <c r="A2277" s="259"/>
      <c r="B2277" s="259"/>
      <c r="C2277" s="258" t="s">
        <v>863</v>
      </c>
      <c r="D2277" s="260">
        <v>4</v>
      </c>
      <c r="E2277" s="262"/>
      <c r="F2277" s="262"/>
      <c r="G2277" s="258" t="s">
        <v>1182</v>
      </c>
    </row>
    <row r="2278" spans="1:7" ht="12" customHeight="1" x14ac:dyDescent="0.2">
      <c r="A2278" s="259"/>
      <c r="B2278" s="259"/>
      <c r="C2278" s="258" t="s">
        <v>864</v>
      </c>
      <c r="D2278" s="260">
        <v>1</v>
      </c>
      <c r="E2278" s="262"/>
      <c r="F2278" s="262"/>
      <c r="G2278" s="258" t="s">
        <v>1182</v>
      </c>
    </row>
    <row r="2279" spans="1:7" ht="12" customHeight="1" x14ac:dyDescent="0.2">
      <c r="A2279" s="259"/>
      <c r="B2279" s="259"/>
      <c r="C2279" s="258" t="s">
        <v>1493</v>
      </c>
      <c r="D2279" s="260">
        <v>1</v>
      </c>
      <c r="E2279" s="262"/>
      <c r="F2279" s="262"/>
      <c r="G2279" s="258" t="s">
        <v>1182</v>
      </c>
    </row>
    <row r="2280" spans="1:7" ht="12" customHeight="1" x14ac:dyDescent="0.2">
      <c r="A2280" s="259"/>
      <c r="B2280" s="259"/>
      <c r="C2280" s="258" t="s">
        <v>1655</v>
      </c>
      <c r="D2280" s="260">
        <v>1</v>
      </c>
      <c r="E2280" s="262"/>
      <c r="F2280" s="262"/>
      <c r="G2280" s="258" t="s">
        <v>1182</v>
      </c>
    </row>
    <row r="2281" spans="1:7" ht="12" customHeight="1" x14ac:dyDescent="0.2">
      <c r="A2281" s="259"/>
      <c r="B2281" s="259"/>
      <c r="C2281" s="258" t="s">
        <v>865</v>
      </c>
      <c r="D2281" s="260">
        <v>1</v>
      </c>
      <c r="E2281" s="262"/>
      <c r="F2281" s="262"/>
      <c r="G2281" s="258" t="s">
        <v>1182</v>
      </c>
    </row>
    <row r="2282" spans="1:7" ht="12" customHeight="1" x14ac:dyDescent="0.2">
      <c r="A2282" s="259"/>
      <c r="B2282" s="259"/>
      <c r="C2282" s="258" t="s">
        <v>1256</v>
      </c>
      <c r="D2282" s="260">
        <v>1</v>
      </c>
      <c r="E2282" s="262"/>
      <c r="F2282" s="262"/>
      <c r="G2282" s="258" t="s">
        <v>1182</v>
      </c>
    </row>
    <row r="2283" spans="1:7" ht="12" customHeight="1" x14ac:dyDescent="0.2">
      <c r="A2283" s="259"/>
      <c r="B2283" s="259"/>
      <c r="C2283" s="258" t="s">
        <v>1259</v>
      </c>
      <c r="D2283" s="260">
        <v>1</v>
      </c>
      <c r="E2283" s="262"/>
      <c r="F2283" s="262"/>
      <c r="G2283" s="258" t="s">
        <v>1182</v>
      </c>
    </row>
    <row r="2284" spans="1:7" ht="12" customHeight="1" x14ac:dyDescent="0.2">
      <c r="A2284" s="259"/>
      <c r="B2284" s="259"/>
      <c r="C2284" s="258" t="s">
        <v>1656</v>
      </c>
      <c r="D2284" s="260">
        <v>1</v>
      </c>
      <c r="E2284" s="262"/>
      <c r="F2284" s="262"/>
      <c r="G2284" s="258" t="s">
        <v>1182</v>
      </c>
    </row>
    <row r="2285" spans="1:7" ht="12" customHeight="1" x14ac:dyDescent="0.2">
      <c r="A2285" s="259"/>
      <c r="B2285" s="259"/>
      <c r="C2285" s="258" t="s">
        <v>1657</v>
      </c>
      <c r="D2285" s="260">
        <v>1</v>
      </c>
      <c r="E2285" s="262"/>
      <c r="F2285" s="262"/>
      <c r="G2285" s="258" t="s">
        <v>1182</v>
      </c>
    </row>
    <row r="2286" spans="1:7" ht="12" customHeight="1" x14ac:dyDescent="0.2">
      <c r="A2286" s="259"/>
      <c r="B2286" s="259"/>
      <c r="C2286" s="258" t="s">
        <v>660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1658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394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1659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1492</v>
      </c>
      <c r="D2290" s="260">
        <v>1</v>
      </c>
      <c r="E2290" s="262"/>
      <c r="F2290" s="262"/>
      <c r="G2290" s="258" t="s">
        <v>1182</v>
      </c>
    </row>
    <row r="2291" spans="1:7" ht="12" customHeight="1" x14ac:dyDescent="0.2">
      <c r="A2291" s="259"/>
      <c r="B2291" s="259"/>
      <c r="C2291" s="258" t="s">
        <v>476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867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18483.88</v>
      </c>
      <c r="F2293" s="265">
        <v>18483.88</v>
      </c>
    </row>
    <row r="2294" spans="1:7" ht="12" customHeight="1" x14ac:dyDescent="0.2">
      <c r="A2294" s="254">
        <v>141</v>
      </c>
      <c r="B2294" s="255" t="s">
        <v>1660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861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862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429</v>
      </c>
      <c r="D2297" s="260">
        <v>4</v>
      </c>
      <c r="E2297" s="260">
        <v>500</v>
      </c>
      <c r="F2297" s="263">
        <v>2000</v>
      </c>
      <c r="G2297" s="258"/>
    </row>
    <row r="2298" spans="1:7" ht="12" customHeight="1" x14ac:dyDescent="0.2">
      <c r="A2298" s="259"/>
      <c r="B2298" s="259"/>
      <c r="C2298" s="258" t="s">
        <v>1491</v>
      </c>
      <c r="D2298" s="260">
        <v>1</v>
      </c>
      <c r="E2298" s="262"/>
      <c r="F2298" s="262"/>
      <c r="G2298" s="258" t="s">
        <v>1182</v>
      </c>
    </row>
    <row r="2299" spans="1:7" ht="12" customHeight="1" x14ac:dyDescent="0.2">
      <c r="A2299" s="259"/>
      <c r="B2299" s="259"/>
      <c r="C2299" s="258" t="s">
        <v>863</v>
      </c>
      <c r="D2299" s="260">
        <v>3</v>
      </c>
      <c r="E2299" s="262"/>
      <c r="F2299" s="262"/>
      <c r="G2299" s="258" t="s">
        <v>1182</v>
      </c>
    </row>
    <row r="2300" spans="1:7" ht="12" customHeight="1" x14ac:dyDescent="0.2">
      <c r="A2300" s="259"/>
      <c r="B2300" s="259"/>
      <c r="C2300" s="258" t="s">
        <v>864</v>
      </c>
      <c r="D2300" s="260">
        <v>1</v>
      </c>
      <c r="E2300" s="262"/>
      <c r="F2300" s="262"/>
      <c r="G2300" s="258" t="s">
        <v>1182</v>
      </c>
    </row>
    <row r="2301" spans="1:7" ht="12" customHeight="1" x14ac:dyDescent="0.2">
      <c r="A2301" s="259"/>
      <c r="B2301" s="259"/>
      <c r="C2301" s="258" t="s">
        <v>1493</v>
      </c>
      <c r="D2301" s="260">
        <v>1</v>
      </c>
      <c r="E2301" s="262"/>
      <c r="F2301" s="262"/>
      <c r="G2301" s="258" t="s">
        <v>1182</v>
      </c>
    </row>
    <row r="2302" spans="1:7" ht="12" customHeight="1" x14ac:dyDescent="0.2">
      <c r="A2302" s="259"/>
      <c r="B2302" s="259"/>
      <c r="C2302" s="258" t="s">
        <v>1661</v>
      </c>
      <c r="D2302" s="260">
        <v>1</v>
      </c>
      <c r="E2302" s="262"/>
      <c r="F2302" s="262"/>
      <c r="G2302" s="258" t="s">
        <v>1182</v>
      </c>
    </row>
    <row r="2303" spans="1:7" ht="12" customHeight="1" x14ac:dyDescent="0.2">
      <c r="A2303" s="259"/>
      <c r="B2303" s="259"/>
      <c r="C2303" s="258" t="s">
        <v>865</v>
      </c>
      <c r="D2303" s="260">
        <v>1</v>
      </c>
      <c r="E2303" s="262"/>
      <c r="F2303" s="262"/>
      <c r="G2303" s="258" t="s">
        <v>1182</v>
      </c>
    </row>
    <row r="2304" spans="1:7" ht="12" customHeight="1" x14ac:dyDescent="0.2">
      <c r="A2304" s="259"/>
      <c r="B2304" s="259"/>
      <c r="C2304" s="258" t="s">
        <v>1662</v>
      </c>
      <c r="D2304" s="260">
        <v>1</v>
      </c>
      <c r="E2304" s="262"/>
      <c r="F2304" s="262"/>
      <c r="G2304" s="258" t="s">
        <v>1182</v>
      </c>
    </row>
    <row r="2305" spans="1:7" ht="12" customHeight="1" x14ac:dyDescent="0.2">
      <c r="A2305" s="259"/>
      <c r="B2305" s="259"/>
      <c r="C2305" s="258" t="s">
        <v>1663</v>
      </c>
      <c r="D2305" s="260">
        <v>1</v>
      </c>
      <c r="E2305" s="262"/>
      <c r="F2305" s="262"/>
      <c r="G2305" s="258" t="s">
        <v>1182</v>
      </c>
    </row>
    <row r="2306" spans="1:7" ht="12" customHeight="1" x14ac:dyDescent="0.2">
      <c r="A2306" s="259"/>
      <c r="B2306" s="259"/>
      <c r="C2306" s="258" t="s">
        <v>660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1664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394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1659</v>
      </c>
      <c r="D2309" s="260">
        <v>2</v>
      </c>
      <c r="E2309" s="261">
        <v>530.71</v>
      </c>
      <c r="F2309" s="399">
        <v>1061.42</v>
      </c>
      <c r="G2309" s="258"/>
    </row>
    <row r="2310" spans="1:7" ht="12" customHeight="1" x14ac:dyDescent="0.2">
      <c r="A2310" s="259"/>
      <c r="B2310" s="259"/>
      <c r="C2310" s="258" t="s">
        <v>1492</v>
      </c>
      <c r="D2310" s="260">
        <v>1</v>
      </c>
      <c r="E2310" s="262"/>
      <c r="F2310" s="262"/>
      <c r="G2310" s="258" t="s">
        <v>1182</v>
      </c>
    </row>
    <row r="2311" spans="1:7" ht="12" customHeight="1" x14ac:dyDescent="0.2">
      <c r="A2311" s="259"/>
      <c r="B2311" s="259"/>
      <c r="C2311" s="258" t="s">
        <v>476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13035.09</v>
      </c>
      <c r="F2312" s="265">
        <v>13035.09</v>
      </c>
    </row>
    <row r="2313" spans="1:7" ht="12" customHeight="1" x14ac:dyDescent="0.2">
      <c r="A2313" s="254">
        <v>142</v>
      </c>
      <c r="B2313" s="255" t="s">
        <v>1665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861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862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429</v>
      </c>
      <c r="D2316" s="260">
        <v>5</v>
      </c>
      <c r="E2316" s="260">
        <v>500</v>
      </c>
      <c r="F2316" s="263">
        <v>2500</v>
      </c>
      <c r="G2316" s="258"/>
    </row>
    <row r="2317" spans="1:7" ht="12" customHeight="1" x14ac:dyDescent="0.2">
      <c r="A2317" s="259"/>
      <c r="B2317" s="259"/>
      <c r="C2317" s="258" t="s">
        <v>1666</v>
      </c>
      <c r="D2317" s="260">
        <v>1</v>
      </c>
      <c r="E2317" s="262"/>
      <c r="F2317" s="262"/>
      <c r="G2317" s="258" t="s">
        <v>1182</v>
      </c>
    </row>
    <row r="2318" spans="1:7" ht="12" customHeight="1" x14ac:dyDescent="0.2">
      <c r="A2318" s="259"/>
      <c r="B2318" s="259"/>
      <c r="C2318" s="258" t="s">
        <v>863</v>
      </c>
      <c r="D2318" s="260">
        <v>3</v>
      </c>
      <c r="E2318" s="262"/>
      <c r="F2318" s="262"/>
      <c r="G2318" s="258" t="s">
        <v>1182</v>
      </c>
    </row>
    <row r="2319" spans="1:7" ht="12" customHeight="1" x14ac:dyDescent="0.2">
      <c r="A2319" s="259"/>
      <c r="B2319" s="259"/>
      <c r="C2319" s="258" t="s">
        <v>864</v>
      </c>
      <c r="D2319" s="260">
        <v>1</v>
      </c>
      <c r="E2319" s="262"/>
      <c r="F2319" s="262"/>
      <c r="G2319" s="258" t="s">
        <v>1182</v>
      </c>
    </row>
    <row r="2320" spans="1:7" ht="12" customHeight="1" x14ac:dyDescent="0.2">
      <c r="A2320" s="259"/>
      <c r="B2320" s="259"/>
      <c r="C2320" s="258" t="s">
        <v>1667</v>
      </c>
      <c r="D2320" s="260">
        <v>1</v>
      </c>
      <c r="E2320" s="262"/>
      <c r="F2320" s="262"/>
      <c r="G2320" s="258" t="s">
        <v>1182</v>
      </c>
    </row>
    <row r="2321" spans="1:7" ht="12" customHeight="1" x14ac:dyDescent="0.2">
      <c r="A2321" s="259"/>
      <c r="B2321" s="259"/>
      <c r="C2321" s="258" t="s">
        <v>1661</v>
      </c>
      <c r="D2321" s="260">
        <v>1</v>
      </c>
      <c r="E2321" s="262"/>
      <c r="F2321" s="262"/>
      <c r="G2321" s="258" t="s">
        <v>1182</v>
      </c>
    </row>
    <row r="2322" spans="1:7" ht="12" customHeight="1" x14ac:dyDescent="0.2">
      <c r="A2322" s="259"/>
      <c r="B2322" s="259"/>
      <c r="C2322" s="258" t="s">
        <v>865</v>
      </c>
      <c r="D2322" s="260">
        <v>1</v>
      </c>
      <c r="E2322" s="262"/>
      <c r="F2322" s="262"/>
      <c r="G2322" s="258" t="s">
        <v>1182</v>
      </c>
    </row>
    <row r="2323" spans="1:7" ht="12" customHeight="1" x14ac:dyDescent="0.2">
      <c r="A2323" s="259"/>
      <c r="B2323" s="259"/>
      <c r="C2323" s="258" t="s">
        <v>1668</v>
      </c>
      <c r="D2323" s="260">
        <v>1</v>
      </c>
      <c r="E2323" s="262"/>
      <c r="F2323" s="262"/>
      <c r="G2323" s="258" t="s">
        <v>1182</v>
      </c>
    </row>
    <row r="2324" spans="1:7" ht="12" customHeight="1" x14ac:dyDescent="0.2">
      <c r="A2324" s="259"/>
      <c r="B2324" s="259"/>
      <c r="C2324" s="258" t="s">
        <v>1663</v>
      </c>
      <c r="D2324" s="260">
        <v>1</v>
      </c>
      <c r="E2324" s="262"/>
      <c r="F2324" s="262"/>
      <c r="G2324" s="258" t="s">
        <v>1182</v>
      </c>
    </row>
    <row r="2325" spans="1:7" ht="12" customHeight="1" x14ac:dyDescent="0.2">
      <c r="A2325" s="259"/>
      <c r="B2325" s="259"/>
      <c r="C2325" s="258" t="s">
        <v>660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1664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394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1659</v>
      </c>
      <c r="D2328" s="260">
        <v>3</v>
      </c>
      <c r="E2328" s="261">
        <v>530.71</v>
      </c>
      <c r="F2328" s="399">
        <v>1592.13</v>
      </c>
      <c r="G2328" s="258"/>
    </row>
    <row r="2329" spans="1:7" ht="12" customHeight="1" x14ac:dyDescent="0.2">
      <c r="A2329" s="259"/>
      <c r="B2329" s="259"/>
      <c r="C2329" s="258" t="s">
        <v>1669</v>
      </c>
      <c r="D2329" s="260">
        <v>1</v>
      </c>
      <c r="E2329" s="262"/>
      <c r="F2329" s="262"/>
      <c r="G2329" s="258" t="s">
        <v>1182</v>
      </c>
    </row>
    <row r="2330" spans="1:7" ht="12" customHeight="1" x14ac:dyDescent="0.2">
      <c r="A2330" s="259"/>
      <c r="B2330" s="259"/>
      <c r="C2330" s="258" t="s">
        <v>476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15476.15</v>
      </c>
      <c r="F2331" s="265">
        <v>15476.15</v>
      </c>
    </row>
    <row r="2332" spans="1:7" ht="12" customHeight="1" x14ac:dyDescent="0.2">
      <c r="A2332" s="254">
        <v>143</v>
      </c>
      <c r="B2332" s="255" t="s">
        <v>1665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861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862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429</v>
      </c>
      <c r="D2335" s="260">
        <v>5</v>
      </c>
      <c r="E2335" s="260">
        <v>500</v>
      </c>
      <c r="F2335" s="263">
        <v>2500</v>
      </c>
      <c r="G2335" s="258"/>
    </row>
    <row r="2336" spans="1:7" ht="12" customHeight="1" x14ac:dyDescent="0.2">
      <c r="A2336" s="259"/>
      <c r="B2336" s="259"/>
      <c r="C2336" s="258" t="s">
        <v>1666</v>
      </c>
      <c r="D2336" s="260">
        <v>1</v>
      </c>
      <c r="E2336" s="262"/>
      <c r="F2336" s="262"/>
      <c r="G2336" s="258" t="s">
        <v>1182</v>
      </c>
    </row>
    <row r="2337" spans="1:7" ht="12" customHeight="1" x14ac:dyDescent="0.2">
      <c r="A2337" s="259"/>
      <c r="B2337" s="259"/>
      <c r="C2337" s="258" t="s">
        <v>863</v>
      </c>
      <c r="D2337" s="260">
        <v>3</v>
      </c>
      <c r="E2337" s="262"/>
      <c r="F2337" s="262"/>
      <c r="G2337" s="258" t="s">
        <v>1182</v>
      </c>
    </row>
    <row r="2338" spans="1:7" ht="12" customHeight="1" x14ac:dyDescent="0.2">
      <c r="A2338" s="259"/>
      <c r="B2338" s="259"/>
      <c r="C2338" s="258" t="s">
        <v>864</v>
      </c>
      <c r="D2338" s="260">
        <v>1</v>
      </c>
      <c r="E2338" s="262"/>
      <c r="F2338" s="262"/>
      <c r="G2338" s="258" t="s">
        <v>1182</v>
      </c>
    </row>
    <row r="2339" spans="1:7" ht="12" customHeight="1" x14ac:dyDescent="0.2">
      <c r="A2339" s="259"/>
      <c r="B2339" s="259"/>
      <c r="C2339" s="258" t="s">
        <v>1667</v>
      </c>
      <c r="D2339" s="260">
        <v>1</v>
      </c>
      <c r="E2339" s="262"/>
      <c r="F2339" s="262"/>
      <c r="G2339" s="258" t="s">
        <v>1182</v>
      </c>
    </row>
    <row r="2340" spans="1:7" ht="12" customHeight="1" x14ac:dyDescent="0.2">
      <c r="A2340" s="259"/>
      <c r="B2340" s="259"/>
      <c r="C2340" s="258" t="s">
        <v>1661</v>
      </c>
      <c r="D2340" s="260">
        <v>1</v>
      </c>
      <c r="E2340" s="262"/>
      <c r="F2340" s="262"/>
      <c r="G2340" s="258" t="s">
        <v>1182</v>
      </c>
    </row>
    <row r="2341" spans="1:7" ht="12" customHeight="1" x14ac:dyDescent="0.2">
      <c r="A2341" s="259"/>
      <c r="B2341" s="259"/>
      <c r="C2341" s="258" t="s">
        <v>865</v>
      </c>
      <c r="D2341" s="260">
        <v>1</v>
      </c>
      <c r="E2341" s="262"/>
      <c r="F2341" s="262"/>
      <c r="G2341" s="258" t="s">
        <v>1182</v>
      </c>
    </row>
    <row r="2342" spans="1:7" ht="12" customHeight="1" x14ac:dyDescent="0.2">
      <c r="A2342" s="259"/>
      <c r="B2342" s="259"/>
      <c r="C2342" s="258" t="s">
        <v>1668</v>
      </c>
      <c r="D2342" s="260">
        <v>1</v>
      </c>
      <c r="E2342" s="262"/>
      <c r="F2342" s="262"/>
      <c r="G2342" s="258" t="s">
        <v>1182</v>
      </c>
    </row>
    <row r="2343" spans="1:7" ht="12" customHeight="1" x14ac:dyDescent="0.2">
      <c r="A2343" s="259"/>
      <c r="B2343" s="259"/>
      <c r="C2343" s="258" t="s">
        <v>1663</v>
      </c>
      <c r="D2343" s="260">
        <v>1</v>
      </c>
      <c r="E2343" s="262"/>
      <c r="F2343" s="262"/>
      <c r="G2343" s="258" t="s">
        <v>1182</v>
      </c>
    </row>
    <row r="2344" spans="1:7" ht="12" customHeight="1" x14ac:dyDescent="0.2">
      <c r="A2344" s="259"/>
      <c r="B2344" s="259"/>
      <c r="C2344" s="258" t="s">
        <v>660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1664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394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1659</v>
      </c>
      <c r="D2347" s="260">
        <v>3</v>
      </c>
      <c r="E2347" s="261">
        <v>530.71</v>
      </c>
      <c r="F2347" s="399">
        <v>1592.13</v>
      </c>
      <c r="G2347" s="258"/>
    </row>
    <row r="2348" spans="1:7" ht="12" customHeight="1" x14ac:dyDescent="0.2">
      <c r="A2348" s="259"/>
      <c r="B2348" s="259"/>
      <c r="C2348" s="258" t="s">
        <v>1669</v>
      </c>
      <c r="D2348" s="260">
        <v>1</v>
      </c>
      <c r="E2348" s="262"/>
      <c r="F2348" s="262"/>
      <c r="G2348" s="258" t="s">
        <v>1182</v>
      </c>
    </row>
    <row r="2349" spans="1:7" ht="12" customHeight="1" x14ac:dyDescent="0.2">
      <c r="A2349" s="259"/>
      <c r="B2349" s="259"/>
      <c r="C2349" s="258" t="s">
        <v>476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15476.15</v>
      </c>
      <c r="F2350" s="265">
        <v>15476.15</v>
      </c>
    </row>
    <row r="2351" spans="1:7" ht="12" customHeight="1" x14ac:dyDescent="0.2">
      <c r="A2351" s="254">
        <v>144</v>
      </c>
      <c r="B2351" s="255" t="s">
        <v>1670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861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862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429</v>
      </c>
      <c r="D2354" s="260">
        <v>5</v>
      </c>
      <c r="E2354" s="260">
        <v>500</v>
      </c>
      <c r="F2354" s="263">
        <v>2500</v>
      </c>
      <c r="G2354" s="258"/>
    </row>
    <row r="2355" spans="1:7" ht="12" customHeight="1" x14ac:dyDescent="0.2">
      <c r="A2355" s="259"/>
      <c r="B2355" s="259"/>
      <c r="C2355" s="258" t="s">
        <v>1666</v>
      </c>
      <c r="D2355" s="260">
        <v>1</v>
      </c>
      <c r="E2355" s="262"/>
      <c r="F2355" s="262"/>
      <c r="G2355" s="258" t="s">
        <v>1182</v>
      </c>
    </row>
    <row r="2356" spans="1:7" ht="12" customHeight="1" x14ac:dyDescent="0.2">
      <c r="A2356" s="259"/>
      <c r="B2356" s="259"/>
      <c r="C2356" s="258" t="s">
        <v>863</v>
      </c>
      <c r="D2356" s="260">
        <v>3</v>
      </c>
      <c r="E2356" s="262"/>
      <c r="F2356" s="262"/>
      <c r="G2356" s="258" t="s">
        <v>1182</v>
      </c>
    </row>
    <row r="2357" spans="1:7" ht="12" customHeight="1" x14ac:dyDescent="0.2">
      <c r="A2357" s="259"/>
      <c r="B2357" s="259"/>
      <c r="C2357" s="258" t="s">
        <v>864</v>
      </c>
      <c r="D2357" s="260">
        <v>1</v>
      </c>
      <c r="E2357" s="262"/>
      <c r="F2357" s="262"/>
      <c r="G2357" s="258" t="s">
        <v>1182</v>
      </c>
    </row>
    <row r="2358" spans="1:7" ht="12" customHeight="1" x14ac:dyDescent="0.2">
      <c r="A2358" s="259"/>
      <c r="B2358" s="259"/>
      <c r="C2358" s="258" t="s">
        <v>1667</v>
      </c>
      <c r="D2358" s="260">
        <v>1</v>
      </c>
      <c r="E2358" s="262"/>
      <c r="F2358" s="262"/>
      <c r="G2358" s="258" t="s">
        <v>1182</v>
      </c>
    </row>
    <row r="2359" spans="1:7" ht="12" customHeight="1" x14ac:dyDescent="0.2">
      <c r="A2359" s="259"/>
      <c r="B2359" s="259"/>
      <c r="C2359" s="258" t="s">
        <v>1661</v>
      </c>
      <c r="D2359" s="260">
        <v>1</v>
      </c>
      <c r="E2359" s="262"/>
      <c r="F2359" s="262"/>
      <c r="G2359" s="258" t="s">
        <v>1182</v>
      </c>
    </row>
    <row r="2360" spans="1:7" ht="12" customHeight="1" x14ac:dyDescent="0.2">
      <c r="A2360" s="259"/>
      <c r="B2360" s="259"/>
      <c r="C2360" s="258" t="s">
        <v>865</v>
      </c>
      <c r="D2360" s="260">
        <v>1</v>
      </c>
      <c r="E2360" s="262"/>
      <c r="F2360" s="262"/>
      <c r="G2360" s="258" t="s">
        <v>1182</v>
      </c>
    </row>
    <row r="2361" spans="1:7" ht="12" customHeight="1" x14ac:dyDescent="0.2">
      <c r="A2361" s="259"/>
      <c r="B2361" s="259"/>
      <c r="C2361" s="258" t="s">
        <v>1671</v>
      </c>
      <c r="D2361" s="260">
        <v>1</v>
      </c>
      <c r="E2361" s="262"/>
      <c r="F2361" s="262"/>
      <c r="G2361" s="258" t="s">
        <v>1182</v>
      </c>
    </row>
    <row r="2362" spans="1:7" ht="12" customHeight="1" x14ac:dyDescent="0.2">
      <c r="A2362" s="259"/>
      <c r="B2362" s="259"/>
      <c r="C2362" s="258" t="s">
        <v>1663</v>
      </c>
      <c r="D2362" s="260">
        <v>1</v>
      </c>
      <c r="E2362" s="262"/>
      <c r="F2362" s="262"/>
      <c r="G2362" s="258" t="s">
        <v>1182</v>
      </c>
    </row>
    <row r="2363" spans="1:7" ht="12" customHeight="1" x14ac:dyDescent="0.2">
      <c r="A2363" s="259"/>
      <c r="B2363" s="259"/>
      <c r="C2363" s="258" t="s">
        <v>660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1664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394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1659</v>
      </c>
      <c r="D2366" s="260">
        <v>3</v>
      </c>
      <c r="E2366" s="261">
        <v>530.71</v>
      </c>
      <c r="F2366" s="399">
        <v>1592.13</v>
      </c>
      <c r="G2366" s="258"/>
    </row>
    <row r="2367" spans="1:7" ht="12" customHeight="1" x14ac:dyDescent="0.2">
      <c r="A2367" s="259"/>
      <c r="B2367" s="259"/>
      <c r="C2367" s="258" t="s">
        <v>1669</v>
      </c>
      <c r="D2367" s="260">
        <v>1</v>
      </c>
      <c r="E2367" s="262"/>
      <c r="F2367" s="262"/>
      <c r="G2367" s="258" t="s">
        <v>1182</v>
      </c>
    </row>
    <row r="2368" spans="1:7" ht="12" customHeight="1" x14ac:dyDescent="0.2">
      <c r="A2368" s="259"/>
      <c r="B2368" s="259"/>
      <c r="C2368" s="258" t="s">
        <v>476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15476.15</v>
      </c>
      <c r="F2369" s="265">
        <v>15476.15</v>
      </c>
    </row>
    <row r="2370" spans="1:7" ht="12" customHeight="1" x14ac:dyDescent="0.2">
      <c r="A2370" s="254">
        <v>145</v>
      </c>
      <c r="B2370" s="255" t="s">
        <v>1672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861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862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429</v>
      </c>
      <c r="D2373" s="260">
        <v>4</v>
      </c>
      <c r="E2373" s="260">
        <v>500</v>
      </c>
      <c r="F2373" s="263">
        <v>2000</v>
      </c>
      <c r="G2373" s="258"/>
    </row>
    <row r="2374" spans="1:7" ht="12" customHeight="1" x14ac:dyDescent="0.2">
      <c r="A2374" s="259"/>
      <c r="B2374" s="259"/>
      <c r="C2374" s="258" t="s">
        <v>1491</v>
      </c>
      <c r="D2374" s="260">
        <v>1</v>
      </c>
      <c r="E2374" s="262"/>
      <c r="F2374" s="262"/>
      <c r="G2374" s="258" t="s">
        <v>1182</v>
      </c>
    </row>
    <row r="2375" spans="1:7" ht="12" customHeight="1" x14ac:dyDescent="0.2">
      <c r="A2375" s="259"/>
      <c r="B2375" s="259"/>
      <c r="C2375" s="258" t="s">
        <v>863</v>
      </c>
      <c r="D2375" s="260">
        <v>3</v>
      </c>
      <c r="E2375" s="262"/>
      <c r="F2375" s="262"/>
      <c r="G2375" s="258" t="s">
        <v>1182</v>
      </c>
    </row>
    <row r="2376" spans="1:7" ht="12" customHeight="1" x14ac:dyDescent="0.2">
      <c r="A2376" s="259"/>
      <c r="B2376" s="259"/>
      <c r="C2376" s="258" t="s">
        <v>864</v>
      </c>
      <c r="D2376" s="260">
        <v>1</v>
      </c>
      <c r="E2376" s="262"/>
      <c r="F2376" s="262"/>
      <c r="G2376" s="258" t="s">
        <v>1182</v>
      </c>
    </row>
    <row r="2377" spans="1:7" ht="12" customHeight="1" x14ac:dyDescent="0.2">
      <c r="A2377" s="259"/>
      <c r="B2377" s="259"/>
      <c r="C2377" s="258" t="s">
        <v>1493</v>
      </c>
      <c r="D2377" s="260">
        <v>1</v>
      </c>
      <c r="E2377" s="262"/>
      <c r="F2377" s="262"/>
      <c r="G2377" s="258" t="s">
        <v>1182</v>
      </c>
    </row>
    <row r="2378" spans="1:7" ht="12" customHeight="1" x14ac:dyDescent="0.2">
      <c r="A2378" s="259"/>
      <c r="B2378" s="259"/>
      <c r="C2378" s="258" t="s">
        <v>1661</v>
      </c>
      <c r="D2378" s="260">
        <v>1</v>
      </c>
      <c r="E2378" s="262"/>
      <c r="F2378" s="262"/>
      <c r="G2378" s="258" t="s">
        <v>1182</v>
      </c>
    </row>
    <row r="2379" spans="1:7" ht="12" customHeight="1" x14ac:dyDescent="0.2">
      <c r="A2379" s="259"/>
      <c r="B2379" s="259"/>
      <c r="C2379" s="258" t="s">
        <v>865</v>
      </c>
      <c r="D2379" s="260">
        <v>1</v>
      </c>
      <c r="E2379" s="262"/>
      <c r="F2379" s="262"/>
      <c r="G2379" s="258" t="s">
        <v>1182</v>
      </c>
    </row>
    <row r="2380" spans="1:7" ht="12" customHeight="1" x14ac:dyDescent="0.2">
      <c r="A2380" s="259"/>
      <c r="B2380" s="259"/>
      <c r="C2380" s="258" t="s">
        <v>1673</v>
      </c>
      <c r="D2380" s="260">
        <v>1</v>
      </c>
      <c r="E2380" s="262"/>
      <c r="F2380" s="262"/>
      <c r="G2380" s="258" t="s">
        <v>1182</v>
      </c>
    </row>
    <row r="2381" spans="1:7" ht="12" customHeight="1" x14ac:dyDescent="0.2">
      <c r="A2381" s="259"/>
      <c r="B2381" s="259"/>
      <c r="C2381" s="258" t="s">
        <v>1663</v>
      </c>
      <c r="D2381" s="260">
        <v>1</v>
      </c>
      <c r="E2381" s="262"/>
      <c r="F2381" s="262"/>
      <c r="G2381" s="258" t="s">
        <v>1182</v>
      </c>
    </row>
    <row r="2382" spans="1:7" ht="12" customHeight="1" x14ac:dyDescent="0.2">
      <c r="A2382" s="259"/>
      <c r="B2382" s="259"/>
      <c r="C2382" s="258" t="s">
        <v>660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1664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394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1659</v>
      </c>
      <c r="D2385" s="260">
        <v>2</v>
      </c>
      <c r="E2385" s="261">
        <v>530.71</v>
      </c>
      <c r="F2385" s="399">
        <v>1061.42</v>
      </c>
      <c r="G2385" s="258"/>
    </row>
    <row r="2386" spans="1:7" ht="12" customHeight="1" x14ac:dyDescent="0.2">
      <c r="A2386" s="259"/>
      <c r="B2386" s="259"/>
      <c r="C2386" s="258" t="s">
        <v>1492</v>
      </c>
      <c r="D2386" s="260">
        <v>1</v>
      </c>
      <c r="E2386" s="262"/>
      <c r="F2386" s="262"/>
      <c r="G2386" s="258" t="s">
        <v>1182</v>
      </c>
    </row>
    <row r="2387" spans="1:7" ht="12" customHeight="1" x14ac:dyDescent="0.2">
      <c r="A2387" s="259"/>
      <c r="B2387" s="259"/>
      <c r="C2387" s="258" t="s">
        <v>476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13035.09</v>
      </c>
      <c r="F2388" s="265">
        <v>13035.09</v>
      </c>
    </row>
    <row r="2389" spans="1:7" ht="12" customHeight="1" x14ac:dyDescent="0.2">
      <c r="A2389" s="254">
        <v>146</v>
      </c>
      <c r="B2389" s="255" t="s">
        <v>1242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</sheetData>
  <sheetProtection algorithmName="SHA-512" hashValue="vTKtKjSuXqIQF+1WSjEVaQt9MUqaDZCreefeTyjofAUNnmtbemNuff/zWzU0Ze+A+wY5SHakk7oKECbu4oTPOg==" saltValue="i5H6m8fgX40SWJktyhd6gg==" spinCount="100000" sheet="1" objects="1" scenarios="1"/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A52" sqref="A5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854</v>
      </c>
      <c r="B1" s="1" t="s">
        <v>855</v>
      </c>
      <c r="C1" s="1" t="s">
        <v>1169</v>
      </c>
      <c r="D1" s="1" t="s">
        <v>1168</v>
      </c>
      <c r="E1" s="1" t="s">
        <v>1171</v>
      </c>
      <c r="F1" s="1" t="s">
        <v>1170</v>
      </c>
      <c r="G1" s="1" t="s">
        <v>1178</v>
      </c>
      <c r="H1" s="1" t="s">
        <v>1177</v>
      </c>
      <c r="I1" s="1" t="s">
        <v>1161</v>
      </c>
      <c r="K1" t="s">
        <v>1173</v>
      </c>
      <c r="M1" s="1" t="s">
        <v>1172</v>
      </c>
      <c r="N1" s="384" t="s">
        <v>61</v>
      </c>
      <c r="O1" s="384" t="s">
        <v>62</v>
      </c>
      <c r="P1" s="384" t="s">
        <v>63</v>
      </c>
      <c r="Q1" s="384" t="s">
        <v>64</v>
      </c>
      <c r="R1" s="384" t="s">
        <v>65</v>
      </c>
      <c r="S1" s="384" t="s">
        <v>66</v>
      </c>
      <c r="T1" s="384" t="s">
        <v>671</v>
      </c>
      <c r="U1" s="384" t="s">
        <v>194</v>
      </c>
      <c r="V1" s="384" t="s">
        <v>672</v>
      </c>
    </row>
    <row r="2" spans="1:22" x14ac:dyDescent="0.25">
      <c r="A2" s="364" t="s">
        <v>3</v>
      </c>
      <c r="B2" s="1">
        <v>1</v>
      </c>
      <c r="C2" s="362">
        <v>4579.42</v>
      </c>
      <c r="D2" s="368">
        <v>4579.2418399999997</v>
      </c>
      <c r="E2" s="368"/>
      <c r="F2" s="368"/>
      <c r="G2" s="368"/>
      <c r="H2" s="368"/>
      <c r="I2" s="28">
        <f>Таблица21[[#This Row],[Моя цена Компл 2]]-Таблица21[[#This Row],[Цена БЗ компл 2]]</f>
        <v>-0.17816000000038912</v>
      </c>
      <c r="M2" s="374" t="s">
        <v>3</v>
      </c>
      <c r="N2" s="385">
        <v>420</v>
      </c>
      <c r="O2" s="385">
        <v>2500</v>
      </c>
      <c r="P2" s="385">
        <v>150</v>
      </c>
      <c r="Q2" s="385">
        <v>900</v>
      </c>
      <c r="R2" s="385">
        <v>180</v>
      </c>
      <c r="S2" s="385">
        <v>640</v>
      </c>
      <c r="T2" s="393">
        <f>SUM(Прайс[[#This Row],[ KFPr-SB-StK ]:[Корзина с держателем для бутылок 414*500*520 мм]])</f>
        <v>0</v>
      </c>
      <c r="U2" s="393">
        <f>SUM(Прайс[[#This Row],[ KFPr-SB-StK ]:[Корзина с держателем для бутылок 414*500*520 мм]])</f>
        <v>0</v>
      </c>
      <c r="V2" s="393">
        <f>SUM(Прайс[[#This Row],[ KFPr-SB-StK ]:[Корзина с держателем для бутылок 414*500*520 мм]])</f>
        <v>0</v>
      </c>
    </row>
    <row r="3" spans="1:22" x14ac:dyDescent="0.25">
      <c r="A3" s="365" t="s">
        <v>0</v>
      </c>
      <c r="B3" s="1">
        <v>1</v>
      </c>
      <c r="C3" s="362">
        <v>6073.28</v>
      </c>
      <c r="D3" s="368">
        <v>6072.9436800000012</v>
      </c>
      <c r="E3" s="368"/>
      <c r="F3" s="368"/>
      <c r="G3" s="368"/>
      <c r="H3" s="368"/>
      <c r="I3" s="28">
        <f>Таблица21[[#This Row],[Моя цена Компл 2]]-Таблица21[[#This Row],[Цена БЗ компл 2]]</f>
        <v>-0.33631999999852269</v>
      </c>
      <c r="M3" s="375" t="s">
        <v>0</v>
      </c>
      <c r="N3" s="385">
        <v>480</v>
      </c>
      <c r="O3" s="385">
        <v>960</v>
      </c>
      <c r="P3" s="385">
        <v>150</v>
      </c>
      <c r="Q3" s="385">
        <v>650</v>
      </c>
      <c r="R3" s="385">
        <v>180</v>
      </c>
      <c r="S3" s="385">
        <v>640</v>
      </c>
      <c r="T3" s="394">
        <f>Прайс[[#This Row],[КФ петли SENS накл.110 гр. с крестообр. Планкой]]*2</f>
        <v>1240</v>
      </c>
      <c r="U3" s="394">
        <f>Прайс[[#This Row],[KFP-SB-N110]]*2</f>
        <v>260</v>
      </c>
      <c r="V3" s="394">
        <f>Прайс[[#This Row],[KFP-SB-N110]]*2</f>
        <v>260</v>
      </c>
    </row>
    <row r="4" spans="1:22" x14ac:dyDescent="0.25">
      <c r="A4" s="365" t="s">
        <v>11</v>
      </c>
      <c r="B4" s="1">
        <v>1</v>
      </c>
      <c r="C4" s="362">
        <v>6109.74</v>
      </c>
      <c r="D4" s="368">
        <v>6109.5618400000003</v>
      </c>
      <c r="E4" s="368"/>
      <c r="F4" s="368"/>
      <c r="G4" s="368"/>
      <c r="H4" s="368"/>
      <c r="I4" s="28">
        <f>Таблица21[[#This Row],[Моя цена Компл 2]]-Таблица21[[#This Row],[Цена БЗ компл 2]]</f>
        <v>-0.17815999999947962</v>
      </c>
      <c r="M4" s="375" t="s">
        <v>11</v>
      </c>
      <c r="N4" s="385">
        <v>720</v>
      </c>
      <c r="O4" s="385">
        <v>720</v>
      </c>
      <c r="P4" s="385">
        <v>400</v>
      </c>
      <c r="Q4" s="385">
        <v>900</v>
      </c>
      <c r="R4" s="385">
        <v>180</v>
      </c>
      <c r="S4" s="385">
        <v>640</v>
      </c>
      <c r="T4" s="393">
        <f>Прайс[[#This Row],[КФ петли SENS накл.110 гр. с крестообр. Планкой]]*4</f>
        <v>2480</v>
      </c>
      <c r="U4" s="393">
        <f>Прайс[[#This Row],[KFP-SB-N110]]*4</f>
        <v>520</v>
      </c>
      <c r="V4" s="393">
        <f>Прайс[[#This Row],[KFP-SB-N110]]*4</f>
        <v>520</v>
      </c>
    </row>
    <row r="5" spans="1:22" x14ac:dyDescent="0.25">
      <c r="A5" s="365" t="s">
        <v>673</v>
      </c>
      <c r="B5" s="1">
        <v>1</v>
      </c>
      <c r="C5" s="362">
        <v>14229.16</v>
      </c>
      <c r="D5" s="368">
        <v>14229.15</v>
      </c>
      <c r="E5" s="368"/>
      <c r="F5" s="368"/>
      <c r="G5" s="368"/>
      <c r="H5" s="368"/>
      <c r="I5" s="28">
        <f>Таблица21[[#This Row],[Моя цена Компл 2]]-Таблица21[[#This Row],[Цена БЗ компл 2]]</f>
        <v>-1.0000000000218279E-2</v>
      </c>
      <c r="M5" s="375" t="s">
        <v>673</v>
      </c>
      <c r="N5" s="385">
        <v>720</v>
      </c>
      <c r="O5" s="385">
        <v>720</v>
      </c>
      <c r="P5" s="385">
        <v>150</v>
      </c>
      <c r="Q5" s="385">
        <v>150</v>
      </c>
      <c r="R5" s="385">
        <v>500</v>
      </c>
      <c r="S5" s="385">
        <v>640</v>
      </c>
      <c r="T5" s="394">
        <f>Прайс[[#This Row],[KFS-SB-BYT]]</f>
        <v>11560</v>
      </c>
      <c r="U5" s="394">
        <v>0</v>
      </c>
      <c r="V5" s="394">
        <v>0</v>
      </c>
    </row>
    <row r="6" spans="1:22" x14ac:dyDescent="0.25">
      <c r="A6" s="365" t="s">
        <v>674</v>
      </c>
      <c r="B6" s="1">
        <v>1</v>
      </c>
      <c r="C6" s="362">
        <v>13860.86</v>
      </c>
      <c r="D6" s="368">
        <v>13880.85</v>
      </c>
      <c r="E6" s="368"/>
      <c r="F6" s="368"/>
      <c r="G6" s="368"/>
      <c r="H6" s="368"/>
      <c r="I6" s="28">
        <f>Таблица21[[#This Row],[Моя цена Компл 2]]-Таблица21[[#This Row],[Цена БЗ компл 2]]</f>
        <v>19.989999999999782</v>
      </c>
      <c r="M6" s="375" t="s">
        <v>674</v>
      </c>
      <c r="N6" s="385">
        <v>720</v>
      </c>
      <c r="O6" s="385">
        <v>720</v>
      </c>
      <c r="P6" s="385">
        <v>450</v>
      </c>
      <c r="Q6" s="385">
        <v>450</v>
      </c>
      <c r="R6" s="385">
        <v>500</v>
      </c>
      <c r="S6" s="385">
        <v>640</v>
      </c>
      <c r="T6" s="393">
        <f>Прайс[[#This Row],[Корзина с держателем для бутылок 414*500*520 мм]]+Прайс[[#This Row],[КФ евровинт]]*2</f>
        <v>10540</v>
      </c>
      <c r="U6" s="393">
        <v>0</v>
      </c>
      <c r="V6" s="393">
        <v>0</v>
      </c>
    </row>
    <row r="7" spans="1:22" x14ac:dyDescent="0.25">
      <c r="A7" s="365" t="s">
        <v>13</v>
      </c>
      <c r="B7" s="1">
        <v>1</v>
      </c>
      <c r="C7" s="362">
        <v>4304.7700000000004</v>
      </c>
      <c r="D7" s="368">
        <v>4304.75</v>
      </c>
      <c r="E7" s="368"/>
      <c r="F7" s="368"/>
      <c r="G7" s="368"/>
      <c r="H7" s="368"/>
      <c r="I7" s="28">
        <f>Таблица21[[#This Row],[Моя цена Компл 2]]-Таблица21[[#This Row],[Цена БЗ компл 2]]</f>
        <v>-2.0000000000436557E-2</v>
      </c>
      <c r="M7" s="375" t="s">
        <v>13</v>
      </c>
      <c r="N7" s="385">
        <v>600</v>
      </c>
      <c r="O7" s="385">
        <v>750</v>
      </c>
      <c r="P7" s="385">
        <v>300</v>
      </c>
      <c r="Q7" s="385">
        <v>600</v>
      </c>
      <c r="R7" s="385">
        <v>250</v>
      </c>
      <c r="S7" s="385">
        <v>640</v>
      </c>
      <c r="T7" s="394">
        <f>Прайс[[#This Row],[КФ петли SENS накл.110 гр. с крестообр. Планкой]]*2</f>
        <v>1240</v>
      </c>
      <c r="U7" s="394">
        <f>Прайс[[#This Row],[KFP-SB-N110]]*2</f>
        <v>260</v>
      </c>
      <c r="V7" s="394">
        <f>Прайс[[#This Row],[KFP-SB-N110]]*2</f>
        <v>260</v>
      </c>
    </row>
    <row r="8" spans="1:22" x14ac:dyDescent="0.25">
      <c r="A8" s="365" t="s">
        <v>14</v>
      </c>
      <c r="B8" s="1"/>
      <c r="C8" s="362">
        <v>5304.77</v>
      </c>
      <c r="D8" s="368">
        <v>5304.75</v>
      </c>
      <c r="E8" s="368"/>
      <c r="F8" s="368"/>
      <c r="G8" s="368"/>
      <c r="H8" s="368"/>
      <c r="I8" s="28">
        <f>Таблица21[[#This Row],[Моя цена Компл 2]]-Таблица21[[#This Row],[Цена БЗ компл 2]]</f>
        <v>-2.0000000000436557E-2</v>
      </c>
      <c r="M8" s="375" t="s">
        <v>14</v>
      </c>
      <c r="N8" s="385">
        <v>600</v>
      </c>
      <c r="O8" s="385">
        <v>750</v>
      </c>
      <c r="P8" s="385">
        <v>400</v>
      </c>
      <c r="Q8" s="385">
        <v>900</v>
      </c>
      <c r="R8" s="385">
        <v>250</v>
      </c>
      <c r="S8" s="385">
        <v>640</v>
      </c>
      <c r="T8" s="393">
        <f>Прайс[[#This Row],[КФ петли SENS накл.110 гр. с крестообр. Планкой]]*4</f>
        <v>2480</v>
      </c>
      <c r="U8" s="393">
        <f>Прайс[[#This Row],[KFP-SB-N110]]*4</f>
        <v>520</v>
      </c>
      <c r="V8" s="393">
        <f>Прайс[[#This Row],[KFP-SB-N110]]*4</f>
        <v>520</v>
      </c>
    </row>
    <row r="9" spans="1:22" x14ac:dyDescent="0.25">
      <c r="A9" s="365" t="s">
        <v>187</v>
      </c>
      <c r="B9" s="1">
        <v>1</v>
      </c>
      <c r="C9" s="362">
        <v>8067.6</v>
      </c>
      <c r="D9" s="368">
        <v>8087.791839999999</v>
      </c>
      <c r="E9" s="368"/>
      <c r="F9" s="368"/>
      <c r="G9" s="368"/>
      <c r="H9" s="368"/>
      <c r="I9" s="28">
        <f>Таблица21[[#This Row],[Моя цена Компл 2]]-Таблица21[[#This Row],[Цена БЗ компл 2]]</f>
        <v>20.191839999998592</v>
      </c>
      <c r="M9" s="375" t="s">
        <v>187</v>
      </c>
      <c r="N9" s="385">
        <v>720</v>
      </c>
      <c r="O9" s="385">
        <v>720</v>
      </c>
      <c r="P9" s="385">
        <v>710</v>
      </c>
      <c r="Q9" s="385">
        <v>950</v>
      </c>
      <c r="R9" s="385">
        <v>360</v>
      </c>
      <c r="S9" s="385">
        <v>560</v>
      </c>
      <c r="T9" s="394">
        <f>Прайс[[#This Row],[KFPr-SB-SPL]]+Прайс[[#This Row],[КФ петли вклад. 95 гр. с крестообр. планкой]]*2+Прайс[[#This Row],[KFPr-SB-SMRZ_16мм]]</f>
        <v>2650</v>
      </c>
      <c r="U9" s="394">
        <f>Прайс[[#This Row],[KFPr-SB-SPL]]+Прайс[[#This Row],[KFP-SB-PY94]]*2</f>
        <v>990</v>
      </c>
      <c r="V9" s="394">
        <f>Прайс[[#This Row],[KFPr-SB-SPL]]+Прайс[[#This Row],[KFP-SB-PY94]]*2</f>
        <v>990</v>
      </c>
    </row>
    <row r="10" spans="1:22" x14ac:dyDescent="0.25">
      <c r="A10" s="364" t="s">
        <v>186</v>
      </c>
      <c r="B10" s="1">
        <v>1</v>
      </c>
      <c r="C10" s="362">
        <v>8087.62</v>
      </c>
      <c r="D10" s="368">
        <v>8087.791839999999</v>
      </c>
      <c r="E10" s="368"/>
      <c r="F10" s="368"/>
      <c r="G10" s="368"/>
      <c r="H10" s="368"/>
      <c r="I10" s="28">
        <f>Таблица21[[#This Row],[Моя цена Компл 2]]-Таблица21[[#This Row],[Цена БЗ компл 2]]</f>
        <v>0.17183999999906518</v>
      </c>
      <c r="M10" s="374" t="s">
        <v>186</v>
      </c>
      <c r="N10" s="385">
        <v>720</v>
      </c>
      <c r="O10" s="385">
        <v>720</v>
      </c>
      <c r="P10" s="385">
        <v>710</v>
      </c>
      <c r="Q10" s="385">
        <v>950</v>
      </c>
      <c r="R10" s="385">
        <v>360</v>
      </c>
      <c r="S10" s="385">
        <v>560</v>
      </c>
      <c r="T10" s="393">
        <f>Прайс[[#This Row],[KFPr-SB-SPL]]+Прайс[[#This Row],[КФ петли вклад. 95 гр. с крестообр. планкой]]*2+Прайс[[#This Row],[KFPr-SB-SMRZ_16мм]]</f>
        <v>2650</v>
      </c>
      <c r="U10" s="393">
        <f>Прайс[[#This Row],[KFPr-SB-SPL]]+Прайс[[#This Row],[KFP-SB-PY94]]*2</f>
        <v>990</v>
      </c>
      <c r="V10" s="393">
        <f>Прайс[[#This Row],[KFPr-SB-SPL]]+Прайс[[#This Row],[KFP-SB-PY94]]*2</f>
        <v>990</v>
      </c>
    </row>
    <row r="11" spans="1:22" x14ac:dyDescent="0.25">
      <c r="A11" s="365" t="s">
        <v>189</v>
      </c>
      <c r="B11" s="1">
        <v>1</v>
      </c>
      <c r="C11" s="362">
        <v>6945.28</v>
      </c>
      <c r="D11" s="368">
        <v>6945.25</v>
      </c>
      <c r="E11" s="368"/>
      <c r="F11" s="368"/>
      <c r="G11" s="368"/>
      <c r="H11" s="368"/>
      <c r="I11" s="28">
        <f>Таблица21[[#This Row],[Моя цена Компл 2]]-Таблица21[[#This Row],[Цена БЗ компл 2]]</f>
        <v>-2.9999999999745341E-2</v>
      </c>
      <c r="M11" s="375" t="s">
        <v>189</v>
      </c>
      <c r="N11" s="385">
        <v>710</v>
      </c>
      <c r="O11" s="385">
        <v>950</v>
      </c>
      <c r="P11" s="385">
        <v>710</v>
      </c>
      <c r="Q11" s="385">
        <v>950</v>
      </c>
      <c r="R11" s="385">
        <v>360</v>
      </c>
      <c r="S11" s="385">
        <v>560</v>
      </c>
      <c r="T11" s="394">
        <f>Прайс[[#This Row],[KFPr-SB-SPL]]+Прайс[[#This Row],[КФ петли вклад. 95 гр. с крестообр. планкой]]*2</f>
        <v>2630</v>
      </c>
      <c r="U11" s="394">
        <f>Прайс[[#This Row],[KFPr-SB-SPL]]+Прайс[[#This Row],[KFP-SB-PY94]]*2</f>
        <v>990</v>
      </c>
      <c r="V11" s="394">
        <f>Прайс[[#This Row],[KFPr-SB-SPL]]+Прайс[[#This Row],[KFP-SB-PY94]]*2</f>
        <v>990</v>
      </c>
    </row>
    <row r="12" spans="1:22" x14ac:dyDescent="0.25">
      <c r="A12" s="364" t="s">
        <v>188</v>
      </c>
      <c r="B12" s="1">
        <v>1</v>
      </c>
      <c r="C12" s="362">
        <v>6965.3</v>
      </c>
      <c r="D12" s="368">
        <v>6945.25</v>
      </c>
      <c r="E12" s="368"/>
      <c r="F12" s="368"/>
      <c r="G12" s="368"/>
      <c r="H12" s="368"/>
      <c r="I12" s="28">
        <f>Таблица21[[#This Row],[Моя цена Компл 2]]-Таблица21[[#This Row],[Цена БЗ компл 2]]</f>
        <v>-20.050000000000182</v>
      </c>
      <c r="M12" s="374" t="s">
        <v>188</v>
      </c>
      <c r="N12" s="385">
        <v>720</v>
      </c>
      <c r="O12" s="385">
        <v>720</v>
      </c>
      <c r="P12" s="385">
        <v>810</v>
      </c>
      <c r="Q12" s="385">
        <v>1050</v>
      </c>
      <c r="R12" s="385">
        <v>360</v>
      </c>
      <c r="S12" s="385">
        <v>560</v>
      </c>
      <c r="T12" s="393">
        <f>Прайс[[#This Row],[KFPr-SB-SPL]]+Прайс[[#This Row],[КФ петли вклад. 95 гр. с крестообр. планкой]]*2</f>
        <v>2630</v>
      </c>
      <c r="U12" s="393">
        <f>Прайс[[#This Row],[KFPr-SB-SPL]]+Прайс[[#This Row],[KFP-SB-PY94]]*2</f>
        <v>990</v>
      </c>
      <c r="V12" s="393">
        <f>Прайс[[#This Row],[KFPr-SB-SPL]]+Прайс[[#This Row],[KFP-SB-PY94]]*2</f>
        <v>990</v>
      </c>
    </row>
    <row r="13" spans="1:22" x14ac:dyDescent="0.25">
      <c r="A13" s="365" t="s">
        <v>17</v>
      </c>
      <c r="B13" s="1">
        <v>1</v>
      </c>
      <c r="C13" s="362">
        <v>10146.549999999999</v>
      </c>
      <c r="D13" s="368">
        <v>10146.36184</v>
      </c>
      <c r="E13" s="368"/>
      <c r="F13" s="368"/>
      <c r="G13" s="368"/>
      <c r="H13" s="368"/>
      <c r="I13" s="28">
        <f>Таблица21[[#This Row],[Моя цена Компл 2]]-Таблица21[[#This Row],[Цена БЗ компл 2]]</f>
        <v>-0.1881599999996979</v>
      </c>
      <c r="M13" s="375" t="s">
        <v>17</v>
      </c>
      <c r="N13" s="385">
        <v>720</v>
      </c>
      <c r="O13" s="385">
        <v>720</v>
      </c>
      <c r="P13" s="385">
        <v>300</v>
      </c>
      <c r="Q13" s="385">
        <v>600</v>
      </c>
      <c r="R13" s="385">
        <v>525</v>
      </c>
      <c r="S13" s="385">
        <v>560</v>
      </c>
      <c r="T13" s="394">
        <f>Прайс[[#This Row],[КФ петли SENS накл.110 гр. с крестообр. Планкой]]*2+Прайс[[#This Row],[Комплект для ящика Hettich ATIRA Серый, NL-470, H-70]]</f>
        <v>6340</v>
      </c>
      <c r="U13" s="394">
        <f>Прайс[[#This Row],[KFP-SB-N110]]*2+Прайс[[#This Row],[KFN-SB-M86]]+Прайс[[#This Row],[KFN-SB-MD]]</f>
        <v>800</v>
      </c>
      <c r="V13" s="394">
        <f>Прайс[[#This Row],[KFP-SB-N110]]*2+Прайс[[#This Row],[КФ ящика Matrix (H=89 мм)_450_GR]]</f>
        <v>4390</v>
      </c>
    </row>
    <row r="14" spans="1:22" x14ac:dyDescent="0.25">
      <c r="A14" s="365" t="s">
        <v>140</v>
      </c>
      <c r="B14" s="1">
        <v>1</v>
      </c>
      <c r="C14" s="362">
        <v>5456.54</v>
      </c>
      <c r="D14" s="368">
        <v>5456.3618399999996</v>
      </c>
      <c r="E14" s="368"/>
      <c r="F14" s="368"/>
      <c r="G14" s="368"/>
      <c r="H14" s="368"/>
      <c r="I14" s="28">
        <f>Таблица21[[#This Row],[Моя цена Компл 2]]-Таблица21[[#This Row],[Цена БЗ компл 2]]</f>
        <v>-0.17816000000038912</v>
      </c>
      <c r="M14" s="375" t="s">
        <v>140</v>
      </c>
      <c r="N14" s="385">
        <v>720</v>
      </c>
      <c r="O14" s="385">
        <v>720</v>
      </c>
      <c r="P14" s="385">
        <v>500</v>
      </c>
      <c r="Q14" s="385">
        <v>900</v>
      </c>
      <c r="R14" s="385">
        <v>525</v>
      </c>
      <c r="S14" s="385">
        <v>560</v>
      </c>
      <c r="T14" s="393">
        <f>Прайс[[#This Row],[КФ петли SENS накл.110 гр. с крестообр. Планкой]]*4+Прайс[[#This Row],[Комплект для ящика Hettich ATIRA Серый, NL-470, H-70]]</f>
        <v>7580</v>
      </c>
      <c r="U14" s="393">
        <f>Прайс[[#This Row],[KFP-SB-N110]]*4+Прайс[[#This Row],[KFN-SB-M86]]+Прайс[[#This Row],[KFN-SB-MD]]</f>
        <v>1060</v>
      </c>
      <c r="V14" s="393">
        <f>Прайс[[#This Row],[KFP-SB-N110]]*4+Прайс[[#This Row],[КФ ящика Matrix (H=89 мм)_450_GR]]</f>
        <v>4650</v>
      </c>
    </row>
    <row r="15" spans="1:22" x14ac:dyDescent="0.25">
      <c r="A15" s="364" t="s">
        <v>18</v>
      </c>
      <c r="B15" s="1">
        <v>1</v>
      </c>
      <c r="C15" s="362">
        <v>23700.9</v>
      </c>
      <c r="D15" s="368">
        <v>23700.85</v>
      </c>
      <c r="E15" s="368"/>
      <c r="F15" s="368"/>
      <c r="G15" s="368"/>
      <c r="H15" s="368"/>
      <c r="I15" s="28">
        <f>Таблица21[[#This Row],[Моя цена Компл 2]]-Таблица21[[#This Row],[Цена БЗ компл 2]]</f>
        <v>-5.0000000002910383E-2</v>
      </c>
      <c r="M15" s="374" t="s">
        <v>18</v>
      </c>
      <c r="N15" s="385">
        <v>720</v>
      </c>
      <c r="O15" s="385">
        <v>720</v>
      </c>
      <c r="P15" s="385">
        <v>300</v>
      </c>
      <c r="Q15" s="385">
        <v>900</v>
      </c>
      <c r="R15" s="385">
        <v>525</v>
      </c>
      <c r="S15" s="385">
        <v>560</v>
      </c>
      <c r="T15" s="394">
        <f>4*C16</f>
        <v>78466.16</v>
      </c>
      <c r="U15" s="394">
        <f>E16*4+I16*4</f>
        <v>-0.16000000000349246</v>
      </c>
      <c r="V15" s="394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4" t="s">
        <v>1</v>
      </c>
      <c r="B16" s="1">
        <v>1</v>
      </c>
      <c r="C16" s="362">
        <v>19616.54</v>
      </c>
      <c r="D16" s="368">
        <v>19616.5</v>
      </c>
      <c r="E16" s="368"/>
      <c r="F16" s="368"/>
      <c r="G16" s="368"/>
      <c r="H16" s="368"/>
      <c r="I16" s="28">
        <f>Таблица21[[#This Row],[Моя цена Компл 2]]-Таблица21[[#This Row],[Цена БЗ компл 2]]</f>
        <v>-4.0000000000873115E-2</v>
      </c>
      <c r="M16" s="374" t="s">
        <v>1</v>
      </c>
      <c r="N16" s="385">
        <v>720</v>
      </c>
      <c r="O16" s="385">
        <v>720</v>
      </c>
      <c r="P16" s="385">
        <v>300</v>
      </c>
      <c r="Q16" s="385">
        <v>600</v>
      </c>
      <c r="R16" s="385">
        <v>525</v>
      </c>
      <c r="S16" s="385">
        <v>560</v>
      </c>
      <c r="T16" s="393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3">
        <f>Прайс[[#This Row],[KFN-SB-M86]]*2+Прайс[[#This Row],[KFN-SB-M15]]+Прайс[[#This Row],[KFN-SB-MD]]*3</f>
        <v>2190</v>
      </c>
      <c r="V16" s="39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4" t="s">
        <v>19</v>
      </c>
      <c r="B17" s="1">
        <v>1</v>
      </c>
      <c r="C17" s="362">
        <v>17483.13</v>
      </c>
      <c r="D17" s="368">
        <v>17483.099999999999</v>
      </c>
      <c r="E17" s="368"/>
      <c r="F17" s="368"/>
      <c r="G17" s="362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1174</v>
      </c>
      <c r="M17" s="374" t="s">
        <v>19</v>
      </c>
      <c r="N17" s="385">
        <v>720</v>
      </c>
      <c r="O17" s="385">
        <v>720</v>
      </c>
      <c r="P17" s="385">
        <v>300</v>
      </c>
      <c r="Q17" s="385">
        <v>950</v>
      </c>
      <c r="R17" s="385">
        <v>525</v>
      </c>
      <c r="S17" s="385">
        <v>560</v>
      </c>
      <c r="T17" s="394">
        <f>Прайс[[#This Row],[Комплект для ящика Hettich ATIRA Серый с реллингом, NL-470, H-176]]*2</f>
        <v>13320</v>
      </c>
      <c r="U17" s="394">
        <f>Прайс[[#This Row],[KFN-SB-M15]]*2+Прайс[[#This Row],[KFN-SB-MD]]*2</f>
        <v>2220</v>
      </c>
      <c r="V17" s="394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4" t="s">
        <v>20</v>
      </c>
      <c r="B18" s="1">
        <v>1</v>
      </c>
      <c r="C18" s="362">
        <v>4404.74</v>
      </c>
      <c r="D18" s="368">
        <v>4404.7250000000004</v>
      </c>
      <c r="E18" s="368"/>
      <c r="F18" s="368"/>
      <c r="G18" s="368"/>
      <c r="H18" s="368"/>
      <c r="I18" s="28">
        <f>Таблица21[[#This Row],[Моя цена Компл 2]]-Таблица21[[#This Row],[Цена БЗ компл 2]]</f>
        <v>-1.4999999999417923E-2</v>
      </c>
      <c r="M18" s="374" t="s">
        <v>20</v>
      </c>
      <c r="N18" s="385">
        <v>720</v>
      </c>
      <c r="O18" s="385">
        <v>720</v>
      </c>
      <c r="P18" s="385">
        <v>450</v>
      </c>
      <c r="Q18" s="385">
        <v>600</v>
      </c>
      <c r="R18" s="385">
        <v>525</v>
      </c>
      <c r="S18" s="385">
        <v>600</v>
      </c>
      <c r="T18" s="393">
        <v>0</v>
      </c>
      <c r="U18" s="393">
        <f>Прайс[[#This Row],[KFN-SB-M54]]+Прайс[[#This Row],[KFN-SB-MD]]</f>
        <v>650</v>
      </c>
      <c r="V18" s="393">
        <v>0</v>
      </c>
    </row>
    <row r="19" spans="1:22" x14ac:dyDescent="0.25">
      <c r="A19" s="364" t="s">
        <v>21</v>
      </c>
      <c r="B19" s="1">
        <v>1</v>
      </c>
      <c r="C19" s="362">
        <v>4551.03</v>
      </c>
      <c r="D19" s="368">
        <v>4551</v>
      </c>
      <c r="E19" s="368"/>
      <c r="F19" s="368"/>
      <c r="G19" s="368"/>
      <c r="H19" s="368"/>
      <c r="I19" s="28">
        <f>Таблица21[[#This Row],[Моя цена Компл 2]]-Таблица21[[#This Row],[Цена БЗ компл 2]]</f>
        <v>-2.9999999999745341E-2</v>
      </c>
      <c r="M19" s="374" t="s">
        <v>21</v>
      </c>
      <c r="N19" s="385">
        <v>720</v>
      </c>
      <c r="O19" s="385">
        <v>720</v>
      </c>
      <c r="P19" s="385">
        <v>230</v>
      </c>
      <c r="Q19" s="385">
        <v>230</v>
      </c>
      <c r="R19" s="385">
        <v>330</v>
      </c>
      <c r="S19" s="385">
        <v>600</v>
      </c>
      <c r="T19" s="394">
        <f>Прайс[[#This Row],[КKFP-SB-GT45]]*2</f>
        <v>3120</v>
      </c>
      <c r="U19" s="394">
        <f>Прайс[[#This Row],[KFP-SB-N45]]*2</f>
        <v>380</v>
      </c>
      <c r="V19" s="394">
        <f>Прайс[[#This Row],[KFP-SB-N45]]*2</f>
        <v>380</v>
      </c>
    </row>
    <row r="20" spans="1:22" x14ac:dyDescent="0.25">
      <c r="A20" s="365" t="s">
        <v>22</v>
      </c>
      <c r="B20" s="1">
        <v>1</v>
      </c>
      <c r="C20" s="362">
        <v>3430.03</v>
      </c>
      <c r="D20" s="368">
        <v>3430</v>
      </c>
      <c r="E20" s="368"/>
      <c r="F20" s="368"/>
      <c r="G20" s="368"/>
      <c r="H20" s="368"/>
      <c r="I20" s="28">
        <f>Таблица21[[#This Row],[Моя цена Компл 2]]-Таблица21[[#This Row],[Цена БЗ компл 2]]</f>
        <v>-3.0000000000200089E-2</v>
      </c>
      <c r="M20" s="375" t="s">
        <v>22</v>
      </c>
      <c r="N20" s="385">
        <v>720</v>
      </c>
      <c r="O20" s="385">
        <v>720</v>
      </c>
      <c r="P20" s="385">
        <v>315</v>
      </c>
      <c r="Q20" s="385">
        <v>315</v>
      </c>
      <c r="R20" s="385">
        <v>315</v>
      </c>
      <c r="S20" s="385">
        <v>600</v>
      </c>
      <c r="T20" s="393">
        <v>0</v>
      </c>
      <c r="U20" s="393">
        <v>0</v>
      </c>
      <c r="V20" s="393">
        <v>0</v>
      </c>
    </row>
    <row r="21" spans="1:22" x14ac:dyDescent="0.25">
      <c r="A21" s="365" t="s">
        <v>23</v>
      </c>
      <c r="B21" s="1">
        <v>1</v>
      </c>
      <c r="C21" s="362">
        <v>6320.05</v>
      </c>
      <c r="D21" s="368">
        <v>6320</v>
      </c>
      <c r="E21" s="368"/>
      <c r="F21" s="368"/>
      <c r="G21" s="368"/>
      <c r="H21" s="368"/>
      <c r="I21" s="28">
        <f>Таблица21[[#This Row],[Моя цена Компл 2]]-Таблица21[[#This Row],[Цена БЗ компл 2]]</f>
        <v>-5.0000000000181899E-2</v>
      </c>
      <c r="M21" s="375" t="s">
        <v>23</v>
      </c>
      <c r="N21" s="385">
        <v>720</v>
      </c>
      <c r="O21" s="385">
        <v>720</v>
      </c>
      <c r="P21" s="385">
        <v>315</v>
      </c>
      <c r="Q21" s="385">
        <v>315</v>
      </c>
      <c r="R21" s="385">
        <v>415</v>
      </c>
      <c r="S21" s="385">
        <v>600</v>
      </c>
      <c r="T21" s="394">
        <f>Прайс[[#This Row],[КФ петли вклад. 95 гр. с крестообр. планкой]]*2</f>
        <v>2600</v>
      </c>
      <c r="U21" s="394">
        <f>Прайс[[#This Row],[KFP-SB-PY94]]*2</f>
        <v>960</v>
      </c>
      <c r="V21" s="394">
        <v>0</v>
      </c>
    </row>
    <row r="22" spans="1:22" x14ac:dyDescent="0.25">
      <c r="A22" s="365" t="s">
        <v>24</v>
      </c>
      <c r="B22" s="1">
        <v>1</v>
      </c>
      <c r="C22" s="362">
        <v>6114.93</v>
      </c>
      <c r="D22" s="368">
        <v>6114.74784</v>
      </c>
      <c r="E22" s="368"/>
      <c r="F22" s="368"/>
      <c r="G22" s="368"/>
      <c r="H22" s="368"/>
      <c r="I22" s="28">
        <f>Таблица21[[#This Row],[Моя цена Компл 2]]-Таблица21[[#This Row],[Цена БЗ компл 2]]</f>
        <v>-0.18216000000029453</v>
      </c>
      <c r="M22" s="375" t="s">
        <v>24</v>
      </c>
      <c r="N22" s="385">
        <v>720</v>
      </c>
      <c r="O22" s="385">
        <v>720</v>
      </c>
      <c r="P22" s="385">
        <v>150</v>
      </c>
      <c r="Q22" s="385">
        <v>600</v>
      </c>
      <c r="R22" s="385">
        <v>300</v>
      </c>
      <c r="S22" s="385">
        <v>640</v>
      </c>
      <c r="T22" s="393">
        <f>Прайс[[#This Row],[КФ петли SENS накл.110 гр. с крестообр. Планкой]]*2+Прайс[[#This Row],[КФ  крепления профиля Gola]]</f>
        <v>1630</v>
      </c>
      <c r="U22" s="393">
        <v>0</v>
      </c>
      <c r="V22" s="393">
        <v>0</v>
      </c>
    </row>
    <row r="23" spans="1:22" x14ac:dyDescent="0.25">
      <c r="A23" s="365" t="s">
        <v>25</v>
      </c>
      <c r="B23" s="1">
        <v>1</v>
      </c>
      <c r="C23" s="368">
        <v>6696.68</v>
      </c>
      <c r="D23" s="368">
        <v>6696.49784</v>
      </c>
      <c r="E23" s="368"/>
      <c r="F23" s="368"/>
      <c r="G23" s="368"/>
      <c r="H23" s="368"/>
      <c r="I23" s="28">
        <f>Таблица21[[#This Row],[Моя цена Компл 2]]-Таблица21[[#This Row],[Цена БЗ компл 2]]</f>
        <v>-0.18216000000029453</v>
      </c>
      <c r="M23" s="375" t="s">
        <v>25</v>
      </c>
      <c r="N23" s="385">
        <v>720</v>
      </c>
      <c r="O23" s="385">
        <v>720</v>
      </c>
      <c r="P23" s="385">
        <v>600</v>
      </c>
      <c r="Q23" s="385">
        <v>900</v>
      </c>
      <c r="R23" s="385">
        <v>300</v>
      </c>
      <c r="S23" s="385">
        <v>640</v>
      </c>
      <c r="T23" s="394">
        <f>Прайс[[#This Row],[КФ петли SENS накл.110 гр. с крестообр. Планкой]]*4+Прайс[[#This Row],[КФ  крепления профиля Gola]]</f>
        <v>2870</v>
      </c>
      <c r="U23" s="394">
        <v>0</v>
      </c>
      <c r="V23" s="394">
        <v>0</v>
      </c>
    </row>
    <row r="24" spans="1:22" x14ac:dyDescent="0.25">
      <c r="A24" s="365" t="s">
        <v>26</v>
      </c>
      <c r="B24" s="1">
        <v>1</v>
      </c>
      <c r="C24" s="362">
        <v>17825.53</v>
      </c>
      <c r="D24" s="368">
        <v>17825.498</v>
      </c>
      <c r="E24" s="368"/>
      <c r="F24" s="368"/>
      <c r="G24" s="368"/>
      <c r="H24" s="368"/>
      <c r="I24" s="28">
        <f>Таблица21[[#This Row],[Моя цена Компл 2]]-Таблица21[[#This Row],[Цена БЗ компл 2]]</f>
        <v>-3.19999999992433E-2</v>
      </c>
      <c r="M24" s="375" t="s">
        <v>26</v>
      </c>
      <c r="N24" s="385">
        <v>720</v>
      </c>
      <c r="O24" s="385">
        <v>720</v>
      </c>
      <c r="P24" s="385">
        <v>300</v>
      </c>
      <c r="Q24" s="385">
        <v>900</v>
      </c>
      <c r="R24" s="385">
        <v>525</v>
      </c>
      <c r="S24" s="385">
        <v>560</v>
      </c>
      <c r="T24" s="393">
        <f>Прайс[[#This Row],[Комплект для ящика Hettich ATIRA Серый с реллингом, NL-470, H-176]]*2+Прайс[[#This Row],[КФ  крепления профиля Gola]]*2</f>
        <v>14100</v>
      </c>
      <c r="U24" s="393">
        <v>0</v>
      </c>
      <c r="V24" s="393">
        <v>0</v>
      </c>
    </row>
    <row r="25" spans="1:22" x14ac:dyDescent="0.25">
      <c r="A25" s="365" t="s">
        <v>27</v>
      </c>
      <c r="B25" s="1">
        <v>1</v>
      </c>
      <c r="C25" s="362">
        <v>20654.66</v>
      </c>
      <c r="D25" s="368">
        <v>20654.62</v>
      </c>
      <c r="E25" s="368"/>
      <c r="F25" s="368"/>
      <c r="G25" s="368"/>
      <c r="H25" s="368"/>
      <c r="I25" s="28">
        <f>Таблица21[[#This Row],[Моя цена Компл 2]]-Таблица21[[#This Row],[Цена БЗ компл 2]]</f>
        <v>-4.0000000000873115E-2</v>
      </c>
      <c r="M25" s="375" t="s">
        <v>27</v>
      </c>
      <c r="N25" s="385">
        <v>720</v>
      </c>
      <c r="O25" s="385">
        <v>720</v>
      </c>
      <c r="P25" s="385">
        <v>300</v>
      </c>
      <c r="Q25" s="385">
        <v>900</v>
      </c>
      <c r="R25" s="385">
        <v>525</v>
      </c>
      <c r="S25" s="385">
        <v>560</v>
      </c>
      <c r="T25" s="39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4">
        <v>0</v>
      </c>
      <c r="V25" s="394">
        <v>0</v>
      </c>
    </row>
    <row r="26" spans="1:22" x14ac:dyDescent="0.25">
      <c r="A26" s="363" t="s">
        <v>677</v>
      </c>
      <c r="B26" s="1">
        <v>0</v>
      </c>
      <c r="C26" s="368"/>
      <c r="D26" s="368"/>
      <c r="E26" s="368"/>
      <c r="F26" s="368"/>
      <c r="G26" s="368"/>
      <c r="H26" s="368"/>
      <c r="I26" s="28">
        <f>Таблица21[[#This Row],[Моя цена Компл 2]]-Таблица21[[#This Row],[Цена БЗ компл 2]]</f>
        <v>0</v>
      </c>
      <c r="M26" s="375" t="s">
        <v>677</v>
      </c>
      <c r="N26" s="385">
        <v>720</v>
      </c>
      <c r="O26" s="385">
        <v>720</v>
      </c>
      <c r="P26" s="385">
        <v>150</v>
      </c>
      <c r="Q26" s="385">
        <v>150</v>
      </c>
      <c r="R26" s="385">
        <v>515</v>
      </c>
      <c r="S26" s="385">
        <v>640</v>
      </c>
      <c r="T26" s="393">
        <f>Прайс[[#This Row],[KFS-SB-BYT]]+Прайс[[#This Row],[КФ евровинт]]*2+Прайс[[#This Row],[КФ  крепления профиля Gola]]</f>
        <v>11950</v>
      </c>
      <c r="U26" s="393">
        <v>0</v>
      </c>
      <c r="V26" s="393">
        <v>0</v>
      </c>
    </row>
    <row r="27" spans="1:22" x14ac:dyDescent="0.25">
      <c r="A27" s="363" t="s">
        <v>678</v>
      </c>
      <c r="B27" s="1">
        <v>0</v>
      </c>
      <c r="C27" s="362">
        <v>14431.73</v>
      </c>
      <c r="D27" s="368">
        <v>15301.718000000001</v>
      </c>
      <c r="E27" s="368"/>
      <c r="F27" s="368"/>
      <c r="G27" s="368"/>
      <c r="H27" s="368"/>
      <c r="I27" s="28">
        <f>Таблица21[[#This Row],[Моя цена Компл 2]]-Таблица21[[#This Row],[Цена БЗ компл 2]]</f>
        <v>869.98800000000119</v>
      </c>
      <c r="M27" s="375" t="s">
        <v>678</v>
      </c>
      <c r="N27" s="385">
        <v>720</v>
      </c>
      <c r="O27" s="385">
        <v>720</v>
      </c>
      <c r="P27" s="385">
        <v>450</v>
      </c>
      <c r="Q27" s="385">
        <v>450</v>
      </c>
      <c r="R27" s="385">
        <v>515</v>
      </c>
      <c r="S27" s="385">
        <v>640</v>
      </c>
      <c r="T27" s="394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394">
        <v>0</v>
      </c>
      <c r="V27" s="394">
        <v>0</v>
      </c>
    </row>
    <row r="28" spans="1:22" x14ac:dyDescent="0.25">
      <c r="A28" s="364" t="s">
        <v>29</v>
      </c>
      <c r="B28" s="1">
        <v>1</v>
      </c>
      <c r="C28" s="362">
        <v>5128.67</v>
      </c>
      <c r="D28" s="368">
        <v>5128.6360000000004</v>
      </c>
      <c r="E28" s="368"/>
      <c r="F28" s="368"/>
      <c r="G28" s="368"/>
      <c r="H28" s="368"/>
      <c r="I28" s="28">
        <f>Таблица21[[#This Row],[Моя цена Компл 2]]-Таблица21[[#This Row],[Цена БЗ компл 2]]</f>
        <v>-3.3999999999650754E-2</v>
      </c>
      <c r="M28" s="374" t="s">
        <v>29</v>
      </c>
      <c r="N28" s="385">
        <v>720</v>
      </c>
      <c r="O28" s="385">
        <v>720</v>
      </c>
      <c r="P28" s="385">
        <v>300</v>
      </c>
      <c r="Q28" s="385">
        <v>600</v>
      </c>
      <c r="R28" s="385">
        <v>300</v>
      </c>
      <c r="S28" s="385">
        <v>640</v>
      </c>
      <c r="T28" s="393">
        <f>Прайс[[#This Row],[КФ петли SENS накл.110 гр. с крестообр. Планкой]]*2+Прайс[[#This Row],[КФ  крепления профиля Gola]]</f>
        <v>1630</v>
      </c>
      <c r="U28" s="393">
        <v>0</v>
      </c>
      <c r="V28" s="393">
        <v>0</v>
      </c>
    </row>
    <row r="29" spans="1:22" x14ac:dyDescent="0.25">
      <c r="A29" s="364" t="s">
        <v>30</v>
      </c>
      <c r="B29" s="1">
        <v>1</v>
      </c>
      <c r="C29" s="362">
        <v>6128.65</v>
      </c>
      <c r="D29" s="368">
        <v>6128.6360000000004</v>
      </c>
      <c r="E29" s="368"/>
      <c r="F29" s="368"/>
      <c r="G29" s="368"/>
      <c r="H29" s="368"/>
      <c r="I29" s="28">
        <f>Таблица21[[#This Row],[Моя цена Компл 2]]-Таблица21[[#This Row],[Цена БЗ компл 2]]</f>
        <v>-1.3999999999214197E-2</v>
      </c>
      <c r="M29" s="374" t="s">
        <v>30</v>
      </c>
      <c r="N29" s="385">
        <v>720</v>
      </c>
      <c r="O29" s="385">
        <v>720</v>
      </c>
      <c r="P29" s="385">
        <v>600</v>
      </c>
      <c r="Q29" s="385">
        <v>900</v>
      </c>
      <c r="R29" s="385">
        <v>300</v>
      </c>
      <c r="S29" s="385">
        <v>640</v>
      </c>
      <c r="T29" s="394">
        <f>Прайс[[#This Row],[КФ петли SENS накл.110 гр. с крестообр. Планкой]]*4+Прайс[[#This Row],[КФ  крепления профиля Gola]]</f>
        <v>2870</v>
      </c>
      <c r="U29" s="394">
        <v>0</v>
      </c>
      <c r="V29" s="394">
        <v>0</v>
      </c>
    </row>
    <row r="30" spans="1:22" x14ac:dyDescent="0.25">
      <c r="A30" s="366" t="s">
        <v>192</v>
      </c>
      <c r="B30" s="1">
        <v>1</v>
      </c>
      <c r="C30" s="362">
        <v>12175.68</v>
      </c>
      <c r="D30" s="368">
        <v>12126.134839999999</v>
      </c>
      <c r="E30" s="368"/>
      <c r="F30" s="368"/>
      <c r="G30" s="368"/>
      <c r="H30" s="368"/>
      <c r="I30" s="28">
        <f>Таблица21[[#This Row],[Моя цена Компл 2]]-Таблица21[[#This Row],[Цена БЗ компл 2]]</f>
        <v>-49.545160000001488</v>
      </c>
      <c r="M30" s="374" t="s">
        <v>192</v>
      </c>
      <c r="N30" s="385">
        <v>720</v>
      </c>
      <c r="O30" s="385">
        <v>720</v>
      </c>
      <c r="P30" s="385">
        <v>710</v>
      </c>
      <c r="Q30" s="385">
        <v>950</v>
      </c>
      <c r="R30" s="385">
        <v>360</v>
      </c>
      <c r="S30" s="385">
        <v>560</v>
      </c>
      <c r="T30" s="393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3">
        <v>0</v>
      </c>
      <c r="V30" s="393">
        <v>0</v>
      </c>
    </row>
    <row r="31" spans="1:22" x14ac:dyDescent="0.25">
      <c r="A31" s="366" t="s">
        <v>191</v>
      </c>
      <c r="B31" s="1">
        <v>1</v>
      </c>
      <c r="C31" s="362">
        <v>12195.68</v>
      </c>
      <c r="D31" s="368">
        <v>12126.134839999999</v>
      </c>
      <c r="E31" s="368"/>
      <c r="F31" s="368"/>
      <c r="G31" s="368"/>
      <c r="H31" s="368"/>
      <c r="I31" s="28">
        <f>Таблица21[[#This Row],[Моя цена Компл 2]]-Таблица21[[#This Row],[Цена БЗ компл 2]]</f>
        <v>-69.545160000001488</v>
      </c>
      <c r="M31" s="374" t="s">
        <v>191</v>
      </c>
      <c r="N31" s="385">
        <v>720</v>
      </c>
      <c r="O31" s="385">
        <v>720</v>
      </c>
      <c r="P31" s="385">
        <v>810</v>
      </c>
      <c r="Q31" s="385">
        <v>1050</v>
      </c>
      <c r="R31" s="385">
        <v>360</v>
      </c>
      <c r="S31" s="385">
        <v>560</v>
      </c>
      <c r="T31" s="394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4">
        <v>0</v>
      </c>
      <c r="V31" s="394">
        <v>0</v>
      </c>
    </row>
    <row r="32" spans="1:22" x14ac:dyDescent="0.25">
      <c r="A32" s="371" t="s">
        <v>2</v>
      </c>
      <c r="B32" s="1">
        <v>1</v>
      </c>
      <c r="C32" s="362">
        <v>3172.39</v>
      </c>
      <c r="D32" s="368">
        <v>3172.1829600000001</v>
      </c>
      <c r="E32" s="368"/>
      <c r="F32" s="368"/>
      <c r="G32" s="368"/>
      <c r="H32" s="368"/>
      <c r="I32" s="28">
        <f>Таблица21[[#This Row],[Моя цена Компл 2]]-Таблица21[[#This Row],[Цена БЗ компл 2]]</f>
        <v>-0.20703999999977896</v>
      </c>
      <c r="M32" s="376" t="s">
        <v>2</v>
      </c>
      <c r="N32" s="386">
        <v>240</v>
      </c>
      <c r="O32" s="386">
        <v>1250</v>
      </c>
      <c r="P32" s="386">
        <v>150</v>
      </c>
      <c r="Q32" s="386">
        <v>900</v>
      </c>
      <c r="R32" s="386">
        <v>250</v>
      </c>
      <c r="S32" s="386">
        <v>560</v>
      </c>
      <c r="T32" s="395">
        <v>0</v>
      </c>
      <c r="U32" s="395">
        <v>0</v>
      </c>
      <c r="V32" s="395">
        <v>0</v>
      </c>
    </row>
    <row r="33" spans="1:22" x14ac:dyDescent="0.25">
      <c r="A33" s="371" t="s">
        <v>131</v>
      </c>
      <c r="B33" s="1">
        <v>1</v>
      </c>
      <c r="C33" s="362">
        <v>3882.49</v>
      </c>
      <c r="D33" s="368">
        <v>3882.26296</v>
      </c>
      <c r="E33" s="368"/>
      <c r="F33" s="368"/>
      <c r="G33" s="368"/>
      <c r="H33" s="368"/>
      <c r="I33" s="28">
        <f>Таблица21[[#This Row],[Моя цена Компл 2]]-Таблица21[[#This Row],[Цена БЗ компл 2]]</f>
        <v>-0.22703999999976077</v>
      </c>
      <c r="M33" s="376" t="s">
        <v>131</v>
      </c>
      <c r="N33" s="385">
        <v>360</v>
      </c>
      <c r="O33" s="385">
        <v>1250</v>
      </c>
      <c r="P33" s="385">
        <v>150</v>
      </c>
      <c r="Q33" s="385">
        <v>600</v>
      </c>
      <c r="R33" s="385">
        <v>250</v>
      </c>
      <c r="S33" s="385">
        <v>560</v>
      </c>
      <c r="T33" s="394">
        <f>Прайс[[#This Row],[КФ петли SENS накл.110 гр. с крестообр. Планкой]]*2</f>
        <v>1240</v>
      </c>
      <c r="U33" s="394">
        <f>Прайс[[#This Row],[KFP-SB-N110]]*2</f>
        <v>260</v>
      </c>
      <c r="V33" s="394">
        <f>Прайс[[#This Row],[KFP-SB-N110]]*2</f>
        <v>260</v>
      </c>
    </row>
    <row r="34" spans="1:22" x14ac:dyDescent="0.25">
      <c r="A34" s="371" t="s">
        <v>132</v>
      </c>
      <c r="B34" s="1">
        <v>1</v>
      </c>
      <c r="C34" s="362">
        <v>4234.2700000000004</v>
      </c>
      <c r="D34" s="368">
        <v>4231.9078</v>
      </c>
      <c r="E34" s="368"/>
      <c r="F34" s="368"/>
      <c r="G34" s="368"/>
      <c r="H34" s="368"/>
      <c r="I34" s="28">
        <f>Таблица21[[#This Row],[Моя цена Компл 2]]-Таблица21[[#This Row],[Цена БЗ компл 2]]</f>
        <v>-2.3622000000004846</v>
      </c>
      <c r="J34" t="s">
        <v>1164</v>
      </c>
      <c r="M34" s="376" t="s">
        <v>132</v>
      </c>
      <c r="N34" s="385">
        <v>800</v>
      </c>
      <c r="O34" s="385">
        <v>960</v>
      </c>
      <c r="P34" s="385">
        <v>450</v>
      </c>
      <c r="Q34" s="385">
        <v>600</v>
      </c>
      <c r="R34" s="385">
        <v>350</v>
      </c>
      <c r="S34" s="385">
        <v>500</v>
      </c>
      <c r="T34" s="393">
        <f>Прайс[[#This Row],[КФ петли SENS накл.110 гр. с крестообр. Планкой]]*2</f>
        <v>1240</v>
      </c>
      <c r="U34" s="393">
        <f>Прайс[[#This Row],[KFP-SB-N110]]*2</f>
        <v>260</v>
      </c>
      <c r="V34" s="393">
        <f>Прайс[[#This Row],[KFP-SB-N110]]*2</f>
        <v>260</v>
      </c>
    </row>
    <row r="35" spans="1:22" x14ac:dyDescent="0.25">
      <c r="A35" s="371" t="s">
        <v>133</v>
      </c>
      <c r="B35" s="1">
        <v>1</v>
      </c>
      <c r="C35" s="362">
        <v>9369.52</v>
      </c>
      <c r="D35" s="368">
        <v>9369.49</v>
      </c>
      <c r="E35" s="368"/>
      <c r="F35" s="368"/>
      <c r="G35" s="368"/>
      <c r="H35" s="368"/>
      <c r="I35" s="28">
        <f>Таблица21[[#This Row],[Моя цена Компл 2]]-Таблица21[[#This Row],[Цена БЗ компл 2]]</f>
        <v>-3.0000000000654836E-2</v>
      </c>
      <c r="M35" s="376" t="s">
        <v>133</v>
      </c>
      <c r="N35" s="385">
        <v>240</v>
      </c>
      <c r="O35" s="385">
        <v>600</v>
      </c>
      <c r="P35" s="385">
        <v>350</v>
      </c>
      <c r="Q35" s="385">
        <v>700</v>
      </c>
      <c r="R35" s="385">
        <v>315</v>
      </c>
      <c r="S35" s="385">
        <v>560</v>
      </c>
      <c r="T35" s="394">
        <f>Прайс[[#This Row],[KFP-SP-PPGK]]</f>
        <v>6080</v>
      </c>
      <c r="U35" s="394">
        <f>Прайс[[#This Row],[KFP-SP-PPA]]+Прайс[[#This Row],[KFP-SB-N110]]*2</f>
        <v>2550</v>
      </c>
      <c r="V35" s="394">
        <v>0</v>
      </c>
    </row>
    <row r="36" spans="1:22" x14ac:dyDescent="0.25">
      <c r="A36" s="371" t="s">
        <v>134</v>
      </c>
      <c r="B36" s="1">
        <v>1</v>
      </c>
      <c r="C36" s="362">
        <v>8966.51</v>
      </c>
      <c r="D36" s="368">
        <v>8966.48</v>
      </c>
      <c r="E36" s="368"/>
      <c r="F36" s="368"/>
      <c r="G36" s="368"/>
      <c r="H36" s="368"/>
      <c r="I36" s="28">
        <f>Таблица21[[#This Row],[Моя цена Компл 2]]-Таблица21[[#This Row],[Цена БЗ компл 2]]</f>
        <v>-3.0000000000654836E-2</v>
      </c>
      <c r="M36" s="376" t="s">
        <v>134</v>
      </c>
      <c r="N36" s="387">
        <v>600</v>
      </c>
      <c r="O36" s="387">
        <v>800</v>
      </c>
      <c r="P36" s="387">
        <v>450</v>
      </c>
      <c r="Q36" s="387">
        <v>600</v>
      </c>
      <c r="R36" s="387">
        <v>350</v>
      </c>
      <c r="S36" s="387">
        <v>500</v>
      </c>
      <c r="T36" s="303">
        <f>Прайс[[#This Row],[KFP-SP-PPGK]]</f>
        <v>6080</v>
      </c>
      <c r="U36" s="303">
        <f>Прайс[[#This Row],[KFP-SP-PPA]]+Прайс[[#This Row],[KFP-SB-N110]]*2</f>
        <v>2550</v>
      </c>
      <c r="V36" s="303">
        <v>0</v>
      </c>
    </row>
    <row r="37" spans="1:22" x14ac:dyDescent="0.25">
      <c r="A37" s="371" t="s">
        <v>135</v>
      </c>
      <c r="B37" s="1">
        <v>1</v>
      </c>
      <c r="C37" s="362">
        <v>5172.41</v>
      </c>
      <c r="D37" s="368">
        <v>5172.1829600000001</v>
      </c>
      <c r="E37" s="368"/>
      <c r="F37" s="368"/>
      <c r="G37" s="368"/>
      <c r="H37" s="368"/>
      <c r="I37" s="28">
        <f>Таблица21[[#This Row],[Моя цена Компл 2]]-Таблица21[[#This Row],[Цена БЗ компл 2]]</f>
        <v>-0.22703999999976077</v>
      </c>
      <c r="M37" s="376" t="s">
        <v>135</v>
      </c>
      <c r="N37" s="385">
        <v>360</v>
      </c>
      <c r="O37" s="385">
        <v>1250</v>
      </c>
      <c r="P37" s="385">
        <v>400</v>
      </c>
      <c r="Q37" s="385">
        <v>900</v>
      </c>
      <c r="R37" s="385">
        <v>250</v>
      </c>
      <c r="S37" s="385">
        <v>560</v>
      </c>
      <c r="T37" s="394">
        <f>Прайс[[#This Row],[КФ петли SENS накл.110 гр. с крестообр. Планкой]]*4</f>
        <v>2480</v>
      </c>
      <c r="U37" s="394">
        <f>Прайс[[#This Row],[KFP-SB-N110]]*4</f>
        <v>520</v>
      </c>
      <c r="V37" s="394">
        <f>Прайс[[#This Row],[KFP-SB-N110]]*4</f>
        <v>520</v>
      </c>
    </row>
    <row r="38" spans="1:22" x14ac:dyDescent="0.25">
      <c r="A38" s="371" t="s">
        <v>32</v>
      </c>
      <c r="B38" s="1">
        <v>1</v>
      </c>
      <c r="C38" s="362">
        <v>16843.509999999998</v>
      </c>
      <c r="D38" s="368">
        <v>16843.604512000002</v>
      </c>
      <c r="E38" s="368"/>
      <c r="F38" s="368"/>
      <c r="G38" s="368"/>
      <c r="H38" s="368"/>
      <c r="I38" s="28">
        <f>Таблица21[[#This Row],[Моя цена Компл 2]]-Таблица21[[#This Row],[Цена БЗ компл 2]]</f>
        <v>9.4512000003305729E-2</v>
      </c>
      <c r="M38" s="376" t="s">
        <v>32</v>
      </c>
      <c r="N38" s="385">
        <v>720</v>
      </c>
      <c r="O38" s="385">
        <v>720</v>
      </c>
      <c r="P38" s="385">
        <v>400</v>
      </c>
      <c r="Q38" s="385">
        <v>900</v>
      </c>
      <c r="R38" s="385">
        <v>300</v>
      </c>
      <c r="S38" s="385">
        <v>400</v>
      </c>
      <c r="T38" s="393">
        <f>Прайс[[#This Row],[KFP-SB-PPHF_W]]</f>
        <v>13990</v>
      </c>
      <c r="U38" s="393">
        <v>0</v>
      </c>
      <c r="V38" s="393">
        <v>0</v>
      </c>
    </row>
    <row r="39" spans="1:22" x14ac:dyDescent="0.25">
      <c r="A39" s="371" t="s">
        <v>780</v>
      </c>
      <c r="B39" s="1">
        <v>1</v>
      </c>
      <c r="C39" s="362">
        <v>7009.31</v>
      </c>
      <c r="D39" s="368">
        <v>7009.25</v>
      </c>
      <c r="E39" s="368"/>
      <c r="F39" s="368"/>
      <c r="G39" s="368"/>
      <c r="H39" s="368"/>
      <c r="I39" s="28">
        <f>Таблица21[[#This Row],[Моя цена Компл 2]]-Таблица21[[#This Row],[Цена БЗ компл 2]]</f>
        <v>-6.0000000000400178E-2</v>
      </c>
      <c r="M39" s="376" t="s">
        <v>780</v>
      </c>
      <c r="N39" s="385">
        <v>360</v>
      </c>
      <c r="O39" s="385">
        <v>1250</v>
      </c>
      <c r="P39" s="385">
        <v>595</v>
      </c>
      <c r="Q39" s="385">
        <v>1000</v>
      </c>
      <c r="R39" s="385">
        <v>315</v>
      </c>
      <c r="S39" s="385">
        <v>560</v>
      </c>
      <c r="T39" s="394">
        <f>Прайс[[#This Row],[KFPr-SB-SPL]]+Прайс[[#This Row],[KFPr-SB-SMRZ_16мм]]+Прайс[[#This Row],[КФ петли вклад. 95 гр. с крестообр. планкой]]*2</f>
        <v>2650</v>
      </c>
      <c r="U39" s="394">
        <f>Прайс[[#This Row],[KFPr-SB-SPL]]+Прайс[[#This Row],[KFPr-SB-SMRZ_16мм]]+Прайс[[#This Row],[KFP-SB-PY94]]*2</f>
        <v>1010</v>
      </c>
      <c r="V39" s="394">
        <f>Прайс[[#This Row],[KFPr-SB-SPL]]+Прайс[[#This Row],[KFPr-SB-SMRZ_16мм]]+Прайс[[#This Row],[KFP-SB-PY94]]*2</f>
        <v>1010</v>
      </c>
    </row>
    <row r="40" spans="1:22" x14ac:dyDescent="0.25">
      <c r="A40" s="372" t="s">
        <v>34</v>
      </c>
      <c r="B40" s="1">
        <v>1</v>
      </c>
      <c r="C40" s="362">
        <v>6228.83</v>
      </c>
      <c r="D40" s="368">
        <v>6228.4307519999993</v>
      </c>
      <c r="E40" s="368"/>
      <c r="F40" s="368"/>
      <c r="G40" s="368"/>
      <c r="H40" s="368"/>
      <c r="I40" s="28">
        <f>Таблица21[[#This Row],[Моя цена Компл 2]]-Таблица21[[#This Row],[Цена БЗ компл 2]]</f>
        <v>-0.39924800000062532</v>
      </c>
      <c r="L40" t="s">
        <v>1165</v>
      </c>
      <c r="M40" s="377" t="s">
        <v>34</v>
      </c>
      <c r="N40" s="385">
        <v>440</v>
      </c>
      <c r="O40" s="385">
        <v>1210</v>
      </c>
      <c r="P40" s="385">
        <v>500</v>
      </c>
      <c r="Q40" s="385">
        <v>600</v>
      </c>
      <c r="R40" s="385">
        <v>300</v>
      </c>
      <c r="S40" s="385">
        <v>400</v>
      </c>
      <c r="T40" s="393">
        <f>Прайс[[#This Row],[КФ петли SENS накл.110 гр. с крестообр. Планкой]]*2</f>
        <v>1240</v>
      </c>
      <c r="U40" s="393">
        <f>Прайс[[#This Row],[KFP-SB-N110]]*2</f>
        <v>260</v>
      </c>
      <c r="V40" s="393">
        <f>Прайс[[#This Row],[KFP-SB-N110]]*2</f>
        <v>260</v>
      </c>
    </row>
    <row r="41" spans="1:22" x14ac:dyDescent="0.25">
      <c r="A41" s="372" t="s">
        <v>35</v>
      </c>
      <c r="B41" s="1">
        <v>1</v>
      </c>
      <c r="C41" s="362">
        <v>7728.83</v>
      </c>
      <c r="D41" s="368">
        <v>7728.4307519999993</v>
      </c>
      <c r="E41" s="368"/>
      <c r="F41" s="368"/>
      <c r="G41" s="368"/>
      <c r="H41" s="368"/>
      <c r="I41" s="28">
        <f>Таблица21[[#This Row],[Моя цена Компл 2]]-Таблица21[[#This Row],[Цена БЗ компл 2]]</f>
        <v>-0.39924800000062532</v>
      </c>
      <c r="M41" s="377" t="s">
        <v>35</v>
      </c>
      <c r="N41" s="385">
        <v>440</v>
      </c>
      <c r="O41" s="385">
        <v>1210</v>
      </c>
      <c r="P41" s="385">
        <v>600</v>
      </c>
      <c r="Q41" s="385">
        <v>900</v>
      </c>
      <c r="R41" s="385">
        <v>300</v>
      </c>
      <c r="S41" s="385">
        <v>400</v>
      </c>
      <c r="T41" s="394">
        <f>Прайс[[#This Row],[КФ петли SENS накл.110 гр. с крестообр. Планкой]]*4</f>
        <v>2480</v>
      </c>
      <c r="U41" s="394">
        <f>Прайс[[#This Row],[KFP-SB-N110]]*4</f>
        <v>520</v>
      </c>
      <c r="V41" s="394">
        <f>Прайс[[#This Row],[KFP-SB-N110]]*4</f>
        <v>520</v>
      </c>
    </row>
    <row r="42" spans="1:22" x14ac:dyDescent="0.25">
      <c r="A42" s="371" t="s">
        <v>36</v>
      </c>
      <c r="B42" s="1">
        <v>1</v>
      </c>
      <c r="C42" s="362">
        <v>6139.85</v>
      </c>
      <c r="D42" s="368">
        <v>6139.5399040000002</v>
      </c>
      <c r="E42" s="368"/>
      <c r="F42" s="368"/>
      <c r="G42" s="368"/>
      <c r="H42" s="368"/>
      <c r="I42" s="28">
        <f>Таблица21[[#This Row],[Моя цена Компл 2]]-Таблица21[[#This Row],[Цена БЗ компл 2]]</f>
        <v>-0.3100960000001578</v>
      </c>
      <c r="M42" s="376" t="s">
        <v>36</v>
      </c>
      <c r="N42" s="385">
        <v>360</v>
      </c>
      <c r="O42" s="385">
        <v>960</v>
      </c>
      <c r="P42" s="385">
        <v>600</v>
      </c>
      <c r="Q42" s="385">
        <v>600</v>
      </c>
      <c r="R42" s="385">
        <v>600</v>
      </c>
      <c r="S42" s="385">
        <v>600</v>
      </c>
      <c r="T42" s="393">
        <f>Прайс[[#This Row],[КKFP-SB-GT45]]*2</f>
        <v>3120</v>
      </c>
      <c r="U42" s="393">
        <f>Прайс[[#This Row],[KFP-SB-N45]]*2</f>
        <v>380</v>
      </c>
      <c r="V42" s="393">
        <f>Прайс[[#This Row],[KFP-SB-N45]]*2</f>
        <v>380</v>
      </c>
    </row>
    <row r="43" spans="1:22" x14ac:dyDescent="0.25">
      <c r="A43" s="371" t="s">
        <v>679</v>
      </c>
      <c r="B43" s="1">
        <v>1</v>
      </c>
      <c r="C43" s="362">
        <v>5178.92</v>
      </c>
      <c r="D43" s="368">
        <v>5179.2609600000005</v>
      </c>
      <c r="E43" s="368"/>
      <c r="F43" s="368"/>
      <c r="G43" s="368"/>
      <c r="H43" s="368"/>
      <c r="I43" s="28">
        <f>Таблица21[[#This Row],[Моя цена Компл 2]]-Таблица21[[#This Row],[Цена БЗ компл 2]]</f>
        <v>0.34096000000045024</v>
      </c>
      <c r="M43" s="376" t="s">
        <v>679</v>
      </c>
      <c r="N43" s="385">
        <v>601</v>
      </c>
      <c r="O43" s="385">
        <v>1250</v>
      </c>
      <c r="P43" s="385">
        <v>450</v>
      </c>
      <c r="Q43" s="385">
        <v>450</v>
      </c>
      <c r="R43" s="385">
        <v>315</v>
      </c>
      <c r="S43" s="385">
        <v>360</v>
      </c>
      <c r="T43" s="394">
        <f>Прайс[[#This Row],[КФ петли SENS накл.110 гр. с крестообр. Планкой]]*2+Прайс[[#This Row],[KFS-SB-45 (посудосушители)]]</f>
        <v>2830</v>
      </c>
      <c r="U43" s="394">
        <f>Прайс[[#This Row],[KFP-SB-N110]]*2+Прайс[[#This Row],[KFS-SB-45 (посудосушители)]]</f>
        <v>1850</v>
      </c>
      <c r="V43" s="394">
        <f>Прайс[[#This Row],[KFP-SB-N110]]*2+Прайс[[#This Row],[KFS-SB-45 (посудосушители)]]</f>
        <v>1850</v>
      </c>
    </row>
    <row r="44" spans="1:22" x14ac:dyDescent="0.25">
      <c r="A44" s="371" t="s">
        <v>680</v>
      </c>
      <c r="B44" s="1">
        <v>1</v>
      </c>
      <c r="C44" s="368">
        <v>8092.38</v>
      </c>
      <c r="D44" s="368">
        <v>8088.5540000000001</v>
      </c>
      <c r="E44" s="368"/>
      <c r="F44" s="368"/>
      <c r="G44" s="368"/>
      <c r="H44" s="368"/>
      <c r="I44" s="28">
        <f>Таблица21[[#This Row],[Моя цена Компл 2]]-Таблица21[[#This Row],[Цена БЗ компл 2]]</f>
        <v>-3.8260000000000218</v>
      </c>
      <c r="M44" s="376" t="s">
        <v>680</v>
      </c>
      <c r="N44" s="385">
        <v>601</v>
      </c>
      <c r="O44" s="385">
        <v>1250</v>
      </c>
      <c r="P44" s="385">
        <v>596</v>
      </c>
      <c r="Q44" s="385">
        <v>596</v>
      </c>
      <c r="R44" s="385">
        <v>315</v>
      </c>
      <c r="S44" s="385">
        <v>360</v>
      </c>
      <c r="T44" s="393">
        <f>Прайс[[#This Row],[КФ петли SENS накл.110 гр. с крестообр. Планкой]]*2+Прайс[[#This Row],[КФ Сушка AFF 600]]</f>
        <v>6160</v>
      </c>
      <c r="U44" s="393">
        <f>Прайс[[#This Row],[KFP-SB-N110]]*2+Прайс[[#This Row],[КФ Сушка AFF 600]]</f>
        <v>5180</v>
      </c>
      <c r="V44" s="393">
        <f>Прайс[[#This Row],[KFP-SB-N110]]*2+Прайс[[#This Row],[КФ Сушка AFF 600]]</f>
        <v>5180</v>
      </c>
    </row>
    <row r="45" spans="1:22" x14ac:dyDescent="0.25">
      <c r="A45" s="247" t="s">
        <v>681</v>
      </c>
      <c r="B45" s="1">
        <v>1</v>
      </c>
      <c r="C45" s="362">
        <v>8412.11</v>
      </c>
      <c r="D45" s="1">
        <v>8395.34</v>
      </c>
      <c r="E45" s="368"/>
      <c r="F45" s="368"/>
      <c r="G45" s="368"/>
      <c r="H45" s="368"/>
      <c r="I45" s="28">
        <f>Таблица21[[#This Row],[Моя цена Компл 2]]-Таблица21[[#This Row],[Цена БЗ компл 2]]</f>
        <v>-16.770000000000437</v>
      </c>
      <c r="M45" s="376" t="s">
        <v>681</v>
      </c>
      <c r="N45" s="385">
        <v>601</v>
      </c>
      <c r="O45" s="385">
        <v>1250</v>
      </c>
      <c r="P45" s="385">
        <v>596</v>
      </c>
      <c r="Q45" s="385">
        <v>596</v>
      </c>
      <c r="R45" s="385">
        <v>315</v>
      </c>
      <c r="S45" s="385">
        <v>360</v>
      </c>
      <c r="T45" s="394">
        <f>Прайс[[#This Row],[КФ петли SENS накл.110 гр. с крестообр. Планкой]]*4+Прайс[[#This Row],[КФ Сушка AFF 600]]</f>
        <v>7400</v>
      </c>
      <c r="U45" s="394">
        <f>Прайс[[#This Row],[KFP-SB-N110]]*4+Прайс[[#This Row],[КФ Сушка AFF 600]]</f>
        <v>5440</v>
      </c>
      <c r="V45" s="394">
        <f>Прайс[[#This Row],[KFP-SB-N110]]*4+Прайс[[#This Row],[КФ Сушка AFF 600]]</f>
        <v>5440</v>
      </c>
    </row>
    <row r="46" spans="1:22" x14ac:dyDescent="0.25">
      <c r="A46" s="247" t="s">
        <v>682</v>
      </c>
      <c r="B46" s="1">
        <v>1</v>
      </c>
      <c r="C46" s="362">
        <v>10627.85</v>
      </c>
      <c r="D46" s="1">
        <v>10611.01</v>
      </c>
      <c r="E46" s="368"/>
      <c r="F46" s="368"/>
      <c r="G46" s="368"/>
      <c r="H46" s="368"/>
      <c r="I46" s="28">
        <f>Таблица21[[#This Row],[Моя цена Компл 2]]-Таблица21[[#This Row],[Цена БЗ компл 2]]</f>
        <v>-16.840000000000146</v>
      </c>
      <c r="M46" s="376" t="s">
        <v>682</v>
      </c>
      <c r="N46" s="385">
        <v>601</v>
      </c>
      <c r="O46" s="385">
        <v>1250</v>
      </c>
      <c r="P46" s="385">
        <v>796</v>
      </c>
      <c r="Q46" s="385">
        <v>796</v>
      </c>
      <c r="R46" s="385">
        <v>315</v>
      </c>
      <c r="S46" s="385">
        <v>360</v>
      </c>
      <c r="T46" s="393">
        <f>Прайс[[#This Row],[КФ петли SENS накл.110 гр. с крестообр. Планкой]]*4+Прайс[[#This Row],[КФ Сушка AFF 800]]</f>
        <v>8010</v>
      </c>
      <c r="U46" s="393">
        <f>Прайс[[#This Row],[KFP-SB-N110]]*4+Прайс[[#This Row],[КФ Сушка AFF 800]]</f>
        <v>6050</v>
      </c>
      <c r="V46" s="393">
        <f>Прайс[[#This Row],[KFP-SB-N110]]*4+Прайс[[#This Row],[КФ Сушка AFF 800]]</f>
        <v>6050</v>
      </c>
    </row>
    <row r="47" spans="1:22" x14ac:dyDescent="0.25">
      <c r="A47" s="247" t="s">
        <v>683</v>
      </c>
      <c r="B47" s="1"/>
      <c r="C47" s="368"/>
      <c r="D47" s="368"/>
      <c r="E47" s="368"/>
      <c r="F47" s="368"/>
      <c r="G47" s="368"/>
      <c r="H47" s="368"/>
      <c r="I47" s="28">
        <f>Таблица21[[#This Row],[Моя цена Компл 2]]-Таблица21[[#This Row],[Цена БЗ компл 2]]</f>
        <v>0</v>
      </c>
      <c r="M47" s="376" t="s">
        <v>683</v>
      </c>
      <c r="N47" s="385">
        <v>601</v>
      </c>
      <c r="O47" s="385">
        <v>1250</v>
      </c>
      <c r="P47" s="385">
        <v>896</v>
      </c>
      <c r="Q47" s="385">
        <v>896</v>
      </c>
      <c r="R47" s="385">
        <v>315</v>
      </c>
      <c r="S47" s="385">
        <v>360</v>
      </c>
      <c r="T47" s="394">
        <f>Прайс[[#This Row],[КФ петли SENS накл.110 гр. с крестообр. Планкой]]*4+Прайс[[#This Row],[КФ Сушка AFF 900]]</f>
        <v>8610</v>
      </c>
      <c r="U47" s="394">
        <f>Прайс[[#This Row],[KFP-SB-N110]]*4+Прайс[[#This Row],[КФ Сушка AFF 900]]</f>
        <v>6650</v>
      </c>
      <c r="V47" s="394">
        <f>Прайс[[#This Row],[KFP-SB-N110]]*4+Прайс[[#This Row],[КФ Сушка AFF 900]]</f>
        <v>6650</v>
      </c>
    </row>
    <row r="48" spans="1:22" x14ac:dyDescent="0.25">
      <c r="A48" s="371" t="s">
        <v>684</v>
      </c>
      <c r="B48" s="1">
        <v>1</v>
      </c>
      <c r="C48" s="362">
        <v>17610.009999999998</v>
      </c>
      <c r="D48" s="368">
        <v>17610</v>
      </c>
      <c r="E48" s="368"/>
      <c r="F48" s="368"/>
      <c r="G48" s="368"/>
      <c r="H48" s="368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8" t="s">
        <v>684</v>
      </c>
      <c r="N48" s="385">
        <v>720</v>
      </c>
      <c r="O48" s="385">
        <v>720</v>
      </c>
      <c r="P48" s="385">
        <v>450</v>
      </c>
      <c r="Q48" s="385">
        <v>450</v>
      </c>
      <c r="R48" s="385">
        <v>315</v>
      </c>
      <c r="S48" s="385">
        <v>315</v>
      </c>
      <c r="T48" s="393">
        <f>Прайс[[#This Row],[KFS-SB-45 (посудосушители)]]+Прайс[[#This Row],[KFP-SB-PPHF_W]]</f>
        <v>15580</v>
      </c>
      <c r="U48" s="393">
        <v>0</v>
      </c>
      <c r="V48" s="393">
        <v>0</v>
      </c>
    </row>
    <row r="49" spans="1:22" ht="23.25" x14ac:dyDescent="0.35">
      <c r="A49" s="249" t="s">
        <v>685</v>
      </c>
      <c r="B49" s="1">
        <v>1</v>
      </c>
      <c r="C49" s="362">
        <v>10022.280000000001</v>
      </c>
      <c r="D49" s="368">
        <v>10022.264999999999</v>
      </c>
      <c r="E49" s="368"/>
      <c r="F49" s="368"/>
      <c r="G49" s="368"/>
      <c r="H49" s="368"/>
      <c r="I49" s="28">
        <f>Таблица21[[#This Row],[Моя цена Компл 2]]-Таблица21[[#This Row],[Цена БЗ компл 2]]</f>
        <v>-1.5000000001236913E-2</v>
      </c>
      <c r="L49" s="367">
        <f>Таблица21[[#Totals],[Тест]]/L48</f>
        <v>0.78823529411764703</v>
      </c>
      <c r="M49" s="245" t="s">
        <v>685</v>
      </c>
      <c r="N49" s="388">
        <v>240</v>
      </c>
      <c r="O49" s="388">
        <v>600</v>
      </c>
      <c r="P49" s="388">
        <v>450</v>
      </c>
      <c r="Q49" s="388">
        <v>450</v>
      </c>
      <c r="R49" s="388">
        <v>315</v>
      </c>
      <c r="S49" s="388">
        <v>360</v>
      </c>
      <c r="T49" s="394">
        <f>Прайс[[#This Row],[KFP-SP-PPGK]]+Прайс[[#This Row],[KFS-SB-45 (посудосушители)]]</f>
        <v>7080</v>
      </c>
      <c r="U49" s="394">
        <v>0</v>
      </c>
      <c r="V49" s="394">
        <v>0</v>
      </c>
    </row>
    <row r="50" spans="1:22" x14ac:dyDescent="0.25">
      <c r="A50" s="249" t="s">
        <v>686</v>
      </c>
      <c r="B50" s="1"/>
      <c r="C50" s="268">
        <v>10169.5</v>
      </c>
      <c r="D50" s="1">
        <v>10165.56</v>
      </c>
      <c r="E50" s="368"/>
      <c r="F50" s="368"/>
      <c r="G50" s="368"/>
      <c r="H50" s="368"/>
      <c r="I50" s="28">
        <f>Таблица21[[#This Row],[Моя цена Компл 2]]-Таблица21[[#This Row],[Цена БЗ компл 2]]</f>
        <v>-3.9400000000005093</v>
      </c>
      <c r="M50" s="245" t="s">
        <v>686</v>
      </c>
      <c r="N50" s="388">
        <v>240</v>
      </c>
      <c r="O50" s="388">
        <v>600</v>
      </c>
      <c r="P50" s="388">
        <v>596</v>
      </c>
      <c r="Q50" s="388">
        <v>596</v>
      </c>
      <c r="R50" s="388">
        <v>315</v>
      </c>
      <c r="S50" s="388">
        <v>360</v>
      </c>
      <c r="T50" s="393">
        <f>Прайс[[#This Row],[KFP-SP-PPGK]]+Прайс[[#This Row],[КФ Сушка AFF 600]]</f>
        <v>7080</v>
      </c>
      <c r="U50" s="393">
        <v>0</v>
      </c>
      <c r="V50" s="393">
        <v>0</v>
      </c>
    </row>
    <row r="51" spans="1:22" x14ac:dyDescent="0.25">
      <c r="A51" s="249" t="s">
        <v>833</v>
      </c>
      <c r="B51" s="1">
        <v>1</v>
      </c>
      <c r="C51" s="362">
        <v>9458.99</v>
      </c>
      <c r="D51" s="368">
        <v>9455.0539999999983</v>
      </c>
      <c r="E51" s="368"/>
      <c r="F51" s="368"/>
      <c r="G51" s="368"/>
      <c r="H51" s="368"/>
      <c r="I51" s="28">
        <f>Таблица21[[#This Row],[Моя цена Компл 2]]-Таблица21[[#This Row],[Цена БЗ компл 2]]</f>
        <v>-3.9360000000015134</v>
      </c>
      <c r="M51" s="245" t="s">
        <v>833</v>
      </c>
      <c r="N51" s="388">
        <v>240</v>
      </c>
      <c r="O51" s="388">
        <v>600</v>
      </c>
      <c r="P51" s="388">
        <v>896</v>
      </c>
      <c r="Q51" s="388">
        <v>896</v>
      </c>
      <c r="R51" s="388">
        <v>315</v>
      </c>
      <c r="S51" s="388">
        <v>360</v>
      </c>
      <c r="T51" s="394">
        <f>Прайс[[#This Row],[KFP-SP-PPGK]]+Прайс[[#This Row],[КФ Сушка AFF 600]]</f>
        <v>7080</v>
      </c>
      <c r="U51" s="394">
        <v>0</v>
      </c>
      <c r="V51" s="394">
        <v>0</v>
      </c>
    </row>
    <row r="52" spans="1:22" x14ac:dyDescent="0.25">
      <c r="A52" s="247" t="s">
        <v>836</v>
      </c>
      <c r="B52" s="1"/>
      <c r="C52" s="368"/>
      <c r="D52" s="368"/>
      <c r="E52" s="368"/>
      <c r="F52" s="368"/>
      <c r="G52" s="368"/>
      <c r="H52" s="368"/>
      <c r="I52" s="28">
        <f>Таблица21[[#This Row],[Моя цена Компл 2]]-Таблица21[[#This Row],[Цена БЗ компл 2]]</f>
        <v>0</v>
      </c>
      <c r="K52" t="s">
        <v>1175</v>
      </c>
      <c r="M52" s="379" t="s">
        <v>40</v>
      </c>
      <c r="N52" s="388">
        <v>480</v>
      </c>
      <c r="O52" s="388">
        <v>960</v>
      </c>
      <c r="P52" s="388">
        <v>315</v>
      </c>
      <c r="Q52" s="388">
        <v>315</v>
      </c>
      <c r="R52" s="388">
        <v>315</v>
      </c>
      <c r="S52" s="388">
        <v>315</v>
      </c>
      <c r="T52" s="393">
        <f>Прайс[[#This Row],[ KFPr-SB-StK ]]*2+Прайс[[#This Row],[КФ петли SENS накл.110 гр. с крестообр. Планкой]]*2</f>
        <v>1320</v>
      </c>
      <c r="U52" s="393">
        <f>Прайс[[#This Row],[ KFPr-SB-StK ]]*2+Прайс[[#This Row],[KFP-SB-N110]]*2</f>
        <v>340</v>
      </c>
      <c r="V52" s="393">
        <v>0</v>
      </c>
    </row>
    <row r="53" spans="1:22" x14ac:dyDescent="0.25">
      <c r="A53" s="247" t="s">
        <v>837</v>
      </c>
      <c r="B53" s="1"/>
      <c r="C53" s="368"/>
      <c r="D53" s="368"/>
      <c r="E53" s="368"/>
      <c r="F53" s="368"/>
      <c r="G53" s="368"/>
      <c r="H53" s="368"/>
      <c r="I53" s="28">
        <f>Таблица21[[#This Row],[Моя цена Компл 2]]-Таблица21[[#This Row],[Цена БЗ компл 2]]</f>
        <v>0</v>
      </c>
      <c r="M53" s="379" t="s">
        <v>138</v>
      </c>
      <c r="N53" s="388">
        <v>360</v>
      </c>
      <c r="O53" s="389">
        <v>1250</v>
      </c>
      <c r="P53" s="388">
        <v>150</v>
      </c>
      <c r="Q53" s="388">
        <v>600</v>
      </c>
      <c r="R53" s="388">
        <v>250</v>
      </c>
      <c r="S53" s="388">
        <v>560</v>
      </c>
      <c r="T53" s="394">
        <f>Прайс[[#This Row],[ KFPr-SB-StK ]]*2+Прайс[[#This Row],[КФ петли SENS накл.110 гр. с крестообр. Планкой]]*2</f>
        <v>1240</v>
      </c>
      <c r="U53" s="394">
        <f>Прайс[[#This Row],[ KFPr-SB-StK ]]*2+Прайс[[#This Row],[KFP-SB-N110]]*2</f>
        <v>260</v>
      </c>
      <c r="V53" s="394">
        <v>0</v>
      </c>
    </row>
    <row r="54" spans="1:22" x14ac:dyDescent="0.25">
      <c r="A54" s="247" t="s">
        <v>838</v>
      </c>
      <c r="B54" s="1">
        <v>1</v>
      </c>
      <c r="C54" s="362">
        <v>3690.04</v>
      </c>
      <c r="D54" s="368">
        <v>3690</v>
      </c>
      <c r="E54" s="368"/>
      <c r="F54" s="368"/>
      <c r="G54" s="368"/>
      <c r="H54" s="368"/>
      <c r="I54" s="28">
        <f>Таблица21[[#This Row],[Моя цена Компл 2]]-Таблица21[[#This Row],[Цена БЗ компл 2]]</f>
        <v>-3.999999999996362E-2</v>
      </c>
      <c r="M54" s="379" t="s">
        <v>41</v>
      </c>
      <c r="N54" s="388">
        <v>360</v>
      </c>
      <c r="O54" s="389">
        <v>1250</v>
      </c>
      <c r="P54" s="388">
        <v>400</v>
      </c>
      <c r="Q54" s="388">
        <v>900</v>
      </c>
      <c r="R54" s="388">
        <v>250</v>
      </c>
      <c r="S54" s="388">
        <v>560</v>
      </c>
      <c r="T54" s="393">
        <f>Прайс[[#This Row],[ KFPr-SB-StK ]]*2+Прайс[[#This Row],[КФ петли SENS накл.110 гр. с крестообр. Планкой]]*4</f>
        <v>2480</v>
      </c>
      <c r="U54" s="393">
        <f>Прайс[[#This Row],[ KFPr-SB-StK ]]*2+Прайс[[#This Row],[KFP-SB-N110]]*4</f>
        <v>520</v>
      </c>
      <c r="V54" s="393">
        <v>0</v>
      </c>
    </row>
    <row r="55" spans="1:22" x14ac:dyDescent="0.25">
      <c r="A55" s="247" t="s">
        <v>839</v>
      </c>
      <c r="B55" s="1"/>
      <c r="C55" s="368"/>
      <c r="D55" s="368"/>
      <c r="E55" s="368"/>
      <c r="F55" s="368"/>
      <c r="G55" s="368"/>
      <c r="H55" s="368"/>
      <c r="I55" s="28">
        <f>Таблица21[[#This Row],[Моя цена Компл 2]]-Таблица21[[#This Row],[Цена БЗ компл 2]]</f>
        <v>0</v>
      </c>
      <c r="M55" s="376" t="s">
        <v>42</v>
      </c>
      <c r="N55" s="388">
        <v>720</v>
      </c>
      <c r="O55" s="388">
        <v>720</v>
      </c>
      <c r="P55" s="388">
        <v>400</v>
      </c>
      <c r="Q55" s="388">
        <v>900</v>
      </c>
      <c r="R55" s="388">
        <v>300</v>
      </c>
      <c r="S55" s="388">
        <v>400</v>
      </c>
      <c r="T55" s="394">
        <f>Прайс[[#This Row],[KFP-SB-PPHF_W]]</f>
        <v>13990</v>
      </c>
      <c r="U55" s="394">
        <v>0</v>
      </c>
      <c r="V55" s="394">
        <v>0</v>
      </c>
    </row>
    <row r="56" spans="1:22" x14ac:dyDescent="0.25">
      <c r="A56" s="247" t="s">
        <v>138</v>
      </c>
      <c r="B56" s="1"/>
      <c r="C56" s="368"/>
      <c r="D56" s="368"/>
      <c r="E56" s="368"/>
      <c r="F56" s="368"/>
      <c r="G56" s="368"/>
      <c r="H56" s="368"/>
      <c r="I56" s="28">
        <f>Таблица21[[#This Row],[Моя цена Компл 2]]-Таблица21[[#This Row],[Цена БЗ компл 2]]</f>
        <v>0</v>
      </c>
      <c r="M56" s="379" t="s">
        <v>43</v>
      </c>
      <c r="N56" s="388">
        <v>360</v>
      </c>
      <c r="O56" s="389">
        <v>1250</v>
      </c>
      <c r="P56" s="388">
        <v>595</v>
      </c>
      <c r="Q56" s="388">
        <v>1000</v>
      </c>
      <c r="R56" s="388">
        <v>315</v>
      </c>
      <c r="S56" s="388">
        <v>560</v>
      </c>
      <c r="T56" s="393">
        <f>Прайс[[#This Row],[KFPr-SB-SPL]]+Прайс[[#This Row],[КФ петли вклад. 95 гр. с крестообр. планкой]]*2</f>
        <v>2630</v>
      </c>
      <c r="U56" s="393">
        <f>Прайс[[#This Row],[KFP-SB-PY94]]*2</f>
        <v>960</v>
      </c>
      <c r="V56" s="393">
        <v>0</v>
      </c>
    </row>
    <row r="57" spans="1:22" x14ac:dyDescent="0.25">
      <c r="A57" s="247" t="s">
        <v>41</v>
      </c>
      <c r="B57" s="1"/>
      <c r="C57" s="368"/>
      <c r="D57" s="368"/>
      <c r="E57" s="368"/>
      <c r="F57" s="368"/>
      <c r="G57" s="368"/>
      <c r="H57" s="368"/>
      <c r="I57" s="28">
        <f>Таблица21[[#This Row],[Моя цена Компл 2]]-Таблица21[[#This Row],[Цена БЗ компл 2]]</f>
        <v>0</v>
      </c>
      <c r="M57" s="379" t="s">
        <v>31</v>
      </c>
      <c r="N57" s="388">
        <v>240</v>
      </c>
      <c r="O57" s="388">
        <v>2400</v>
      </c>
      <c r="P57" s="388">
        <v>50</v>
      </c>
      <c r="Q57" s="388">
        <v>100</v>
      </c>
      <c r="R57" s="388">
        <v>315</v>
      </c>
      <c r="S57" s="388">
        <v>700</v>
      </c>
      <c r="T57" s="394">
        <v>0</v>
      </c>
      <c r="U57" s="394">
        <v>0</v>
      </c>
      <c r="V57" s="394">
        <v>0</v>
      </c>
    </row>
    <row r="58" spans="1:22" x14ac:dyDescent="0.25">
      <c r="A58" s="247" t="s">
        <v>42</v>
      </c>
      <c r="B58" s="1"/>
      <c r="C58" s="368"/>
      <c r="D58" s="368"/>
      <c r="E58" s="368"/>
      <c r="F58" s="368"/>
      <c r="G58" s="368"/>
      <c r="H58" s="368"/>
      <c r="I58" s="28">
        <f>Таблица21[[#This Row],[Моя цена Компл 2]]-Таблица21[[#This Row],[Цена БЗ компл 2]]</f>
        <v>0</v>
      </c>
      <c r="M58" s="380" t="s">
        <v>844</v>
      </c>
      <c r="N58" s="388">
        <v>720</v>
      </c>
      <c r="O58" s="388">
        <v>720</v>
      </c>
      <c r="P58" s="388">
        <v>210</v>
      </c>
      <c r="Q58" s="388">
        <v>210</v>
      </c>
      <c r="R58" s="388">
        <v>300</v>
      </c>
      <c r="S58" s="388">
        <v>500</v>
      </c>
      <c r="T58" s="393">
        <f>Прайс[[#This Row],[ KFPr-SB-StK ]]*2+Прайс[[#This Row],[КKFP-SB-GT45]]*2</f>
        <v>3200</v>
      </c>
      <c r="U58" s="393">
        <f>Прайс[[#This Row],[ KFPr-SB-StK ]]*2+Прайс[[#This Row],[KFP-SB-N45]]*2</f>
        <v>460</v>
      </c>
      <c r="V58" s="393">
        <v>0</v>
      </c>
    </row>
    <row r="59" spans="1:22" x14ac:dyDescent="0.25">
      <c r="A59" s="247" t="s">
        <v>43</v>
      </c>
      <c r="B59" s="1"/>
      <c r="C59" s="368"/>
      <c r="D59" s="368"/>
      <c r="E59" s="368"/>
      <c r="F59" s="368"/>
      <c r="G59" s="368"/>
      <c r="H59" s="368"/>
      <c r="I59" s="28">
        <f>Таблица21[[#This Row],[Моя цена Компл 2]]-Таблица21[[#This Row],[Цена БЗ компл 2]]</f>
        <v>0</v>
      </c>
      <c r="M59" s="380" t="s">
        <v>845</v>
      </c>
      <c r="N59" s="388">
        <v>960</v>
      </c>
      <c r="O59" s="388">
        <v>960</v>
      </c>
      <c r="P59" s="388">
        <v>210</v>
      </c>
      <c r="Q59" s="388">
        <v>210</v>
      </c>
      <c r="R59" s="388">
        <v>300</v>
      </c>
      <c r="S59" s="388">
        <v>500</v>
      </c>
      <c r="T59" s="394">
        <f>Прайс[[#This Row],[ KFPr-SB-StK ]]*2+Прайс[[#This Row],[КKFP-SB-GT45]]*2</f>
        <v>3200</v>
      </c>
      <c r="U59" s="394">
        <f>Прайс[[#This Row],[ KFPr-SB-StK ]]*2+Прайс[[#This Row],[KFP-SB-N45]]*2</f>
        <v>460</v>
      </c>
      <c r="V59" s="394">
        <v>0</v>
      </c>
    </row>
    <row r="60" spans="1:22" x14ac:dyDescent="0.25">
      <c r="A60" s="247" t="s">
        <v>31</v>
      </c>
      <c r="B60" s="1"/>
      <c r="C60" s="368"/>
      <c r="D60" s="368"/>
      <c r="E60" s="368"/>
      <c r="F60" s="368"/>
      <c r="G60" s="368"/>
      <c r="H60" s="368"/>
      <c r="I60" s="28">
        <f>Таблица21[[#This Row],[Моя цена Компл 2]]-Таблица21[[#This Row],[Цена БЗ компл 2]]</f>
        <v>0</v>
      </c>
      <c r="M60" s="381" t="s">
        <v>45</v>
      </c>
      <c r="N60" s="390">
        <v>1220</v>
      </c>
      <c r="O60" s="390">
        <v>1500</v>
      </c>
      <c r="P60" s="390">
        <v>150</v>
      </c>
      <c r="Q60" s="390">
        <v>600</v>
      </c>
      <c r="R60" s="390">
        <v>300</v>
      </c>
      <c r="S60" s="390">
        <v>640</v>
      </c>
      <c r="T60" s="393">
        <f>Прайс[[#This Row],[КФ петли SENS накл.110 гр. с крестообр. Планкой]]*3</f>
        <v>1860</v>
      </c>
      <c r="U60" s="393">
        <f>Прайс[[#This Row],[KFP-SB-N110]]*3</f>
        <v>390</v>
      </c>
      <c r="V60" s="393">
        <f>Прайс[[#This Row],[KFP-SB-N110]]*3</f>
        <v>390</v>
      </c>
    </row>
    <row r="61" spans="1:22" x14ac:dyDescent="0.25">
      <c r="A61" s="250" t="s">
        <v>844</v>
      </c>
      <c r="B61" s="1"/>
      <c r="C61" s="368"/>
      <c r="D61" s="368"/>
      <c r="E61" s="368"/>
      <c r="F61" s="368"/>
      <c r="G61" s="368"/>
      <c r="H61" s="368"/>
      <c r="I61" s="28">
        <f>Таблица21[[#This Row],[Моя цена Компл 2]]-Таблица21[[#This Row],[Цена БЗ компл 2]]</f>
        <v>0</v>
      </c>
      <c r="M61" s="247" t="s">
        <v>46</v>
      </c>
      <c r="N61" s="391">
        <v>1220</v>
      </c>
      <c r="O61" s="391">
        <v>1500</v>
      </c>
      <c r="P61" s="391">
        <v>150</v>
      </c>
      <c r="Q61" s="391">
        <v>600</v>
      </c>
      <c r="R61" s="391">
        <v>300</v>
      </c>
      <c r="S61" s="391">
        <v>640</v>
      </c>
      <c r="T61" s="394">
        <f>Прайс[[#This Row],[КФ KEKU]]*4+Прайс[[#This Row],[КФ петли SENS накл.110 гр. с крестообр. Планкой]]*3</f>
        <v>3020</v>
      </c>
      <c r="U61" s="394">
        <v>0</v>
      </c>
      <c r="V61" s="394">
        <v>0</v>
      </c>
    </row>
    <row r="62" spans="1:22" x14ac:dyDescent="0.25">
      <c r="A62" s="250" t="s">
        <v>845</v>
      </c>
      <c r="B62" s="1"/>
      <c r="C62" s="368"/>
      <c r="D62" s="368"/>
      <c r="E62" s="368"/>
      <c r="F62" s="368"/>
      <c r="G62" s="368"/>
      <c r="H62" s="368"/>
      <c r="I62" s="28">
        <f>Таблица21[[#This Row],[Моя цена Компл 2]]-Таблица21[[#This Row],[Цена БЗ компл 2]]</f>
        <v>0</v>
      </c>
      <c r="M62" s="381" t="s">
        <v>820</v>
      </c>
      <c r="N62" s="390">
        <v>1187</v>
      </c>
      <c r="O62" s="390">
        <v>1187</v>
      </c>
      <c r="P62" s="390">
        <v>600</v>
      </c>
      <c r="Q62" s="390">
        <v>600</v>
      </c>
      <c r="R62" s="390">
        <v>560</v>
      </c>
      <c r="S62" s="390">
        <v>560</v>
      </c>
      <c r="T62" s="393">
        <f>Прайс[[#This Row],[КФ петли SENS накл.110 гр. с крестообр. Планкой]]*2</f>
        <v>1240</v>
      </c>
      <c r="U62" s="393">
        <f>Прайс[[#This Row],[KFP-SB-N110]]*2</f>
        <v>260</v>
      </c>
      <c r="V62" s="393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8"/>
      <c r="D63" s="368"/>
      <c r="E63" s="368"/>
      <c r="F63" s="368"/>
      <c r="G63" s="368"/>
      <c r="H63" s="368"/>
      <c r="I63" s="28">
        <f>Таблица21[[#This Row],[Моя цена Компл 2]]-Таблица21[[#This Row],[Цена БЗ компл 2]]</f>
        <v>0</v>
      </c>
      <c r="M63" s="247" t="s">
        <v>821</v>
      </c>
      <c r="N63" s="391">
        <v>1320</v>
      </c>
      <c r="O63" s="391">
        <v>1320</v>
      </c>
      <c r="P63" s="391">
        <v>600</v>
      </c>
      <c r="Q63" s="391">
        <v>600</v>
      </c>
      <c r="R63" s="391">
        <v>560</v>
      </c>
      <c r="S63" s="391">
        <v>560</v>
      </c>
      <c r="T63" s="394">
        <f>Прайс[[#This Row],[КФ петли SENS накл.110 гр. с крестообр. Планкой]]*2</f>
        <v>1240</v>
      </c>
      <c r="U63" s="394">
        <f>Прайс[[#This Row],[KFP-SB-N110]]*2</f>
        <v>260</v>
      </c>
      <c r="V63" s="394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68"/>
      <c r="D64" s="368"/>
      <c r="E64" s="368"/>
      <c r="F64" s="368"/>
      <c r="G64" s="368"/>
      <c r="H64" s="368"/>
      <c r="I64" s="28">
        <f>Таблица21[[#This Row],[Моя цена Компл 2]]-Таблица21[[#This Row],[Цена БЗ компл 2]]</f>
        <v>0</v>
      </c>
      <c r="M64" s="382" t="s">
        <v>824</v>
      </c>
      <c r="N64" s="390">
        <v>760</v>
      </c>
      <c r="O64" s="390">
        <v>760</v>
      </c>
      <c r="P64" s="390">
        <v>600</v>
      </c>
      <c r="Q64" s="390">
        <v>600</v>
      </c>
      <c r="R64" s="390">
        <v>560</v>
      </c>
      <c r="S64" s="390">
        <v>560</v>
      </c>
      <c r="T64" s="393">
        <f>Прайс[[#This Row],[Комплект для ящика Hettich ATIRA Серый с реллингом, NL-470, H-176]]</f>
        <v>6660</v>
      </c>
      <c r="U64" s="393">
        <f>Прайс[[#This Row],[KFN-SB-M15]]+Прайс[[#This Row],[KFN-SB-MD]]</f>
        <v>1110</v>
      </c>
      <c r="V64" s="393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820</v>
      </c>
      <c r="B65" s="1">
        <v>1</v>
      </c>
      <c r="C65" s="368"/>
      <c r="D65" s="368"/>
      <c r="E65" s="368"/>
      <c r="F65" s="368"/>
      <c r="G65" s="368"/>
      <c r="H65" s="368"/>
      <c r="I65" s="28">
        <f>Таблица21[[#This Row],[Моя цена Компл 2]]-Таблица21[[#This Row],[Цена БЗ компл 2]]</f>
        <v>0</v>
      </c>
      <c r="M65" s="248" t="s">
        <v>825</v>
      </c>
      <c r="N65" s="391">
        <v>834</v>
      </c>
      <c r="O65" s="391">
        <v>834</v>
      </c>
      <c r="P65" s="391">
        <v>600</v>
      </c>
      <c r="Q65" s="391">
        <v>600</v>
      </c>
      <c r="R65" s="391">
        <v>560</v>
      </c>
      <c r="S65" s="391">
        <v>560</v>
      </c>
      <c r="T65" s="394">
        <f>Прайс[[#This Row],[Комплект для ящика Hettich ATIRA Серый с реллингом, NL-470, H-176]]</f>
        <v>6660</v>
      </c>
      <c r="U65" s="394">
        <f>Прайс[[#This Row],[KFN-SB-M15]]+Прайс[[#This Row],[KFN-SB-MD]]</f>
        <v>1110</v>
      </c>
      <c r="V65" s="394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821</v>
      </c>
      <c r="B66" s="1">
        <v>1</v>
      </c>
      <c r="C66" s="368"/>
      <c r="D66" s="368"/>
      <c r="E66" s="368"/>
      <c r="F66" s="368"/>
      <c r="G66" s="368"/>
      <c r="H66" s="368"/>
      <c r="I66" s="28">
        <f>Таблица21[[#This Row],[Моя цена Компл 2]]-Таблица21[[#This Row],[Цена БЗ компл 2]]</f>
        <v>0</v>
      </c>
      <c r="M66" s="382" t="s">
        <v>826</v>
      </c>
      <c r="N66" s="390">
        <v>963</v>
      </c>
      <c r="O66" s="390">
        <v>963</v>
      </c>
      <c r="P66" s="390">
        <v>600</v>
      </c>
      <c r="Q66" s="390">
        <v>600</v>
      </c>
      <c r="R66" s="390">
        <v>560</v>
      </c>
      <c r="S66" s="390">
        <v>560</v>
      </c>
      <c r="T66" s="393">
        <f>Прайс[[#This Row],[Комплект для ящика Hettich ATIRA Серый с реллингом, NL-470, H-176]]</f>
        <v>6660</v>
      </c>
      <c r="U66" s="393">
        <f>Прайс[[#This Row],[KFN-SB-M15]]+Прайс[[#This Row],[KFN-SB-MD]]</f>
        <v>1110</v>
      </c>
      <c r="V66" s="393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824</v>
      </c>
      <c r="B67" s="1">
        <v>1</v>
      </c>
      <c r="C67" s="368"/>
      <c r="D67" s="368"/>
      <c r="E67" s="368"/>
      <c r="F67" s="368"/>
      <c r="G67" s="368"/>
      <c r="H67" s="368"/>
      <c r="I67" s="28">
        <f>Таблица21[[#This Row],[Моя цена Компл 2]]-Таблица21[[#This Row],[Цена БЗ компл 2]]</f>
        <v>0</v>
      </c>
      <c r="M67" s="247" t="s">
        <v>49</v>
      </c>
      <c r="N67" s="391">
        <v>2000</v>
      </c>
      <c r="O67" s="391">
        <v>2280</v>
      </c>
      <c r="P67" s="391">
        <v>150</v>
      </c>
      <c r="Q67" s="391">
        <v>600</v>
      </c>
      <c r="R67" s="391">
        <v>300</v>
      </c>
      <c r="S67" s="391">
        <v>640</v>
      </c>
      <c r="T67" s="394">
        <f>Прайс[[#This Row],[КФ петли SENS накл.110 гр. с крестообр. Планкой]]*5</f>
        <v>3100</v>
      </c>
      <c r="U67" s="394">
        <f>Прайс[[#This Row],[KFP-SB-N110]]*5</f>
        <v>650</v>
      </c>
      <c r="V67" s="394">
        <f>Прайс[[#This Row],[KFP-SB-N110]]*5</f>
        <v>650</v>
      </c>
    </row>
    <row r="68" spans="1:22" ht="28.5" x14ac:dyDescent="0.25">
      <c r="A68" s="248" t="s">
        <v>825</v>
      </c>
      <c r="B68" s="1">
        <v>1</v>
      </c>
      <c r="C68" s="368"/>
      <c r="D68" s="368"/>
      <c r="E68" s="368"/>
      <c r="F68" s="368"/>
      <c r="G68" s="368"/>
      <c r="H68" s="368"/>
      <c r="I68" s="28">
        <f>Таблица21[[#This Row],[Моя цена Компл 2]]-Таблица21[[#This Row],[Цена БЗ компл 2]]</f>
        <v>0</v>
      </c>
      <c r="M68" s="381" t="s">
        <v>139</v>
      </c>
      <c r="N68" s="390">
        <v>2000</v>
      </c>
      <c r="O68" s="390">
        <v>2280</v>
      </c>
      <c r="P68" s="390">
        <v>150</v>
      </c>
      <c r="Q68" s="390">
        <v>600</v>
      </c>
      <c r="R68" s="390">
        <v>300</v>
      </c>
      <c r="S68" s="390">
        <v>640</v>
      </c>
      <c r="T68" s="393">
        <f>Прайс[[#This Row],[КФ KEKU]]*4+Прайс[[#This Row],[КФ петли SENS накл.110 гр. с крестообр. Планкой]]*5</f>
        <v>4260</v>
      </c>
      <c r="U68" s="393">
        <v>0</v>
      </c>
      <c r="V68" s="393">
        <v>0</v>
      </c>
    </row>
    <row r="69" spans="1:22" x14ac:dyDescent="0.25">
      <c r="A69" s="248" t="s">
        <v>826</v>
      </c>
      <c r="B69" s="1">
        <v>1</v>
      </c>
      <c r="C69" s="368"/>
      <c r="D69" s="368"/>
      <c r="E69" s="368"/>
      <c r="F69" s="368"/>
      <c r="G69" s="368"/>
      <c r="H69" s="368"/>
      <c r="I69" s="28">
        <f>Таблица21[[#This Row],[Моя цена Компл 2]]-Таблица21[[#This Row],[Цена БЗ компл 2]]</f>
        <v>0</v>
      </c>
      <c r="M69" s="247" t="s">
        <v>50</v>
      </c>
      <c r="N69" s="391">
        <v>2000</v>
      </c>
      <c r="O69" s="391">
        <v>2280</v>
      </c>
      <c r="P69" s="391">
        <v>600</v>
      </c>
      <c r="Q69" s="391">
        <v>600</v>
      </c>
      <c r="R69" s="391">
        <v>560</v>
      </c>
      <c r="S69" s="391">
        <v>560</v>
      </c>
      <c r="T69" s="394">
        <f>Прайс[[#This Row],[КФ петли SENS накл.110 гр. с крестообр. Планкой]]*5</f>
        <v>3100</v>
      </c>
      <c r="U69" s="394">
        <f>Прайс[[#This Row],[KFP-SB-N110]]*5</f>
        <v>650</v>
      </c>
      <c r="V69" s="394">
        <v>0</v>
      </c>
    </row>
    <row r="70" spans="1:22" x14ac:dyDescent="0.25">
      <c r="A70" s="247" t="s">
        <v>49</v>
      </c>
      <c r="B70" s="1">
        <v>1</v>
      </c>
      <c r="C70" s="368"/>
      <c r="D70" s="368"/>
      <c r="E70" s="368"/>
      <c r="F70" s="368"/>
      <c r="G70" s="368"/>
      <c r="H70" s="368"/>
      <c r="I70" s="28">
        <f>Таблица21[[#This Row],[Моя цена Компл 2]]-Таблица21[[#This Row],[Цена БЗ компл 2]]</f>
        <v>0</v>
      </c>
      <c r="M70" s="381" t="s">
        <v>51</v>
      </c>
      <c r="N70" s="390">
        <v>2000</v>
      </c>
      <c r="O70" s="390">
        <v>2280</v>
      </c>
      <c r="P70" s="390">
        <v>600</v>
      </c>
      <c r="Q70" s="390">
        <v>600</v>
      </c>
      <c r="R70" s="390">
        <v>560</v>
      </c>
      <c r="S70" s="390">
        <v>560</v>
      </c>
      <c r="T70" s="393">
        <f>Прайс[[#This Row],[КФ KEKU]]*4+Прайс[[#This Row],[КФ петли SENS накл.110 гр. с крестообр. Планкой]]*5</f>
        <v>4260</v>
      </c>
      <c r="U70" s="393">
        <v>0</v>
      </c>
      <c r="V70" s="393">
        <v>0</v>
      </c>
    </row>
    <row r="71" spans="1:22" ht="28.5" x14ac:dyDescent="0.25">
      <c r="A71" s="247" t="s">
        <v>139</v>
      </c>
      <c r="B71" s="1">
        <v>1</v>
      </c>
      <c r="C71" s="373">
        <v>14187.9</v>
      </c>
      <c r="D71" s="368">
        <v>14188.247359999999</v>
      </c>
      <c r="E71" s="368"/>
      <c r="F71" s="368"/>
      <c r="G71" s="368"/>
      <c r="H71" s="368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91">
        <v>2000</v>
      </c>
      <c r="O71" s="391">
        <v>2280</v>
      </c>
      <c r="P71" s="391">
        <v>300</v>
      </c>
      <c r="Q71" s="391">
        <v>600</v>
      </c>
      <c r="R71" s="391">
        <v>560</v>
      </c>
      <c r="S71" s="391">
        <v>560</v>
      </c>
      <c r="T71" s="39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394">
        <f>Прайс[[#This Row],[KFN-SB-M86]]*2+Прайс[[#This Row],[KFN-SB-M15]]+Прайс[[#This Row],[KFN-SB-MD]]*3+Прайс[[#This Row],[KFP-SB-N110]]*3</f>
        <v>2580</v>
      </c>
      <c r="V71" s="394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8"/>
      <c r="D72" s="368"/>
      <c r="E72" s="368"/>
      <c r="F72" s="368"/>
      <c r="G72" s="368"/>
      <c r="H72" s="368"/>
      <c r="I72" s="28">
        <f>Таблица21[[#This Row],[Моя цена Компл 2]]-Таблица21[[#This Row],[Цена БЗ компл 2]]</f>
        <v>0</v>
      </c>
      <c r="M72" s="381" t="s">
        <v>53</v>
      </c>
      <c r="N72" s="390">
        <v>2000</v>
      </c>
      <c r="O72" s="390">
        <v>2280</v>
      </c>
      <c r="P72" s="390">
        <v>300</v>
      </c>
      <c r="Q72" s="390">
        <v>600</v>
      </c>
      <c r="R72" s="390">
        <v>560</v>
      </c>
      <c r="S72" s="390">
        <v>560</v>
      </c>
      <c r="T72" s="393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393">
        <f>Прайс[[#This Row],[KFN-SB-M15]]*2+Прайс[[#This Row],[KFN-SB-MD]]*3+Прайс[[#This Row],[KFP-SB-N110]]*3</f>
        <v>2780</v>
      </c>
      <c r="V72" s="393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68"/>
      <c r="D73" s="368"/>
      <c r="E73" s="368"/>
      <c r="F73" s="368"/>
      <c r="G73" s="368"/>
      <c r="H73" s="368"/>
      <c r="I73" s="28">
        <f>Таблица21[[#This Row],[Моя цена Компл 2]]-Таблица21[[#This Row],[Цена БЗ компл 2]]</f>
        <v>0</v>
      </c>
      <c r="M73" s="247" t="s">
        <v>708</v>
      </c>
      <c r="N73" s="391">
        <v>2000</v>
      </c>
      <c r="O73" s="391">
        <v>2280</v>
      </c>
      <c r="P73" s="391">
        <v>600</v>
      </c>
      <c r="Q73" s="391">
        <v>600</v>
      </c>
      <c r="R73" s="391">
        <v>560</v>
      </c>
      <c r="S73" s="391">
        <v>560</v>
      </c>
      <c r="T73" s="394">
        <f>Прайс[[#This Row],[КФ петли SENS накл.110 гр. с крестообр. Планкой]]*4</f>
        <v>2480</v>
      </c>
      <c r="U73" s="394">
        <f>Прайс[[#This Row],[KFP-SB-N110]]*4</f>
        <v>520</v>
      </c>
      <c r="V73" s="394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8">
        <v>28065.723679999999</v>
      </c>
      <c r="E74" s="368"/>
      <c r="F74" s="368"/>
      <c r="G74" s="368"/>
      <c r="H74" s="368"/>
      <c r="I74" s="28">
        <f>Таблица21[[#This Row],[Моя цена Компл 2]]-Таблица21[[#This Row],[Цена БЗ компл 2]]</f>
        <v>-0.40632000000186963</v>
      </c>
      <c r="M74" s="381" t="s">
        <v>709</v>
      </c>
      <c r="N74" s="390">
        <v>2000</v>
      </c>
      <c r="O74" s="390">
        <v>2280</v>
      </c>
      <c r="P74" s="390">
        <v>600</v>
      </c>
      <c r="Q74" s="390">
        <v>600</v>
      </c>
      <c r="R74" s="390">
        <v>560</v>
      </c>
      <c r="S74" s="390">
        <v>560</v>
      </c>
      <c r="T74" s="393">
        <f>Прайс[[#This Row],[КФ петли SENS накл.110 гр. с крестообр. Планкой]]*4</f>
        <v>2480</v>
      </c>
      <c r="U74" s="393">
        <f>Прайс[[#This Row],[KFP-SB-N110]]*4</f>
        <v>520</v>
      </c>
      <c r="V74" s="393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68">
        <v>23825.723679999999</v>
      </c>
      <c r="E75" s="368"/>
      <c r="F75" s="368"/>
      <c r="G75" s="368"/>
      <c r="H75" s="368"/>
      <c r="I75" s="28">
        <f>Таблица21[[#This Row],[Моя цена Компл 2]]-Таблица21[[#This Row],[Цена БЗ компл 2]]</f>
        <v>-0.39631999999983236</v>
      </c>
      <c r="M75" s="383" t="s">
        <v>712</v>
      </c>
      <c r="N75" s="391">
        <v>2000</v>
      </c>
      <c r="O75" s="391">
        <v>2280</v>
      </c>
      <c r="P75" s="391">
        <v>600</v>
      </c>
      <c r="Q75" s="391">
        <v>600</v>
      </c>
      <c r="R75" s="391">
        <v>560</v>
      </c>
      <c r="S75" s="391">
        <v>560</v>
      </c>
      <c r="T75" s="394">
        <f>Прайс[[#This Row],[КФ KEKU]]*4+Прайс[[#This Row],[КФ петли SENS накл.110 гр. с крестообр. Планкой]]*4</f>
        <v>3640</v>
      </c>
      <c r="U75" s="394">
        <v>0</v>
      </c>
      <c r="V75" s="394">
        <v>0</v>
      </c>
    </row>
    <row r="76" spans="1:22" x14ac:dyDescent="0.25">
      <c r="A76" s="247" t="s">
        <v>708</v>
      </c>
      <c r="B76" s="1">
        <v>1</v>
      </c>
      <c r="C76" s="268">
        <v>11331.1</v>
      </c>
      <c r="D76" s="368">
        <v>11331.423999999999</v>
      </c>
      <c r="E76" s="368"/>
      <c r="F76" s="368"/>
      <c r="G76" s="368"/>
      <c r="H76" s="368"/>
      <c r="I76" s="28">
        <f>Таблица21[[#This Row],[Моя цена Компл 2]]-Таблица21[[#This Row],[Цена БЗ компл 2]]</f>
        <v>0.32399999999870488</v>
      </c>
      <c r="M76" s="383" t="s">
        <v>713</v>
      </c>
      <c r="N76" s="390">
        <v>2000</v>
      </c>
      <c r="O76" s="390">
        <v>2280</v>
      </c>
      <c r="P76" s="390">
        <v>600</v>
      </c>
      <c r="Q76" s="390">
        <v>600</v>
      </c>
      <c r="R76" s="390">
        <v>560</v>
      </c>
      <c r="S76" s="390">
        <v>560</v>
      </c>
      <c r="T76" s="393">
        <f>Прайс[[#This Row],[КФ KEKU]]*4+Прайс[[#This Row],[КФ петли SENS накл.110 гр. с крестообр. Планкой]]*4</f>
        <v>3640</v>
      </c>
      <c r="U76" s="393">
        <v>0</v>
      </c>
      <c r="V76" s="393">
        <v>0</v>
      </c>
    </row>
    <row r="77" spans="1:22" ht="28.5" x14ac:dyDescent="0.25">
      <c r="A77" s="247" t="s">
        <v>709</v>
      </c>
      <c r="B77" s="1"/>
      <c r="C77" s="368"/>
      <c r="D77" s="368"/>
      <c r="E77" s="368"/>
      <c r="F77" s="368"/>
      <c r="G77" s="368"/>
      <c r="H77" s="368"/>
      <c r="I77" s="28">
        <f>Таблица21[[#This Row],[Моя цена Компл 2]]-Таблица21[[#This Row],[Цена БЗ компл 2]]</f>
        <v>0</v>
      </c>
      <c r="M77" s="383" t="s">
        <v>716</v>
      </c>
      <c r="N77" s="391">
        <v>2000</v>
      </c>
      <c r="O77" s="391">
        <v>2280</v>
      </c>
      <c r="P77" s="391">
        <v>600</v>
      </c>
      <c r="Q77" s="391">
        <v>600</v>
      </c>
      <c r="R77" s="391">
        <v>560</v>
      </c>
      <c r="S77" s="391">
        <v>560</v>
      </c>
      <c r="T77" s="394">
        <f>Прайс[[#This Row],[КФ ящика Matrix (H=175 мм)_450_GR]]*2+Прайс[[#This Row],[КФ петли SENS накл.110 гр. с крестообр. Планкой]]*2</f>
        <v>11320</v>
      </c>
      <c r="U77" s="394">
        <f>Прайс[[#This Row],[KFN-SB-M15]]*2+Прайс[[#This Row],[KFN-SB-MD]]*2+Прайс[[#This Row],[KFP-SB-N110]]*2</f>
        <v>2480</v>
      </c>
      <c r="V77" s="394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712</v>
      </c>
      <c r="B78" s="1">
        <v>1</v>
      </c>
      <c r="C78" s="265">
        <v>15476.15</v>
      </c>
      <c r="D78" s="368">
        <v>15476.184000000001</v>
      </c>
      <c r="E78" s="368"/>
      <c r="F78" s="368"/>
      <c r="G78" s="368"/>
      <c r="H78" s="368"/>
      <c r="I78" s="28">
        <f>Таблица21[[#This Row],[Моя цена Компл 2]]-Таблица21[[#This Row],[Цена БЗ компл 2]]</f>
        <v>3.4000000001469743E-2</v>
      </c>
      <c r="M78" s="383" t="s">
        <v>717</v>
      </c>
      <c r="N78" s="390">
        <v>2000</v>
      </c>
      <c r="O78" s="390">
        <v>2280</v>
      </c>
      <c r="P78" s="390">
        <v>600</v>
      </c>
      <c r="Q78" s="390">
        <v>600</v>
      </c>
      <c r="R78" s="390">
        <v>560</v>
      </c>
      <c r="S78" s="390">
        <v>560</v>
      </c>
      <c r="T78" s="393">
        <f>Прайс[[#This Row],[КФ ящика Matrix (H=175 мм)_450_GR]]*2+Прайс[[#This Row],[КФ петли SENS накл.110 гр. с крестообр. Планкой]]*2</f>
        <v>11320</v>
      </c>
      <c r="U78" s="393">
        <f>Прайс[[#This Row],[KFN-SB-M15]]*2+Прайс[[#This Row],[KFN-SB-MD]]*2+Прайс[[#This Row],[KFP-SB-N110]]*2</f>
        <v>2480</v>
      </c>
      <c r="V78" s="393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713</v>
      </c>
      <c r="B79" s="1"/>
      <c r="C79" s="368"/>
      <c r="D79" s="368"/>
      <c r="E79" s="368"/>
      <c r="F79" s="368"/>
      <c r="G79" s="368"/>
      <c r="H79" s="368"/>
      <c r="I79" s="28">
        <f>Таблица21[[#This Row],[Моя цена Компл 2]]-Таблица21[[#This Row],[Цена БЗ компл 2]]</f>
        <v>0</v>
      </c>
      <c r="M79" s="383" t="s">
        <v>718</v>
      </c>
      <c r="N79" s="391">
        <v>2000</v>
      </c>
      <c r="O79" s="391">
        <v>2280</v>
      </c>
      <c r="P79" s="391">
        <v>600</v>
      </c>
      <c r="Q79" s="391">
        <v>600</v>
      </c>
      <c r="R79" s="391">
        <v>560</v>
      </c>
      <c r="S79" s="391">
        <v>560</v>
      </c>
      <c r="T79" s="394">
        <f>Прайс[[#This Row],[КФ ящика Matrix (H=175 мм)_450_GR]]*2+Прайс[[#This Row],[КФ петли SENS накл.110 гр. с крестообр. Планкой]]*2</f>
        <v>11320</v>
      </c>
      <c r="U79" s="394">
        <f>Прайс[[#This Row],[KFN-SB-M15]]*2+Прайс[[#This Row],[KFN-SB-MD]]*2+Прайс[[#This Row],[KFP-SB-N110]]*2</f>
        <v>2480</v>
      </c>
      <c r="V79" s="394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716</v>
      </c>
      <c r="B80" s="1"/>
      <c r="C80" s="368"/>
      <c r="D80" s="368"/>
      <c r="E80" s="368"/>
      <c r="F80" s="368"/>
      <c r="G80" s="368"/>
      <c r="H80" s="368"/>
      <c r="I80" s="28">
        <f>Таблица21[[#This Row],[Моя цена Компл 2]]-Таблица21[[#This Row],[Цена БЗ компл 2]]</f>
        <v>0</v>
      </c>
      <c r="M80" s="383" t="s">
        <v>57</v>
      </c>
      <c r="N80" s="390">
        <v>2000</v>
      </c>
      <c r="O80" s="390">
        <v>2280</v>
      </c>
      <c r="P80" s="390">
        <v>600</v>
      </c>
      <c r="Q80" s="390">
        <v>600</v>
      </c>
      <c r="R80" s="390">
        <v>560</v>
      </c>
      <c r="S80" s="390">
        <v>560</v>
      </c>
      <c r="T80" s="393">
        <f>Прайс[[#This Row],[KFP-SP-PPGK]]+Прайс[[#This Row],[КФ петли SENS накл.110 гр. с крестообр. Планкой]]*2</f>
        <v>7320</v>
      </c>
      <c r="U80" s="393">
        <f>Прайс[[#This Row],[KFP-SP-PPA]]+Прайс[[#This Row],[KFP-SB-N110]]*4</f>
        <v>2810</v>
      </c>
      <c r="V80" s="393">
        <v>0</v>
      </c>
    </row>
    <row r="81" spans="1:22" x14ac:dyDescent="0.25">
      <c r="A81" s="247" t="s">
        <v>717</v>
      </c>
      <c r="B81" s="1">
        <v>1</v>
      </c>
      <c r="C81" s="368"/>
      <c r="D81" s="368"/>
      <c r="E81" s="368"/>
      <c r="F81" s="368"/>
      <c r="G81" s="368"/>
      <c r="H81" s="368"/>
      <c r="I81" s="28">
        <f>Таблица21[[#This Row],[Моя цена Компл 2]]-Таблица21[[#This Row],[Цена БЗ компл 2]]</f>
        <v>0</v>
      </c>
      <c r="M81" s="247" t="s">
        <v>58</v>
      </c>
      <c r="N81" s="391">
        <v>2000</v>
      </c>
      <c r="O81" s="391">
        <v>2280</v>
      </c>
      <c r="P81" s="391">
        <v>600</v>
      </c>
      <c r="Q81" s="391">
        <v>600</v>
      </c>
      <c r="R81" s="391">
        <v>560</v>
      </c>
      <c r="S81" s="391">
        <v>560</v>
      </c>
      <c r="T81" s="39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4">
        <f>Прайс[[#This Row],[KFP-SB-N110]]*2+Прайс[[#This Row],[KFN-SB-M15]]+Прайс[[#This Row],[KFN-SB-MD]]</f>
        <v>1370</v>
      </c>
      <c r="V81" s="394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718</v>
      </c>
      <c r="B82" s="1">
        <v>1</v>
      </c>
      <c r="C82" s="368"/>
      <c r="D82" s="368"/>
      <c r="E82" s="368"/>
      <c r="F82" s="368"/>
      <c r="G82" s="368"/>
      <c r="H82" s="368"/>
      <c r="I82" s="28">
        <f>Таблица21[[#This Row],[Моя цена Компл 2]]-Таблица21[[#This Row],[Цена БЗ компл 2]]</f>
        <v>0</v>
      </c>
      <c r="M82" s="381" t="s">
        <v>59</v>
      </c>
      <c r="N82" s="390">
        <v>2000</v>
      </c>
      <c r="O82" s="390">
        <v>2280</v>
      </c>
      <c r="P82" s="390">
        <v>600</v>
      </c>
      <c r="Q82" s="390">
        <v>600</v>
      </c>
      <c r="R82" s="390">
        <v>560</v>
      </c>
      <c r="S82" s="390">
        <v>560</v>
      </c>
      <c r="T82" s="393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393">
        <v>0</v>
      </c>
      <c r="V82" s="393">
        <v>0</v>
      </c>
    </row>
    <row r="83" spans="1:22" x14ac:dyDescent="0.25">
      <c r="A83" s="247" t="s">
        <v>57</v>
      </c>
      <c r="B83" s="1">
        <v>1</v>
      </c>
      <c r="C83" s="368"/>
      <c r="D83" s="368"/>
      <c r="E83" s="368"/>
      <c r="F83" s="368"/>
      <c r="G83" s="368"/>
      <c r="H83" s="368"/>
      <c r="I83" s="28">
        <f>Таблица21[[#This Row],[Моя цена Компл 2]]-Таблица21[[#This Row],[Цена БЗ компл 2]]</f>
        <v>0</v>
      </c>
      <c r="M83" s="251" t="s">
        <v>60</v>
      </c>
      <c r="N83" s="392">
        <v>2280</v>
      </c>
      <c r="O83" s="392">
        <v>2280</v>
      </c>
      <c r="P83" s="392">
        <v>600</v>
      </c>
      <c r="Q83" s="392">
        <v>600</v>
      </c>
      <c r="R83" s="392">
        <v>560</v>
      </c>
      <c r="S83" s="392">
        <v>560</v>
      </c>
      <c r="T83" s="396">
        <f>Прайс[[#This Row],[KFP-SP-PPGK]]+Прайс[[#This Row],[КФ петли SENS накл.110 гр. с крестообр. Планкой]]*5</f>
        <v>9180</v>
      </c>
      <c r="U83" s="396">
        <f>Прайс[[#This Row],[KFP-SP-PPA]]+Прайс[[#This Row],[KFP-SB-N110]]*7</f>
        <v>3200</v>
      </c>
      <c r="V83" s="396">
        <v>0</v>
      </c>
    </row>
    <row r="84" spans="1:22" x14ac:dyDescent="0.25">
      <c r="A84" s="247" t="s">
        <v>58</v>
      </c>
      <c r="B84" s="1">
        <v>1</v>
      </c>
      <c r="C84" s="368"/>
      <c r="D84" s="368"/>
      <c r="E84" s="368"/>
      <c r="F84" s="368"/>
      <c r="G84" s="368"/>
      <c r="H84" s="368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8"/>
      <c r="D85" s="368"/>
      <c r="E85" s="368"/>
      <c r="F85" s="368"/>
      <c r="G85" s="368"/>
      <c r="H85" s="368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8"/>
      <c r="D86" s="368"/>
      <c r="E86" s="368"/>
      <c r="F86" s="368"/>
      <c r="G86" s="368"/>
      <c r="H86" s="368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856</v>
      </c>
      <c r="B87" s="1">
        <f>SUBTOTAL(109,Таблица21[Тест])</f>
        <v>67</v>
      </c>
      <c r="C87" s="369"/>
      <c r="D87" s="369"/>
      <c r="E87" s="369"/>
      <c r="F87" s="369"/>
      <c r="G87" s="369"/>
      <c r="H87" s="369"/>
      <c r="I87" s="370"/>
    </row>
  </sheetData>
  <sheetProtection algorithmName="SHA-512" hashValue="RxwXM78+c50ksHmw1J0ysWJjdaj8LWvaGZF0WKmNWcnX1JWClsT0Xy9KuE3Rsty3STkGuEeTekr85fv/XXrdOg==" saltValue="ABrG2FbTopleRz/kEio3Pw==" spinCount="100000" sheet="1" objects="1" scenarios="1"/>
  <phoneticPr fontId="6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28" zoomScale="115" zoomScaleNormal="115" workbookViewId="0">
      <pane xSplit="1" topLeftCell="AG1" activePane="topRight" state="frozen"/>
      <selection pane="topRight" activeCell="AL8" sqref="AL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09" t="s">
        <v>433</v>
      </c>
      <c r="AH1" s="2" t="s">
        <v>627</v>
      </c>
      <c r="AI1" s="2" t="s">
        <v>687</v>
      </c>
      <c r="AJ1" s="2" t="s">
        <v>406</v>
      </c>
      <c r="AK1" s="2" t="s">
        <v>442</v>
      </c>
      <c r="AL1" s="2" t="s">
        <v>476</v>
      </c>
      <c r="AM1" s="2" t="s">
        <v>653</v>
      </c>
      <c r="AN1" s="2" t="s">
        <v>396</v>
      </c>
      <c r="AO1" s="2" t="s">
        <v>675</v>
      </c>
      <c r="AP1" s="2" t="s">
        <v>405</v>
      </c>
      <c r="AQ1" s="2" t="s">
        <v>676</v>
      </c>
      <c r="AR1" s="2" t="s">
        <v>412</v>
      </c>
      <c r="AS1" s="2" t="s">
        <v>637</v>
      </c>
      <c r="AT1" s="2" t="s">
        <v>448</v>
      </c>
      <c r="AU1" s="431" t="s">
        <v>450</v>
      </c>
      <c r="AV1" s="2" t="s">
        <v>451</v>
      </c>
      <c r="AW1" s="2" t="s">
        <v>488</v>
      </c>
      <c r="AX1" s="432" t="s">
        <v>437</v>
      </c>
      <c r="AY1" s="93" t="s">
        <v>438</v>
      </c>
      <c r="AZ1" s="432" t="s">
        <v>440</v>
      </c>
      <c r="BA1" s="2" t="s">
        <v>422</v>
      </c>
      <c r="BB1" s="2" t="s">
        <v>871</v>
      </c>
      <c r="BC1" s="2" t="s">
        <v>866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641</v>
      </c>
      <c r="BL1" s="2" t="s">
        <v>399</v>
      </c>
      <c r="BM1" s="2" t="s">
        <v>400</v>
      </c>
      <c r="BN1" s="2" t="s">
        <v>430</v>
      </c>
      <c r="BO1" s="2" t="s">
        <v>664</v>
      </c>
      <c r="BP1" s="2" t="s">
        <v>671</v>
      </c>
      <c r="BQ1" s="2" t="s">
        <v>194</v>
      </c>
      <c r="BR1" s="2" t="s">
        <v>672</v>
      </c>
      <c r="BS1" s="2" t="s">
        <v>688</v>
      </c>
      <c r="BT1" s="2" t="s">
        <v>689</v>
      </c>
      <c r="BU1" s="2" t="s">
        <v>731</v>
      </c>
      <c r="BV1" s="2" t="s">
        <v>732</v>
      </c>
      <c r="BW1" s="2" t="s">
        <v>733</v>
      </c>
      <c r="BX1" s="2" t="s">
        <v>734</v>
      </c>
      <c r="BY1" s="2" t="s">
        <v>720</v>
      </c>
      <c r="BZ1" s="2" t="s">
        <v>721</v>
      </c>
      <c r="CA1" s="2" t="s">
        <v>787</v>
      </c>
      <c r="CB1" s="2" t="s">
        <v>781</v>
      </c>
      <c r="CC1" s="2" t="s">
        <v>789</v>
      </c>
      <c r="CD1" s="2" t="s">
        <v>809</v>
      </c>
      <c r="CE1" s="2" t="s">
        <v>1151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33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34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35">
        <f>SUM(Прайс[[#This Row],[КФ НСТ11]:[KFPr-SB-ZPG]])</f>
        <v>1080</v>
      </c>
      <c r="AI2" s="435"/>
      <c r="AJ2" s="1"/>
      <c r="AK2" s="1"/>
      <c r="AL2" s="1"/>
      <c r="AM2" s="435"/>
      <c r="AN2" s="435"/>
      <c r="AO2" s="435"/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5"/>
      <c r="BD2" s="435"/>
      <c r="BE2" s="435"/>
      <c r="BF2" s="435"/>
      <c r="BG2" s="435"/>
      <c r="BH2" s="435"/>
      <c r="BI2" s="435"/>
      <c r="BJ2" s="435"/>
      <c r="BK2" s="435"/>
      <c r="BL2" s="435"/>
      <c r="BM2" s="435"/>
      <c r="BN2" s="435"/>
      <c r="BO2" s="435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6">
        <v>1.095</v>
      </c>
      <c r="BW2" s="436">
        <v>1.0649999999999999</v>
      </c>
      <c r="BX2" s="28">
        <v>1.3</v>
      </c>
      <c r="BY2" s="1">
        <v>0</v>
      </c>
      <c r="BZ2" s="1">
        <v>7</v>
      </c>
      <c r="CA2" s="1" t="s">
        <v>87</v>
      </c>
      <c r="CB2" s="28" t="s">
        <v>782</v>
      </c>
      <c r="CC2" s="1">
        <v>0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16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34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35">
        <f>SUM(Прайс[[#This Row],[КФ НСТ11]:[KFPr-SB-ZPG]])</f>
        <v>1080</v>
      </c>
      <c r="AI3" s="435"/>
      <c r="AJ3" s="1"/>
      <c r="AK3" s="1"/>
      <c r="AL3" s="1"/>
      <c r="AM3" s="435">
        <f>'комплекты фурнитуры'!$C$66</f>
        <v>620</v>
      </c>
      <c r="AN3" s="435">
        <f>'комплекты фурнитуры'!$C$67</f>
        <v>130</v>
      </c>
      <c r="AO3" s="435"/>
      <c r="AP3" s="435"/>
      <c r="AQ3" s="435"/>
      <c r="AR3" s="435"/>
      <c r="AS3" s="435"/>
      <c r="AT3" s="435"/>
      <c r="AU3" s="435"/>
      <c r="AV3" s="435"/>
      <c r="AW3" s="435"/>
      <c r="AX3" s="435"/>
      <c r="AY3" s="435"/>
      <c r="AZ3" s="435"/>
      <c r="BA3" s="435"/>
      <c r="BB3" s="435"/>
      <c r="BC3" s="435"/>
      <c r="BD3" s="435"/>
      <c r="BE3" s="435"/>
      <c r="BF3" s="435"/>
      <c r="BG3" s="435"/>
      <c r="BH3" s="435"/>
      <c r="BI3" s="435"/>
      <c r="BJ3" s="435"/>
      <c r="BK3" s="435"/>
      <c r="BL3" s="435"/>
      <c r="BM3" s="435"/>
      <c r="BN3" s="435"/>
      <c r="BO3" s="435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6">
        <v>1.08</v>
      </c>
      <c r="BW3" s="436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782</v>
      </c>
      <c r="CC3" s="1">
        <v>0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16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34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35">
        <f>SUM(Прайс[[#This Row],[КФ НСТ11]:[KFPr-SB-ZPG]])</f>
        <v>1080</v>
      </c>
      <c r="AI4" s="435"/>
      <c r="AJ4" s="1"/>
      <c r="AK4" s="1"/>
      <c r="AL4" s="1"/>
      <c r="AM4" s="435">
        <f>'комплекты фурнитуры'!$C$66</f>
        <v>620</v>
      </c>
      <c r="AN4" s="435">
        <f>'комплекты фурнитуры'!$C$67</f>
        <v>130</v>
      </c>
      <c r="AO4" s="435"/>
      <c r="AP4" s="435"/>
      <c r="AQ4" s="435"/>
      <c r="AR4" s="435"/>
      <c r="AS4" s="435"/>
      <c r="AT4" s="435"/>
      <c r="AU4" s="435"/>
      <c r="AV4" s="435"/>
      <c r="AW4" s="435"/>
      <c r="AX4" s="435"/>
      <c r="AY4" s="435"/>
      <c r="AZ4" s="435"/>
      <c r="BA4" s="435"/>
      <c r="BB4" s="435"/>
      <c r="BC4" s="435"/>
      <c r="BD4" s="435"/>
      <c r="BE4" s="435"/>
      <c r="BF4" s="435"/>
      <c r="BG4" s="435"/>
      <c r="BH4" s="435"/>
      <c r="BI4" s="435"/>
      <c r="BJ4" s="435"/>
      <c r="BK4" s="435"/>
      <c r="BL4" s="435"/>
      <c r="BM4" s="435"/>
      <c r="BN4" s="435"/>
      <c r="BO4" s="435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6">
        <v>1.08</v>
      </c>
      <c r="BW4" s="436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782</v>
      </c>
      <c r="CC4" s="1">
        <v>0</v>
      </c>
      <c r="CD4" s="1" t="s">
        <v>10</v>
      </c>
      <c r="CE4" s="1">
        <v>2340</v>
      </c>
    </row>
    <row r="5" spans="1:90" ht="15" customHeight="1" x14ac:dyDescent="0.25">
      <c r="A5" s="16" t="s">
        <v>673</v>
      </c>
      <c r="B5" s="1" t="s">
        <v>6</v>
      </c>
      <c r="C5" s="1" t="s">
        <v>705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34" t="s">
        <v>67</v>
      </c>
      <c r="O5" s="437">
        <v>2060</v>
      </c>
      <c r="P5" s="437"/>
      <c r="Q5" s="437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фурнитуры'!$C$25</f>
        <v>270</v>
      </c>
      <c r="AF5" s="1"/>
      <c r="AG5" s="1"/>
      <c r="AH5" s="435">
        <f>SUM(Прайс[[#This Row],[КФ НСТ11]:[KFPr-SB-ZPG]])</f>
        <v>810</v>
      </c>
      <c r="AI5" s="435"/>
      <c r="AJ5" s="1"/>
      <c r="AK5" s="1"/>
      <c r="AL5" s="1"/>
      <c r="AM5" s="435"/>
      <c r="AN5" s="435"/>
      <c r="AO5" s="435"/>
      <c r="AP5" s="435"/>
      <c r="AQ5" s="435"/>
      <c r="AR5" s="435"/>
      <c r="AS5" s="435"/>
      <c r="AT5" s="435"/>
      <c r="AU5" s="435"/>
      <c r="AV5" s="435"/>
      <c r="AW5" s="435"/>
      <c r="AX5" s="435"/>
      <c r="AY5" s="435"/>
      <c r="AZ5" s="435"/>
      <c r="BA5" s="435"/>
      <c r="BB5" s="435"/>
      <c r="BC5" s="435"/>
      <c r="BD5" s="435"/>
      <c r="BE5" s="435"/>
      <c r="BF5" s="435"/>
      <c r="BG5" s="435"/>
      <c r="BH5" s="435"/>
      <c r="BI5" s="435"/>
      <c r="BJ5" s="435"/>
      <c r="BK5" s="435">
        <f>'комплекты фурнитуры'!$C$47</f>
        <v>11560</v>
      </c>
      <c r="BL5" s="435"/>
      <c r="BM5" s="435">
        <f>'комплекты фурнитуры'!$C$88</f>
        <v>10</v>
      </c>
      <c r="BN5" s="435"/>
      <c r="BO5" s="435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6">
        <v>1.08</v>
      </c>
      <c r="BW5" s="436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783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16" t="s">
        <v>674</v>
      </c>
      <c r="B6" s="1" t="s">
        <v>6</v>
      </c>
      <c r="C6" s="1" t="s">
        <v>706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34" t="s">
        <v>67</v>
      </c>
      <c r="O6" s="437">
        <v>2060</v>
      </c>
      <c r="P6" s="437"/>
      <c r="Q6" s="437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35">
        <f>SUM(Прайс[[#This Row],[КФ НСТ11]:[KFPr-SB-ZPG]])</f>
        <v>1080</v>
      </c>
      <c r="AI6" s="435"/>
      <c r="AJ6" s="1"/>
      <c r="AK6" s="1"/>
      <c r="AL6" s="1"/>
      <c r="AM6" s="435"/>
      <c r="AN6" s="435"/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>
        <f>'комплекты фурнитуры'!D49</f>
        <v>10520</v>
      </c>
      <c r="BM6" s="435">
        <f>'комплекты фурнитуры'!$C$88</f>
        <v>10</v>
      </c>
      <c r="BN6" s="435"/>
      <c r="BO6" s="435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6">
        <v>1.08</v>
      </c>
      <c r="BW6" s="436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783</v>
      </c>
      <c r="CC6" s="1">
        <v>0</v>
      </c>
      <c r="CD6" s="1" t="s">
        <v>10</v>
      </c>
      <c r="CE6" s="1">
        <v>2340</v>
      </c>
    </row>
    <row r="7" spans="1:90" x14ac:dyDescent="0.25">
      <c r="A7" s="16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34"/>
      <c r="O7" s="437">
        <v>2100</v>
      </c>
      <c r="P7" s="437"/>
      <c r="Q7" s="437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35">
        <f>SUM(Прайс[[#This Row],[КФ НСТ11]:[KFPr-SB-ZPG]])</f>
        <v>1000</v>
      </c>
      <c r="AI7" s="435"/>
      <c r="AJ7" s="1"/>
      <c r="AK7" s="1"/>
      <c r="AL7" s="1"/>
      <c r="AM7" s="435">
        <f>'комплекты фурнитуры'!$C$66</f>
        <v>620</v>
      </c>
      <c r="AN7" s="435">
        <f>'комплекты фурнитуры'!$C$67</f>
        <v>130</v>
      </c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6">
        <v>1.08</v>
      </c>
      <c r="BW7" s="436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782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16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34"/>
      <c r="O8" s="437">
        <v>2100</v>
      </c>
      <c r="P8" s="437"/>
      <c r="Q8" s="437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35">
        <f>SUM(Прайс[[#This Row],[КФ НСТ11]:[KFPr-SB-ZPG]])</f>
        <v>1000</v>
      </c>
      <c r="AI8" s="435"/>
      <c r="AJ8" s="1"/>
      <c r="AK8" s="1"/>
      <c r="AL8" s="1"/>
      <c r="AM8" s="435">
        <f>'комплекты фурнитуры'!$C$66</f>
        <v>620</v>
      </c>
      <c r="AN8" s="435">
        <f>'комплекты фурнитуры'!$C$67</f>
        <v>130</v>
      </c>
      <c r="AO8" s="435"/>
      <c r="AP8" s="435"/>
      <c r="AQ8" s="435"/>
      <c r="AR8" s="435"/>
      <c r="AS8" s="435"/>
      <c r="AT8" s="435"/>
      <c r="AU8" s="435"/>
      <c r="AV8" s="435"/>
      <c r="AW8" s="435"/>
      <c r="AX8" s="435"/>
      <c r="AY8" s="435"/>
      <c r="AZ8" s="435"/>
      <c r="BA8" s="435"/>
      <c r="BB8" s="435"/>
      <c r="BC8" s="435"/>
      <c r="BD8" s="435"/>
      <c r="BE8" s="435"/>
      <c r="BF8" s="435"/>
      <c r="BG8" s="435"/>
      <c r="BH8" s="435"/>
      <c r="BI8" s="435"/>
      <c r="BJ8" s="435"/>
      <c r="BK8" s="435"/>
      <c r="BL8" s="435"/>
      <c r="BM8" s="435"/>
      <c r="BN8" s="435"/>
      <c r="BO8" s="435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6">
        <v>1.08</v>
      </c>
      <c r="BW8" s="436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782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16" t="s">
        <v>187</v>
      </c>
      <c r="B9" s="1" t="s">
        <v>6</v>
      </c>
      <c r="C9" s="1" t="s">
        <v>692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34" t="s">
        <v>68</v>
      </c>
      <c r="O9" s="437">
        <v>3070</v>
      </c>
      <c r="P9" s="437"/>
      <c r="Q9" s="437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35">
        <f>SUM(Прайс[[#This Row],[КФ НСТ11]:[KFPr-SB-ZPG]])</f>
        <v>1350</v>
      </c>
      <c r="AI9" s="435"/>
      <c r="AJ9" s="1">
        <f>'комплекты фурнитуры'!$C$82</f>
        <v>30</v>
      </c>
      <c r="AK9" s="1">
        <f>'комплекты фурнитуры'!$C$94</f>
        <v>20</v>
      </c>
      <c r="AL9" s="1"/>
      <c r="AM9" s="435"/>
      <c r="AN9" s="435"/>
      <c r="AO9" s="435">
        <f>'комплекты фурнитуры'!$C$60</f>
        <v>1300</v>
      </c>
      <c r="AP9" s="435">
        <f>'комплекты фурнитуры'!$C$62</f>
        <v>480</v>
      </c>
      <c r="AQ9" s="435"/>
      <c r="AR9" s="435"/>
      <c r="AS9" s="435"/>
      <c r="AT9" s="435"/>
      <c r="AU9" s="435"/>
      <c r="AV9" s="435"/>
      <c r="AW9" s="435"/>
      <c r="AX9" s="435"/>
      <c r="AY9" s="435"/>
      <c r="AZ9" s="435"/>
      <c r="BA9" s="435"/>
      <c r="BB9" s="435"/>
      <c r="BC9" s="435"/>
      <c r="BD9" s="435"/>
      <c r="BE9" s="435"/>
      <c r="BF9" s="435"/>
      <c r="BG9" s="435"/>
      <c r="BH9" s="435"/>
      <c r="BI9" s="435"/>
      <c r="BJ9" s="435"/>
      <c r="BK9" s="435"/>
      <c r="BL9" s="435"/>
      <c r="BM9" s="435"/>
      <c r="BN9" s="435"/>
      <c r="BO9" s="435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6">
        <v>1.08</v>
      </c>
      <c r="BW9" s="436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782</v>
      </c>
      <c r="CC9" s="1">
        <v>0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33" t="s">
        <v>186</v>
      </c>
      <c r="B10" s="1" t="s">
        <v>6</v>
      </c>
      <c r="C10" s="1" t="s">
        <v>691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7">
        <v>3070</v>
      </c>
      <c r="P10" s="437"/>
      <c r="Q10" s="437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35">
        <f>SUM(Прайс[[#This Row],[КФ НСТ11]:[KFPr-SB-ZPG]])</f>
        <v>1350</v>
      </c>
      <c r="AI10" s="435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35"/>
      <c r="AN10" s="435"/>
      <c r="AO10" s="435">
        <f>'комплекты фурнитуры'!$C$60</f>
        <v>1300</v>
      </c>
      <c r="AP10" s="435">
        <f>'комплекты фурнитуры'!$C$62</f>
        <v>480</v>
      </c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435"/>
      <c r="BC10" s="435"/>
      <c r="BD10" s="435"/>
      <c r="BE10" s="435"/>
      <c r="BF10" s="435"/>
      <c r="BG10" s="435"/>
      <c r="BH10" s="435"/>
      <c r="BI10" s="435"/>
      <c r="BJ10" s="435"/>
      <c r="BK10" s="435"/>
      <c r="BL10" s="435"/>
      <c r="BM10" s="435"/>
      <c r="BN10" s="435"/>
      <c r="BO10" s="435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6">
        <v>1.08</v>
      </c>
      <c r="BW10" s="436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782</v>
      </c>
      <c r="CC10" s="1">
        <v>0</v>
      </c>
      <c r="CD10" s="1" t="s">
        <v>10</v>
      </c>
      <c r="CE10" s="1">
        <v>3500</v>
      </c>
    </row>
    <row r="11" spans="1:90" ht="15" customHeight="1" x14ac:dyDescent="0.25">
      <c r="A11" s="16" t="s">
        <v>189</v>
      </c>
      <c r="B11" s="1" t="s">
        <v>6</v>
      </c>
      <c r="C11" s="1" t="s">
        <v>693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34" t="s">
        <v>68</v>
      </c>
      <c r="O11" s="437">
        <v>2850</v>
      </c>
      <c r="P11" s="437"/>
      <c r="Q11" s="437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35">
        <f>SUM(Прайс[[#This Row],[КФ НСТ11]:[KFPr-SB-ZPG]])</f>
        <v>1280</v>
      </c>
      <c r="AI11" s="435"/>
      <c r="AJ11" s="1">
        <f>'комплекты фурнитуры'!$C$82</f>
        <v>30</v>
      </c>
      <c r="AK11" s="1"/>
      <c r="AL11" s="1"/>
      <c r="AM11" s="435"/>
      <c r="AN11" s="435"/>
      <c r="AO11" s="435">
        <f>'комплекты фурнитуры'!$C$60</f>
        <v>1300</v>
      </c>
      <c r="AP11" s="435">
        <f>'комплекты фурнитуры'!$C$62</f>
        <v>480</v>
      </c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435"/>
      <c r="BC11" s="435"/>
      <c r="BD11" s="435"/>
      <c r="BE11" s="435"/>
      <c r="BF11" s="435"/>
      <c r="BG11" s="435"/>
      <c r="BH11" s="435"/>
      <c r="BI11" s="435"/>
      <c r="BJ11" s="435"/>
      <c r="BK11" s="435"/>
      <c r="BL11" s="435"/>
      <c r="BM11" s="435"/>
      <c r="BN11" s="435"/>
      <c r="BO11" s="435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6">
        <v>1.08</v>
      </c>
      <c r="BW11" s="436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782</v>
      </c>
      <c r="CC11" s="1">
        <v>0</v>
      </c>
      <c r="CD11" s="1" t="s">
        <v>10</v>
      </c>
      <c r="CE11" s="1">
        <v>3290</v>
      </c>
      <c r="CF11" t="s">
        <v>735</v>
      </c>
    </row>
    <row r="12" spans="1:90" ht="15" customHeight="1" x14ac:dyDescent="0.25">
      <c r="A12" s="433" t="s">
        <v>188</v>
      </c>
      <c r="B12" s="1" t="s">
        <v>6</v>
      </c>
      <c r="C12" s="1" t="s">
        <v>694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7">
        <v>2850</v>
      </c>
      <c r="P12" s="437"/>
      <c r="Q12" s="437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35">
        <f>SUM(Прайс[[#This Row],[КФ НСТ11]:[KFPr-SB-ZPG]])</f>
        <v>1280</v>
      </c>
      <c r="AI12" s="435"/>
      <c r="AJ12" s="1">
        <f>'комплекты фурнитуры'!$C$82</f>
        <v>30</v>
      </c>
      <c r="AK12" s="1"/>
      <c r="AL12" s="1"/>
      <c r="AM12" s="435"/>
      <c r="AN12" s="435"/>
      <c r="AO12" s="435">
        <f>'комплекты фурнитуры'!$C$60</f>
        <v>1300</v>
      </c>
      <c r="AP12" s="435">
        <f>'комплекты фурнитуры'!$C$62</f>
        <v>480</v>
      </c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6">
        <v>1.08</v>
      </c>
      <c r="BW12" s="436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782</v>
      </c>
      <c r="CC12" s="1">
        <v>0</v>
      </c>
      <c r="CD12" s="1" t="s">
        <v>10</v>
      </c>
      <c r="CE12" s="1">
        <v>3290</v>
      </c>
      <c r="CF12" t="s">
        <v>735</v>
      </c>
    </row>
    <row r="13" spans="1:90" ht="15" customHeight="1" x14ac:dyDescent="0.25">
      <c r="A13" s="16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7">
        <v>2300</v>
      </c>
      <c r="P13" s="437"/>
      <c r="Q13" s="437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35">
        <f>SUM(Прайс[[#This Row],[КФ НСТ11]:[KFPr-SB-ZPG]])</f>
        <v>1080</v>
      </c>
      <c r="AI13" s="435"/>
      <c r="AJ13" s="1"/>
      <c r="AK13" s="1"/>
      <c r="AL13" s="1"/>
      <c r="AM13" s="435">
        <f>'комплекты фурнитуры'!$C$66</f>
        <v>620</v>
      </c>
      <c r="AN13" s="435">
        <f>'комплекты фурнитуры'!$C$67</f>
        <v>130</v>
      </c>
      <c r="AO13" s="435"/>
      <c r="AP13" s="435"/>
      <c r="AQ13" s="435"/>
      <c r="AR13" s="435"/>
      <c r="AS13" s="435"/>
      <c r="AT13" s="435"/>
      <c r="AU13" s="435"/>
      <c r="AV13" s="435"/>
      <c r="AW13" s="435"/>
      <c r="AX13" s="435"/>
      <c r="AY13" s="435"/>
      <c r="AZ13" s="435"/>
      <c r="BA13" s="435"/>
      <c r="BB13" s="435">
        <f>'комплекты фурнитуры'!$C$27</f>
        <v>5100</v>
      </c>
      <c r="BC13" s="435"/>
      <c r="BD13" s="435">
        <f>'комплекты фурнитуры'!$C$34</f>
        <v>370</v>
      </c>
      <c r="BE13" s="435"/>
      <c r="BF13" s="435">
        <f>'комплекты фурнитуры'!$C$35</f>
        <v>170</v>
      </c>
      <c r="BG13" s="435">
        <f>'комплекты фурнитуры'!$C$37</f>
        <v>4130</v>
      </c>
      <c r="BH13" s="435"/>
      <c r="BI13" s="435"/>
      <c r="BJ13" s="435"/>
      <c r="BK13" s="435"/>
      <c r="BL13" s="435"/>
      <c r="BM13" s="435"/>
      <c r="BN13" s="435"/>
      <c r="BO13" s="435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6">
        <v>1.08</v>
      </c>
      <c r="BW13" s="436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782</v>
      </c>
      <c r="CC13" s="1">
        <v>0</v>
      </c>
      <c r="CD13" s="1" t="s">
        <v>10</v>
      </c>
      <c r="CE13" s="1">
        <v>2610</v>
      </c>
      <c r="CF13" t="s">
        <v>735</v>
      </c>
    </row>
    <row r="14" spans="1:90" ht="15" customHeight="1" x14ac:dyDescent="0.25">
      <c r="A14" s="16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7">
        <v>2300</v>
      </c>
      <c r="P14" s="437"/>
      <c r="Q14" s="437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35">
        <f>SUM(Прайс[[#This Row],[КФ НСТ11]:[KFPr-SB-ZPG]])</f>
        <v>1080</v>
      </c>
      <c r="AI14" s="435"/>
      <c r="AJ14" s="1"/>
      <c r="AK14" s="1"/>
      <c r="AL14" s="1"/>
      <c r="AM14" s="435">
        <f>'комплекты фурнитуры'!$C$66</f>
        <v>620</v>
      </c>
      <c r="AN14" s="435">
        <f>'комплекты фурнитуры'!$C$67</f>
        <v>130</v>
      </c>
      <c r="AO14" s="435"/>
      <c r="AP14" s="435"/>
      <c r="AQ14" s="435"/>
      <c r="AR14" s="435"/>
      <c r="AS14" s="435"/>
      <c r="AT14" s="435"/>
      <c r="AU14" s="435"/>
      <c r="AV14" s="435"/>
      <c r="AW14" s="435"/>
      <c r="AX14" s="435"/>
      <c r="AY14" s="435"/>
      <c r="AZ14" s="435"/>
      <c r="BA14" s="435"/>
      <c r="BB14" s="435">
        <f>'комплекты фурнитуры'!$C$27</f>
        <v>5100</v>
      </c>
      <c r="BC14" s="435"/>
      <c r="BD14" s="435">
        <f>'комплекты фурнитуры'!$C$34</f>
        <v>370</v>
      </c>
      <c r="BE14" s="435"/>
      <c r="BF14" s="435">
        <f>'комплекты фурнитуры'!$C$35</f>
        <v>170</v>
      </c>
      <c r="BG14" s="435">
        <f>'комплекты фурнитуры'!$C$37</f>
        <v>4130</v>
      </c>
      <c r="BH14" s="435"/>
      <c r="BI14" s="435"/>
      <c r="BJ14" s="435"/>
      <c r="BK14" s="435"/>
      <c r="BL14" s="435"/>
      <c r="BM14" s="435"/>
      <c r="BN14" s="435"/>
      <c r="BO14" s="435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6">
        <v>1.08</v>
      </c>
      <c r="BW14" s="436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782</v>
      </c>
      <c r="CC14" s="1">
        <v>0</v>
      </c>
      <c r="CD14" s="1" t="s">
        <v>10</v>
      </c>
      <c r="CE14" s="1">
        <v>2610</v>
      </c>
      <c r="CF14" t="s">
        <v>735</v>
      </c>
    </row>
    <row r="15" spans="1:90" ht="15" customHeight="1" x14ac:dyDescent="0.25">
      <c r="A15" s="433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7">
        <v>3030</v>
      </c>
      <c r="P15" s="437"/>
      <c r="Q15" s="437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35">
        <f>SUM(Прайс[[#This Row],[КФ НСТ11]:[KFPr-SB-ZPG]])</f>
        <v>1080</v>
      </c>
      <c r="AI15" s="435"/>
      <c r="AJ15" s="1"/>
      <c r="AK15" s="1"/>
      <c r="AL15" s="1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>
        <f>'комплекты фурнитуры'!$C$27</f>
        <v>5100</v>
      </c>
      <c r="BC15" s="435"/>
      <c r="BD15" s="435">
        <f>'комплекты фурнитуры'!$C$34</f>
        <v>370</v>
      </c>
      <c r="BE15" s="435"/>
      <c r="BF15" s="435">
        <f>'комплекты фурнитуры'!$C$35</f>
        <v>170</v>
      </c>
      <c r="BG15" s="435"/>
      <c r="BH15" s="435"/>
      <c r="BI15" s="435">
        <f>'комплекты фурнитуры'!$C$38</f>
        <v>6440</v>
      </c>
      <c r="BJ15" s="435"/>
      <c r="BK15" s="435"/>
      <c r="BL15" s="435"/>
      <c r="BM15" s="435"/>
      <c r="BN15" s="435"/>
      <c r="BO15" s="435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6">
        <v>1.08</v>
      </c>
      <c r="BW15" s="436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782</v>
      </c>
      <c r="CC15" s="1">
        <v>0</v>
      </c>
      <c r="CD15" s="1" t="s">
        <v>10</v>
      </c>
      <c r="CE15" s="1">
        <v>3400</v>
      </c>
      <c r="CF15" t="s">
        <v>735</v>
      </c>
    </row>
    <row r="16" spans="1:90" ht="15" customHeight="1" x14ac:dyDescent="0.25">
      <c r="A16" s="433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7">
        <v>2700</v>
      </c>
      <c r="P16" s="437"/>
      <c r="Q16" s="437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35">
        <f>SUM(Прайс[[#This Row],[КФ НСТ11]:[KFPr-SB-ZPG]])</f>
        <v>1080</v>
      </c>
      <c r="AI16" s="435"/>
      <c r="AJ16" s="1"/>
      <c r="AK16" s="1"/>
      <c r="AL16" s="1"/>
      <c r="AM16" s="435"/>
      <c r="AN16" s="435"/>
      <c r="AO16" s="435"/>
      <c r="AP16" s="435"/>
      <c r="AQ16" s="435"/>
      <c r="AR16" s="435"/>
      <c r="AS16" s="435"/>
      <c r="AT16" s="435"/>
      <c r="AU16" s="435"/>
      <c r="AV16" s="435"/>
      <c r="AW16" s="435"/>
      <c r="AX16" s="435"/>
      <c r="AY16" s="435"/>
      <c r="AZ16" s="435"/>
      <c r="BA16" s="435"/>
      <c r="BB16" s="435">
        <f>'комплекты фурнитуры'!$C$27</f>
        <v>5100</v>
      </c>
      <c r="BC16" s="435">
        <f>'комплекты фурнитуры'!$C$28</f>
        <v>6660</v>
      </c>
      <c r="BD16" s="435">
        <f>'комплекты фурнитуры'!$C$34</f>
        <v>370</v>
      </c>
      <c r="BE16" s="435">
        <f>'комплекты фурнитуры'!$C$33</f>
        <v>940</v>
      </c>
      <c r="BF16" s="435">
        <f>'комплекты фурнитуры'!$C$35</f>
        <v>170</v>
      </c>
      <c r="BG16" s="435"/>
      <c r="BH16" s="435">
        <f>'комплекты фурнитуры'!$C$36</f>
        <v>5040</v>
      </c>
      <c r="BI16" s="435">
        <f>'комплекты фурнитуры'!$C$38</f>
        <v>6440</v>
      </c>
      <c r="BJ16" s="435">
        <f>'комплекты фурнитуры'!$C$39</f>
        <v>7970</v>
      </c>
      <c r="BK16" s="435"/>
      <c r="BL16" s="435"/>
      <c r="BM16" s="435"/>
      <c r="BN16" s="435"/>
      <c r="BO16" s="435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6">
        <v>1.08</v>
      </c>
      <c r="BW16" s="436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782</v>
      </c>
      <c r="CC16" s="1">
        <v>0</v>
      </c>
      <c r="CD16" s="1" t="s">
        <v>10</v>
      </c>
      <c r="CE16" s="1">
        <v>3060</v>
      </c>
      <c r="CF16" t="s">
        <v>735</v>
      </c>
    </row>
    <row r="17" spans="1:84" ht="15" customHeight="1" x14ac:dyDescent="0.25">
      <c r="A17" s="433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7">
        <v>2580</v>
      </c>
      <c r="P17" s="437"/>
      <c r="Q17" s="437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35">
        <f>SUM(Прайс[[#This Row],[КФ НСТ11]:[KFPr-SB-ZPG]])</f>
        <v>1080</v>
      </c>
      <c r="AI17" s="435"/>
      <c r="AJ17" s="1"/>
      <c r="AK17" s="1"/>
      <c r="AL17" s="1"/>
      <c r="AM17" s="435"/>
      <c r="AN17" s="435"/>
      <c r="AO17" s="435"/>
      <c r="AP17" s="435"/>
      <c r="AQ17" s="435"/>
      <c r="AR17" s="435"/>
      <c r="AS17" s="435"/>
      <c r="AT17" s="435"/>
      <c r="AU17" s="435"/>
      <c r="AV17" s="435"/>
      <c r="AW17" s="435"/>
      <c r="AX17" s="435"/>
      <c r="AY17" s="435"/>
      <c r="AZ17" s="435"/>
      <c r="BA17" s="435"/>
      <c r="BB17" s="435"/>
      <c r="BC17" s="435">
        <f>'комплекты фурнитуры'!$C$28</f>
        <v>6660</v>
      </c>
      <c r="BD17" s="435"/>
      <c r="BE17" s="435">
        <f>'комплекты фурнитуры'!$C$33</f>
        <v>940</v>
      </c>
      <c r="BF17" s="435">
        <f>'комплекты фурнитуры'!$C$35</f>
        <v>170</v>
      </c>
      <c r="BG17" s="435"/>
      <c r="BH17" s="435">
        <f>'комплекты фурнитуры'!$C$36</f>
        <v>5040</v>
      </c>
      <c r="BI17" s="435"/>
      <c r="BJ17" s="435">
        <f>'комплекты фурнитуры'!$C$39</f>
        <v>7970</v>
      </c>
      <c r="BK17" s="435"/>
      <c r="BL17" s="435"/>
      <c r="BM17" s="435"/>
      <c r="BN17" s="435"/>
      <c r="BO17" s="435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6">
        <v>1.08</v>
      </c>
      <c r="BW17" s="436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782</v>
      </c>
      <c r="CC17" s="1">
        <v>0</v>
      </c>
      <c r="CD17" s="1" t="s">
        <v>10</v>
      </c>
      <c r="CE17" s="1">
        <v>2910</v>
      </c>
      <c r="CF17" t="s">
        <v>735</v>
      </c>
    </row>
    <row r="18" spans="1:84" ht="15" customHeight="1" x14ac:dyDescent="0.25">
      <c r="A18" s="433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7">
        <v>2510</v>
      </c>
      <c r="P18" s="437"/>
      <c r="Q18" s="437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35">
        <f>SUM(Прайс[[#This Row],[КФ НСТ11]:[KFPr-SB-ZPG]])</f>
        <v>1000</v>
      </c>
      <c r="AI18" s="435"/>
      <c r="AJ18" s="1"/>
      <c r="AK18" s="1"/>
      <c r="AL18" s="1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>
        <f>'комплекты фурнитуры'!$C$32</f>
        <v>480</v>
      </c>
      <c r="BB18" s="435"/>
      <c r="BC18" s="435"/>
      <c r="BD18" s="435"/>
      <c r="BE18" s="435"/>
      <c r="BF18" s="435">
        <f>'комплекты фурнитуры'!$C$35</f>
        <v>170</v>
      </c>
      <c r="BG18" s="435"/>
      <c r="BH18" s="435"/>
      <c r="BI18" s="435"/>
      <c r="BJ18" s="435"/>
      <c r="BK18" s="435"/>
      <c r="BL18" s="435"/>
      <c r="BM18" s="435"/>
      <c r="BN18" s="435"/>
      <c r="BO18" s="435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6">
        <v>1.08</v>
      </c>
      <c r="BW18" s="436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785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33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7">
        <v>2450</v>
      </c>
      <c r="P19" s="437"/>
      <c r="Q19" s="437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35">
        <f>SUM(Прайс[[#This Row],[КФ НСТ11]:[KFPr-SB-ZPG]])</f>
        <v>1280</v>
      </c>
      <c r="AI19" s="435"/>
      <c r="AJ19" s="1"/>
      <c r="AK19" s="1"/>
      <c r="AL19" s="1"/>
      <c r="AM19" s="435"/>
      <c r="AN19" s="435"/>
      <c r="AO19" s="435"/>
      <c r="AP19" s="435"/>
      <c r="AQ19" s="435">
        <f>'комплекты фурнитуры'!$C$58</f>
        <v>1560</v>
      </c>
      <c r="AR19" s="435">
        <f>'комплекты фурнитуры'!$C$59</f>
        <v>190</v>
      </c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435"/>
      <c r="BI19" s="435"/>
      <c r="BJ19" s="435"/>
      <c r="BK19" s="435"/>
      <c r="BL19" s="435"/>
      <c r="BM19" s="435"/>
      <c r="BN19" s="435"/>
      <c r="BO19" s="435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6">
        <v>1.08</v>
      </c>
      <c r="BW19" s="436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782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16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7">
        <v>2000</v>
      </c>
      <c r="P20" s="437"/>
      <c r="Q20" s="437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35">
        <f>SUM(Прайс[[#This Row],[КФ НСТ11]:[KFPr-SB-ZPG]])</f>
        <v>1190</v>
      </c>
      <c r="AI20" s="435"/>
      <c r="AJ20" s="1"/>
      <c r="AK20" s="1"/>
      <c r="AL20" s="1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435"/>
      <c r="BI20" s="435"/>
      <c r="BJ20" s="435"/>
      <c r="BK20" s="435"/>
      <c r="BL20" s="435"/>
      <c r="BM20" s="435"/>
      <c r="BN20" s="435"/>
      <c r="BO20" s="435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6">
        <v>1.08</v>
      </c>
      <c r="BW20" s="436">
        <v>1.0649999999999999</v>
      </c>
      <c r="BX20" s="28">
        <v>1.3</v>
      </c>
      <c r="BY20" s="1">
        <v>1</v>
      </c>
      <c r="BZ20" s="1">
        <v>1</v>
      </c>
      <c r="CA20" s="1" t="s">
        <v>87</v>
      </c>
      <c r="CB20" s="28" t="s">
        <v>782</v>
      </c>
      <c r="CC20" s="1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7">
        <v>2000</v>
      </c>
      <c r="P21" s="437"/>
      <c r="Q21" s="437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35">
        <f>SUM(Прайс[[#This Row],[КФ НСТ11]:[KFPr-SB-ZPG]])</f>
        <v>1480</v>
      </c>
      <c r="AI21" s="435"/>
      <c r="AJ21" s="1"/>
      <c r="AK21" s="1"/>
      <c r="AL21" s="1"/>
      <c r="AM21" s="435"/>
      <c r="AN21" s="435"/>
      <c r="AO21" s="435">
        <f>'комплекты фурнитуры'!$C$60</f>
        <v>1300</v>
      </c>
      <c r="AP21" s="435">
        <f>'комплекты фурнитуры'!$C$62</f>
        <v>480</v>
      </c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5"/>
      <c r="BO21" s="435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6">
        <v>1.08</v>
      </c>
      <c r="BW21" s="436">
        <v>1.0649999999999999</v>
      </c>
      <c r="BX21" s="28">
        <v>1.3</v>
      </c>
      <c r="BY21" s="1">
        <v>1</v>
      </c>
      <c r="BZ21" s="1">
        <v>1</v>
      </c>
      <c r="CA21" s="1" t="s">
        <v>10</v>
      </c>
      <c r="CB21" s="28" t="s">
        <v>784</v>
      </c>
      <c r="CC21" s="1">
        <v>1</v>
      </c>
      <c r="CD21" s="1" t="s">
        <v>10</v>
      </c>
      <c r="CE21" s="1">
        <v>2260</v>
      </c>
    </row>
    <row r="22" spans="1:84" ht="15" customHeight="1" x14ac:dyDescent="0.25">
      <c r="A22" s="16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7">
        <v>2574.8000000000002</v>
      </c>
      <c r="P22" s="437"/>
      <c r="Q22" s="437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35">
        <f>SUM(Прайс[[#This Row],[КФ НСТ11]:[KFPr-SB-ZPG]])</f>
        <v>1080</v>
      </c>
      <c r="AI22" s="435"/>
      <c r="AJ22" s="1"/>
      <c r="AK22" s="1"/>
      <c r="AL22" s="1"/>
      <c r="AM22" s="435">
        <f>'комплекты фурнитуры'!$C$66</f>
        <v>620</v>
      </c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435"/>
      <c r="BI22" s="435"/>
      <c r="BJ22" s="435"/>
      <c r="BK22" s="435"/>
      <c r="BL22" s="435"/>
      <c r="BM22" s="435"/>
      <c r="BN22" s="435">
        <f>'комплекты фурнитуры'!$C$84</f>
        <v>390</v>
      </c>
      <c r="BO22" s="435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6">
        <v>1.08</v>
      </c>
      <c r="BW22" s="436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783</v>
      </c>
      <c r="CC22" s="1">
        <v>0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7">
        <v>2224.8000000000002</v>
      </c>
      <c r="P23" s="437"/>
      <c r="Q23" s="437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35">
        <f>SUM(Прайс[[#This Row],[КФ НСТ11]:[KFPr-SB-ZPG]])</f>
        <v>1080</v>
      </c>
      <c r="AI23" s="435"/>
      <c r="AJ23" s="1"/>
      <c r="AK23" s="1"/>
      <c r="AL23" s="1"/>
      <c r="AM23" s="435">
        <f>'комплекты фурнитуры'!$C$66</f>
        <v>620</v>
      </c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>
        <f>'комплекты фурнитуры'!$C$84</f>
        <v>390</v>
      </c>
      <c r="BO23" s="435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6">
        <v>1.08</v>
      </c>
      <c r="BW23" s="436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783</v>
      </c>
      <c r="CC23" s="1">
        <v>0</v>
      </c>
      <c r="CD23" s="1" t="s">
        <v>10</v>
      </c>
      <c r="CE23" s="1">
        <v>2527.1999999999998</v>
      </c>
    </row>
    <row r="24" spans="1:84" ht="15" customHeight="1" x14ac:dyDescent="0.25">
      <c r="A24" s="16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7">
        <v>3636.4</v>
      </c>
      <c r="P24" s="437"/>
      <c r="Q24" s="437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35">
        <f>SUM(Прайс[[#This Row],[КФ НСТ11]:[KFPr-SB-ZPG]])</f>
        <v>1080</v>
      </c>
      <c r="AI24" s="435"/>
      <c r="AJ24" s="1"/>
      <c r="AK24" s="1"/>
      <c r="AL24" s="1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>
        <f>'комплекты фурнитуры'!$C$28</f>
        <v>6660</v>
      </c>
      <c r="BD24" s="435"/>
      <c r="BE24" s="435"/>
      <c r="BF24" s="435"/>
      <c r="BG24" s="435"/>
      <c r="BH24" s="435"/>
      <c r="BI24" s="435"/>
      <c r="BJ24" s="435"/>
      <c r="BK24" s="435"/>
      <c r="BL24" s="435"/>
      <c r="BM24" s="435"/>
      <c r="BN24" s="435">
        <f>'комплекты фурнитуры'!$C$84</f>
        <v>390</v>
      </c>
      <c r="BO24" s="435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6">
        <v>1.08</v>
      </c>
      <c r="BW24" s="436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783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7">
        <v>2916</v>
      </c>
      <c r="P25" s="437"/>
      <c r="Q25" s="437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35">
        <f>SUM(Прайс[[#This Row],[КФ НСТ11]:[KFPr-SB-ZPG]])</f>
        <v>1080</v>
      </c>
      <c r="AI25" s="435"/>
      <c r="AJ25" s="1"/>
      <c r="AK25" s="1"/>
      <c r="AL25" s="1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>
        <f>'комплекты фурнитуры'!$C$27</f>
        <v>5100</v>
      </c>
      <c r="BC25" s="435">
        <f>'комплекты фурнитуры'!$C$28</f>
        <v>6660</v>
      </c>
      <c r="BD25" s="435"/>
      <c r="BE25" s="435"/>
      <c r="BF25" s="435"/>
      <c r="BG25" s="435"/>
      <c r="BH25" s="435"/>
      <c r="BI25" s="435"/>
      <c r="BJ25" s="435"/>
      <c r="BK25" s="435"/>
      <c r="BL25" s="435"/>
      <c r="BM25" s="435"/>
      <c r="BN25" s="435">
        <f>'комплекты фурнитуры'!$C$84</f>
        <v>390</v>
      </c>
      <c r="BO25" s="435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6">
        <v>1.08</v>
      </c>
      <c r="BW25" s="436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783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677</v>
      </c>
      <c r="B26" s="1" t="s">
        <v>6</v>
      </c>
      <c r="C26" s="1" t="s">
        <v>1159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7">
        <v>2224.8000000000002</v>
      </c>
      <c r="P26" s="437"/>
      <c r="Q26" s="437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фурнитуры'!$C$25</f>
        <v>270</v>
      </c>
      <c r="AF26" s="1"/>
      <c r="AG26" s="1"/>
      <c r="AH26" s="435">
        <f>SUM(Прайс[[#This Row],[КФ НСТ11]:[KFPr-SB-ZPG]])</f>
        <v>810</v>
      </c>
      <c r="AI26" s="435"/>
      <c r="AJ26" s="1"/>
      <c r="AK26" s="1"/>
      <c r="AL26" s="1"/>
      <c r="AM26" s="435"/>
      <c r="AN26" s="435"/>
      <c r="AO26" s="435"/>
      <c r="AP26" s="435"/>
      <c r="AQ26" s="435"/>
      <c r="AR26" s="435"/>
      <c r="AS26" s="435"/>
      <c r="AT26" s="435"/>
      <c r="AU26" s="435"/>
      <c r="AV26" s="435"/>
      <c r="AW26" s="435"/>
      <c r="AX26" s="435"/>
      <c r="AY26" s="435"/>
      <c r="AZ26" s="435"/>
      <c r="BA26" s="435"/>
      <c r="BB26" s="435"/>
      <c r="BC26" s="435"/>
      <c r="BD26" s="435"/>
      <c r="BE26" s="435"/>
      <c r="BF26" s="435"/>
      <c r="BG26" s="435"/>
      <c r="BH26" s="435"/>
      <c r="BI26" s="435"/>
      <c r="BJ26" s="435"/>
      <c r="BK26" s="435">
        <f>'комплекты фурнитуры'!$C$47</f>
        <v>11560</v>
      </c>
      <c r="BL26" s="435"/>
      <c r="BM26" s="435"/>
      <c r="BN26" s="435">
        <f>'комплекты фурнитуры'!$C$84</f>
        <v>390</v>
      </c>
      <c r="BO26" s="435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6">
        <v>1.08</v>
      </c>
      <c r="BW26" s="436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783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16" t="s">
        <v>678</v>
      </c>
      <c r="B27" s="1" t="s">
        <v>6</v>
      </c>
      <c r="C27" s="1" t="s">
        <v>1160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7">
        <v>2224.8000000000002</v>
      </c>
      <c r="P27" s="437"/>
      <c r="Q27" s="437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35">
        <f>SUM(Прайс[[#This Row],[КФ НСТ11]:[KFPr-SB-ZPG]])</f>
        <v>1080</v>
      </c>
      <c r="AI27" s="435"/>
      <c r="AJ27" s="1"/>
      <c r="AK27" s="1"/>
      <c r="AL27" s="1"/>
      <c r="AM27" s="435"/>
      <c r="AN27" s="435"/>
      <c r="AO27" s="435"/>
      <c r="AP27" s="435"/>
      <c r="AQ27" s="435"/>
      <c r="AR27" s="435"/>
      <c r="AS27" s="435"/>
      <c r="AT27" s="435"/>
      <c r="AU27" s="435"/>
      <c r="AV27" s="435"/>
      <c r="AW27" s="435"/>
      <c r="AX27" s="435"/>
      <c r="AY27" s="435"/>
      <c r="AZ27" s="435"/>
      <c r="BA27" s="435"/>
      <c r="BB27" s="435"/>
      <c r="BC27" s="435"/>
      <c r="BD27" s="435"/>
      <c r="BE27" s="435"/>
      <c r="BF27" s="435"/>
      <c r="BG27" s="435"/>
      <c r="BH27" s="435"/>
      <c r="BI27" s="435"/>
      <c r="BJ27" s="435"/>
      <c r="BK27" s="435"/>
      <c r="BL27" s="435">
        <f>'комплекты фурнитуры'!$C$49</f>
        <v>11370</v>
      </c>
      <c r="BM27" s="435">
        <f>'комплекты фурнитуры'!$C$88</f>
        <v>10</v>
      </c>
      <c r="BN27" s="435">
        <f>'комплекты фурнитуры'!$C$84</f>
        <v>390</v>
      </c>
      <c r="BO27" s="435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6">
        <v>1.08</v>
      </c>
      <c r="BW27" s="436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783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433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7">
        <v>2224.8000000000002</v>
      </c>
      <c r="P28" s="437"/>
      <c r="Q28" s="437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35">
        <f>SUM(Прайс[[#This Row],[КФ НСТ11]:[KFPr-SB-ZPG]])</f>
        <v>1080</v>
      </c>
      <c r="AI28" s="435"/>
      <c r="AJ28" s="1"/>
      <c r="AK28" s="1"/>
      <c r="AL28" s="1"/>
      <c r="AM28" s="435">
        <f>'комплекты фурнитуры'!$C$66</f>
        <v>620</v>
      </c>
      <c r="AN28" s="435"/>
      <c r="AO28" s="435"/>
      <c r="AP28" s="435"/>
      <c r="AQ28" s="435"/>
      <c r="AR28" s="435"/>
      <c r="AS28" s="435"/>
      <c r="AT28" s="435"/>
      <c r="AU28" s="435"/>
      <c r="AV28" s="435"/>
      <c r="AW28" s="435"/>
      <c r="AX28" s="435"/>
      <c r="AY28" s="435"/>
      <c r="AZ28" s="435"/>
      <c r="BA28" s="435"/>
      <c r="BB28" s="435"/>
      <c r="BC28" s="435"/>
      <c r="BD28" s="435"/>
      <c r="BE28" s="435"/>
      <c r="BF28" s="435"/>
      <c r="BG28" s="435"/>
      <c r="BH28" s="435"/>
      <c r="BI28" s="435"/>
      <c r="BJ28" s="435"/>
      <c r="BK28" s="435"/>
      <c r="BL28" s="435"/>
      <c r="BM28" s="435"/>
      <c r="BN28" s="435">
        <f>'комплекты фурнитуры'!$C$84</f>
        <v>390</v>
      </c>
      <c r="BO28" s="435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6">
        <v>1.08</v>
      </c>
      <c r="BW28" s="436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783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33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7">
        <v>2224.8000000000002</v>
      </c>
      <c r="P29" s="437"/>
      <c r="Q29" s="437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35">
        <f>SUM(Прайс[[#This Row],[КФ НСТ11]:[KFPr-SB-ZPG]])</f>
        <v>1080</v>
      </c>
      <c r="AI29" s="435"/>
      <c r="AJ29" s="1"/>
      <c r="AK29" s="1"/>
      <c r="AL29" s="1"/>
      <c r="AM29" s="435">
        <f>'комплекты фурнитуры'!$C$66</f>
        <v>620</v>
      </c>
      <c r="AN29" s="435"/>
      <c r="AO29" s="435"/>
      <c r="AP29" s="435"/>
      <c r="AQ29" s="435"/>
      <c r="AR29" s="435"/>
      <c r="AS29" s="435"/>
      <c r="AT29" s="435"/>
      <c r="AU29" s="435"/>
      <c r="AV29" s="435"/>
      <c r="AW29" s="435"/>
      <c r="AX29" s="435"/>
      <c r="AY29" s="435"/>
      <c r="AZ29" s="435"/>
      <c r="BA29" s="435"/>
      <c r="BB29" s="435"/>
      <c r="BC29" s="435"/>
      <c r="BD29" s="435"/>
      <c r="BE29" s="435"/>
      <c r="BF29" s="435"/>
      <c r="BG29" s="435"/>
      <c r="BH29" s="435"/>
      <c r="BI29" s="435"/>
      <c r="BJ29" s="435"/>
      <c r="BK29" s="435"/>
      <c r="BL29" s="435"/>
      <c r="BM29" s="435"/>
      <c r="BN29" s="435">
        <f>'комплекты фурнитуры'!$C$84</f>
        <v>390</v>
      </c>
      <c r="BO29" s="435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6">
        <v>1.08</v>
      </c>
      <c r="BW29" s="436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783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433" t="s">
        <v>192</v>
      </c>
      <c r="B30" s="1" t="s">
        <v>6</v>
      </c>
      <c r="C30" s="1" t="s">
        <v>703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7">
        <v>3315.6</v>
      </c>
      <c r="P30" s="437"/>
      <c r="Q30" s="437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35">
        <f>SUM(Прайс[[#This Row],[КФ НСТ11]:[KFPr-SB-ZPG]])</f>
        <v>1350</v>
      </c>
      <c r="AI30" s="435"/>
      <c r="AJ30" s="1">
        <f>'комплекты фурнитуры'!$C$82</f>
        <v>30</v>
      </c>
      <c r="AK30" s="1"/>
      <c r="AL30" s="1"/>
      <c r="AM30" s="435"/>
      <c r="AN30" s="435"/>
      <c r="AO30" s="435">
        <f>'комплекты фурнитуры'!$C$60</f>
        <v>1300</v>
      </c>
      <c r="AP30" s="435"/>
      <c r="AQ30" s="435"/>
      <c r="AR30" s="435"/>
      <c r="AS30" s="435"/>
      <c r="AT30" s="435"/>
      <c r="AU30" s="435"/>
      <c r="AV30" s="435"/>
      <c r="AW30" s="435"/>
      <c r="AX30" s="435"/>
      <c r="AY30" s="435"/>
      <c r="AZ30" s="435"/>
      <c r="BA30" s="435"/>
      <c r="BB30" s="435"/>
      <c r="BC30" s="435"/>
      <c r="BD30" s="435"/>
      <c r="BE30" s="435"/>
      <c r="BF30" s="435"/>
      <c r="BG30" s="435"/>
      <c r="BH30" s="435"/>
      <c r="BI30" s="435"/>
      <c r="BJ30" s="435"/>
      <c r="BK30" s="435"/>
      <c r="BL30" s="435"/>
      <c r="BM30" s="435"/>
      <c r="BN30" s="435">
        <f>'комплекты фурнитуры'!$C$84</f>
        <v>390</v>
      </c>
      <c r="BO30" s="435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6">
        <v>1.08</v>
      </c>
      <c r="BW30" s="436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783</v>
      </c>
      <c r="CC30" s="1">
        <v>0</v>
      </c>
      <c r="CD30" s="1" t="s">
        <v>10</v>
      </c>
      <c r="CE30" s="1">
        <v>3780</v>
      </c>
    </row>
    <row r="31" spans="1:84" ht="15" customHeight="1" x14ac:dyDescent="0.25">
      <c r="A31" s="433" t="s">
        <v>191</v>
      </c>
      <c r="B31" s="1" t="s">
        <v>6</v>
      </c>
      <c r="C31" s="1" t="s">
        <v>704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7">
        <v>3315.6</v>
      </c>
      <c r="P31" s="437"/>
      <c r="Q31" s="437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35">
        <f>SUM(Прайс[[#This Row],[КФ НСТ11]:[KFPr-SB-ZPG]])</f>
        <v>1350</v>
      </c>
      <c r="AI31" s="435"/>
      <c r="AJ31" s="1">
        <f>'комплекты фурнитуры'!$C$82</f>
        <v>30</v>
      </c>
      <c r="AK31" s="1"/>
      <c r="AL31" s="1"/>
      <c r="AM31" s="435"/>
      <c r="AN31" s="435"/>
      <c r="AO31" s="435">
        <f>'комплекты фурнитуры'!$C$60</f>
        <v>1300</v>
      </c>
      <c r="AP31" s="435"/>
      <c r="AQ31" s="435"/>
      <c r="AR31" s="435"/>
      <c r="AS31" s="435"/>
      <c r="AT31" s="435"/>
      <c r="AU31" s="435"/>
      <c r="AV31" s="435"/>
      <c r="AW31" s="435"/>
      <c r="AX31" s="435"/>
      <c r="AY31" s="435"/>
      <c r="AZ31" s="435"/>
      <c r="BA31" s="435"/>
      <c r="BB31" s="435"/>
      <c r="BC31" s="435"/>
      <c r="BD31" s="435"/>
      <c r="BE31" s="435"/>
      <c r="BF31" s="435"/>
      <c r="BG31" s="435"/>
      <c r="BH31" s="435"/>
      <c r="BI31" s="435"/>
      <c r="BJ31" s="435"/>
      <c r="BK31" s="435"/>
      <c r="BL31" s="435"/>
      <c r="BM31" s="435"/>
      <c r="BN31" s="435">
        <f>'комплекты фурнитуры'!$C$84</f>
        <v>390</v>
      </c>
      <c r="BO31" s="435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6">
        <v>1.08</v>
      </c>
      <c r="BW31" s="436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783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7">
        <v>1510</v>
      </c>
      <c r="P32" s="437"/>
      <c r="Q32" s="437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35">
        <f>SUM(Прайс[[#This Row],[КФ НСТ11]:[KFPr-SB-ZPG]])</f>
        <v>770</v>
      </c>
      <c r="AI32" s="435"/>
      <c r="AJ32" s="1"/>
      <c r="AK32" s="1"/>
      <c r="AL32" s="1"/>
      <c r="AM32" s="435"/>
      <c r="AN32" s="435"/>
      <c r="AO32" s="435"/>
      <c r="AP32" s="435"/>
      <c r="AQ32" s="435"/>
      <c r="AR32" s="435"/>
      <c r="AS32" s="435"/>
      <c r="AT32" s="435"/>
      <c r="AU32" s="435"/>
      <c r="AV32" s="435"/>
      <c r="AW32" s="435"/>
      <c r="AX32" s="435"/>
      <c r="AY32" s="435"/>
      <c r="AZ32" s="435"/>
      <c r="BA32" s="435"/>
      <c r="BB32" s="435"/>
      <c r="BC32" s="435"/>
      <c r="BD32" s="435"/>
      <c r="BE32" s="435"/>
      <c r="BF32" s="435"/>
      <c r="BG32" s="435"/>
      <c r="BH32" s="435"/>
      <c r="BI32" s="435"/>
      <c r="BJ32" s="435"/>
      <c r="BK32" s="435"/>
      <c r="BL32" s="435"/>
      <c r="BM32" s="435"/>
      <c r="BN32" s="435"/>
      <c r="BO32" s="435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6">
        <v>1.08</v>
      </c>
      <c r="BW32" s="436">
        <v>1.0649999999999999</v>
      </c>
      <c r="BX32" s="28">
        <v>1.3</v>
      </c>
      <c r="BY32" s="1">
        <v>0</v>
      </c>
      <c r="BZ32" s="1">
        <v>3</v>
      </c>
      <c r="CA32" s="1" t="s">
        <v>87</v>
      </c>
      <c r="CB32" s="28" t="s">
        <v>782</v>
      </c>
      <c r="CC32" s="1">
        <v>0</v>
      </c>
      <c r="CD32" s="1" t="s">
        <v>87</v>
      </c>
      <c r="CE32" s="1">
        <v>1690</v>
      </c>
    </row>
    <row r="33" spans="1:87" ht="15" customHeight="1" x14ac:dyDescent="0.25">
      <c r="A33" s="247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7">
        <v>1510</v>
      </c>
      <c r="P33" s="437"/>
      <c r="Q33" s="437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35">
        <f>SUM(Прайс[[#This Row],[КФ НСТ11]:[KFPr-SB-ZPG]])</f>
        <v>770</v>
      </c>
      <c r="AI33" s="435"/>
      <c r="AJ33" s="1"/>
      <c r="AK33" s="1"/>
      <c r="AL33" s="1"/>
      <c r="AM33" s="435">
        <f>'комплекты фурнитуры'!$C$66</f>
        <v>620</v>
      </c>
      <c r="AN33" s="435">
        <f>'комплекты фурнитуры'!$C$67</f>
        <v>130</v>
      </c>
      <c r="AO33" s="435"/>
      <c r="AP33" s="435"/>
      <c r="AQ33" s="435"/>
      <c r="AR33" s="435"/>
      <c r="AS33" s="435"/>
      <c r="AT33" s="435"/>
      <c r="AU33" s="435"/>
      <c r="AV33" s="435"/>
      <c r="AW33" s="435"/>
      <c r="AX33" s="435"/>
      <c r="AY33" s="435"/>
      <c r="AZ33" s="435"/>
      <c r="BA33" s="435"/>
      <c r="BB33" s="435"/>
      <c r="BC33" s="435"/>
      <c r="BD33" s="435"/>
      <c r="BE33" s="435"/>
      <c r="BF33" s="435"/>
      <c r="BG33" s="435"/>
      <c r="BH33" s="435"/>
      <c r="BI33" s="435"/>
      <c r="BJ33" s="435"/>
      <c r="BK33" s="435"/>
      <c r="BL33" s="435"/>
      <c r="BM33" s="435"/>
      <c r="BN33" s="435"/>
      <c r="BO33" s="435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6">
        <v>1.08</v>
      </c>
      <c r="BW33" s="436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782</v>
      </c>
      <c r="CC33" s="1">
        <v>0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7">
        <v>1510</v>
      </c>
      <c r="P34" s="437">
        <v>740</v>
      </c>
      <c r="Q34" s="437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35">
        <f>SUM(Прайс[[#This Row],[КФ НСТ11]:[KFPr-SB-ZPG]])</f>
        <v>970</v>
      </c>
      <c r="AI34" s="435"/>
      <c r="AJ34" s="1"/>
      <c r="AK34" s="1"/>
      <c r="AL34" s="1"/>
      <c r="AM34" s="435">
        <f>'комплекты фурнитуры'!$C$66</f>
        <v>620</v>
      </c>
      <c r="AN34" s="435">
        <f>'комплекты фурнитуры'!$C$67</f>
        <v>130</v>
      </c>
      <c r="AO34" s="435"/>
      <c r="AP34" s="435"/>
      <c r="AQ34" s="435"/>
      <c r="AR34" s="435"/>
      <c r="AS34" s="435"/>
      <c r="AT34" s="435"/>
      <c r="AU34" s="435"/>
      <c r="AV34" s="435"/>
      <c r="AW34" s="435"/>
      <c r="AX34" s="435"/>
      <c r="AY34" s="435"/>
      <c r="AZ34" s="435"/>
      <c r="BA34" s="435"/>
      <c r="BB34" s="435"/>
      <c r="BC34" s="435"/>
      <c r="BD34" s="435"/>
      <c r="BE34" s="435"/>
      <c r="BF34" s="435"/>
      <c r="BG34" s="435"/>
      <c r="BH34" s="435"/>
      <c r="BI34" s="435"/>
      <c r="BJ34" s="435"/>
      <c r="BK34" s="435"/>
      <c r="BL34" s="435"/>
      <c r="BM34" s="435"/>
      <c r="BN34" s="435"/>
      <c r="BO34" s="435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6">
        <v>1.08</v>
      </c>
      <c r="BW34" s="436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782</v>
      </c>
      <c r="CC34" s="1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707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7">
        <v>1510</v>
      </c>
      <c r="P35" s="437"/>
      <c r="Q35" s="437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35">
        <f>SUM(Прайс[[#This Row],[КФ НСТ11]:[KFPr-SB-ZPG]])</f>
        <v>770</v>
      </c>
      <c r="AI35" s="435"/>
      <c r="AJ35" s="1"/>
      <c r="AK35" s="1"/>
      <c r="AL35" s="1"/>
      <c r="AM35" s="435"/>
      <c r="AN35" s="435">
        <f>'комплекты фурнитуры'!$C$67</f>
        <v>130</v>
      </c>
      <c r="AO35" s="435"/>
      <c r="AP35" s="435"/>
      <c r="AQ35" s="435"/>
      <c r="AR35" s="435"/>
      <c r="AS35" s="435"/>
      <c r="AT35" s="435"/>
      <c r="AU35" s="435"/>
      <c r="AV35" s="435"/>
      <c r="AW35" s="435">
        <f>'комплекты фурнитуры'!$C$71</f>
        <v>6080</v>
      </c>
      <c r="AX35" s="435">
        <f>'комплекты фурнитуры'!$C$72</f>
        <v>6940</v>
      </c>
      <c r="AY35" s="435">
        <f>'комплекты фурнитуры'!$C$74</f>
        <v>2290</v>
      </c>
      <c r="AZ35" s="435"/>
      <c r="BA35" s="435"/>
      <c r="BB35" s="435"/>
      <c r="BC35" s="435"/>
      <c r="BD35" s="435"/>
      <c r="BE35" s="435"/>
      <c r="BF35" s="435"/>
      <c r="BG35" s="435"/>
      <c r="BH35" s="435"/>
      <c r="BI35" s="435"/>
      <c r="BJ35" s="435"/>
      <c r="BK35" s="435"/>
      <c r="BL35" s="435"/>
      <c r="BM35" s="435"/>
      <c r="BN35" s="435"/>
      <c r="BO35" s="435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6">
        <v>1.08</v>
      </c>
      <c r="BW35" s="436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784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7">
        <v>2120</v>
      </c>
      <c r="P36" s="437"/>
      <c r="Q36" s="437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35">
        <f>SUM(Прайс[[#This Row],[КФ НСТ11]:[KFPr-SB-ZPG]])</f>
        <v>970</v>
      </c>
      <c r="AI36" s="435"/>
      <c r="AJ36" s="1"/>
      <c r="AK36" s="1"/>
      <c r="AL36" s="1"/>
      <c r="AM36" s="435"/>
      <c r="AN36" s="435">
        <f>'комплекты фурнитуры'!$C$67</f>
        <v>130</v>
      </c>
      <c r="AO36" s="435"/>
      <c r="AP36" s="435"/>
      <c r="AQ36" s="435"/>
      <c r="AR36" s="435"/>
      <c r="AS36" s="435"/>
      <c r="AT36" s="435"/>
      <c r="AU36" s="435"/>
      <c r="AV36" s="435"/>
      <c r="AW36" s="435">
        <f>'комплекты фурнитуры'!$C$71</f>
        <v>6080</v>
      </c>
      <c r="AX36" s="435"/>
      <c r="AY36" s="435">
        <f>'комплекты фурнитуры'!$C$74</f>
        <v>2290</v>
      </c>
      <c r="AZ36" s="435"/>
      <c r="BA36" s="435"/>
      <c r="BB36" s="435"/>
      <c r="BC36" s="435"/>
      <c r="BD36" s="435"/>
      <c r="BE36" s="435"/>
      <c r="BF36" s="435"/>
      <c r="BG36" s="435"/>
      <c r="BH36" s="435"/>
      <c r="BI36" s="435"/>
      <c r="BJ36" s="435"/>
      <c r="BK36" s="435"/>
      <c r="BL36" s="435"/>
      <c r="BM36" s="435"/>
      <c r="BN36" s="435"/>
      <c r="BO36" s="435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6">
        <v>1.08</v>
      </c>
      <c r="BW36" s="436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784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7">
        <v>1510</v>
      </c>
      <c r="P37" s="437"/>
      <c r="Q37" s="437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35">
        <f>SUM(Прайс[[#This Row],[КФ НСТ11]:[KFPr-SB-ZPG]])</f>
        <v>770</v>
      </c>
      <c r="AI37" s="435"/>
      <c r="AJ37" s="1"/>
      <c r="AK37" s="1"/>
      <c r="AL37" s="1"/>
      <c r="AM37" s="435">
        <f>'комплекты фурнитуры'!$C$66</f>
        <v>620</v>
      </c>
      <c r="AN37" s="435">
        <f>'комплекты фурнитуры'!$C$67</f>
        <v>130</v>
      </c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5"/>
      <c r="BO37" s="435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6">
        <v>1.08</v>
      </c>
      <c r="BW37" s="436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782</v>
      </c>
      <c r="CC37" s="1">
        <v>0</v>
      </c>
      <c r="CD37" s="1" t="s">
        <v>87</v>
      </c>
      <c r="CE37" s="1">
        <v>1690</v>
      </c>
      <c r="CG37" t="s">
        <v>849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7">
        <v>1510</v>
      </c>
      <c r="P38" s="437"/>
      <c r="Q38" s="437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35">
        <f>SUM(Прайс[[#This Row],[КФ НСТ11]:[KFPr-SB-ZPG]])</f>
        <v>770</v>
      </c>
      <c r="AI38" s="435"/>
      <c r="AJ38" s="1"/>
      <c r="AK38" s="1"/>
      <c r="AL38" s="1"/>
      <c r="AM38" s="435"/>
      <c r="AN38" s="435"/>
      <c r="AO38" s="435"/>
      <c r="AP38" s="435"/>
      <c r="AQ38" s="435"/>
      <c r="AR38" s="435"/>
      <c r="AS38" s="435"/>
      <c r="AT38" s="435"/>
      <c r="AU38" s="435"/>
      <c r="AV38" s="435"/>
      <c r="AW38" s="435"/>
      <c r="AX38" s="435"/>
      <c r="AY38" s="435"/>
      <c r="AZ38" s="435">
        <f>'комплекты фурнитуры'!$C$73</f>
        <v>13990</v>
      </c>
      <c r="BA38" s="435"/>
      <c r="BB38" s="435"/>
      <c r="BC38" s="435"/>
      <c r="BD38" s="435"/>
      <c r="BE38" s="435"/>
      <c r="BF38" s="435"/>
      <c r="BG38" s="435"/>
      <c r="BH38" s="435"/>
      <c r="BI38" s="435"/>
      <c r="BJ38" s="435"/>
      <c r="BK38" s="435"/>
      <c r="BL38" s="435"/>
      <c r="BM38" s="435"/>
      <c r="BN38" s="435"/>
      <c r="BO38" s="435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6">
        <v>1.08</v>
      </c>
      <c r="BW38" s="436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783</v>
      </c>
      <c r="CC38" s="1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780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7">
        <v>2580</v>
      </c>
      <c r="P39" s="437"/>
      <c r="Q39" s="437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35">
        <f>SUM(Прайс[[#This Row],[КФ НСТ11]:[KFPr-SB-ZPG]])</f>
        <v>1360</v>
      </c>
      <c r="AI39" s="435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35"/>
      <c r="AN39" s="435"/>
      <c r="AO39" s="435">
        <f>'комплекты фурнитуры'!$C$60</f>
        <v>1300</v>
      </c>
      <c r="AP39" s="435">
        <f>'комплекты фурнитуры'!$C$62</f>
        <v>480</v>
      </c>
      <c r="AQ39" s="435"/>
      <c r="AR39" s="435"/>
      <c r="AS39" s="435"/>
      <c r="AT39" s="435"/>
      <c r="AU39" s="435"/>
      <c r="AV39" s="435"/>
      <c r="AW39" s="435"/>
      <c r="AX39" s="435"/>
      <c r="AY39" s="435"/>
      <c r="AZ39" s="435"/>
      <c r="BA39" s="435"/>
      <c r="BB39" s="435"/>
      <c r="BC39" s="435"/>
      <c r="BD39" s="435"/>
      <c r="BE39" s="435"/>
      <c r="BF39" s="435"/>
      <c r="BG39" s="435"/>
      <c r="BH39" s="435"/>
      <c r="BI39" s="435"/>
      <c r="BJ39" s="435"/>
      <c r="BK39" s="435"/>
      <c r="BL39" s="435"/>
      <c r="BM39" s="435"/>
      <c r="BN39" s="435"/>
      <c r="BO39" s="435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6">
        <v>1.08</v>
      </c>
      <c r="BW39" s="436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782</v>
      </c>
      <c r="CC39" s="1">
        <v>0</v>
      </c>
      <c r="CD39" s="1" t="s">
        <v>87</v>
      </c>
      <c r="CE39" s="1">
        <v>2900</v>
      </c>
      <c r="CG39" t="s">
        <v>911</v>
      </c>
      <c r="CI39" t="s">
        <v>910</v>
      </c>
    </row>
    <row r="40" spans="1:87" ht="15" customHeight="1" x14ac:dyDescent="0.25">
      <c r="A40" s="438" t="s">
        <v>34</v>
      </c>
      <c r="B40" s="1" t="s">
        <v>7</v>
      </c>
      <c r="C40" s="1" t="s">
        <v>1166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7">
        <v>2540</v>
      </c>
      <c r="P40" s="437"/>
      <c r="Q40" s="437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35">
        <f>SUM(Прайс[[#This Row],[КФ НСТ11]:[KFPr-SB-ZPG]])</f>
        <v>980</v>
      </c>
      <c r="AI40" s="435"/>
      <c r="AJ40" s="1"/>
      <c r="AK40" s="1"/>
      <c r="AL40" s="1"/>
      <c r="AM40" s="435">
        <f>'комплекты фурнитуры'!$C$66</f>
        <v>620</v>
      </c>
      <c r="AN40" s="435">
        <f>'комплекты фурнитуры'!$C$67</f>
        <v>130</v>
      </c>
      <c r="AO40" s="435"/>
      <c r="AP40" s="435"/>
      <c r="AQ40" s="435"/>
      <c r="AR40" s="435"/>
      <c r="AS40" s="435"/>
      <c r="AT40" s="435"/>
      <c r="AU40" s="435"/>
      <c r="AV40" s="435"/>
      <c r="AW40" s="435"/>
      <c r="AX40" s="435"/>
      <c r="AY40" s="435"/>
      <c r="AZ40" s="435"/>
      <c r="BA40" s="435"/>
      <c r="BB40" s="435"/>
      <c r="BC40" s="435"/>
      <c r="BD40" s="435"/>
      <c r="BE40" s="435"/>
      <c r="BF40" s="435"/>
      <c r="BG40" s="435"/>
      <c r="BH40" s="435"/>
      <c r="BI40" s="435"/>
      <c r="BJ40" s="435"/>
      <c r="BK40" s="435"/>
      <c r="BL40" s="435"/>
      <c r="BM40" s="435"/>
      <c r="BN40" s="435"/>
      <c r="BO40" s="435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6">
        <v>1.095</v>
      </c>
      <c r="BW40" s="436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782</v>
      </c>
      <c r="CC40" s="1">
        <v>1</v>
      </c>
      <c r="CD40" s="1" t="s">
        <v>10</v>
      </c>
      <c r="CE40" s="1">
        <v>2890</v>
      </c>
      <c r="CG40" t="s">
        <v>912</v>
      </c>
    </row>
    <row r="41" spans="1:87" ht="15" customHeight="1" x14ac:dyDescent="0.25">
      <c r="A41" s="438" t="s">
        <v>35</v>
      </c>
      <c r="B41" s="1" t="s">
        <v>7</v>
      </c>
      <c r="C41" s="1" t="s">
        <v>1167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7">
        <v>2540</v>
      </c>
      <c r="P41" s="437"/>
      <c r="Q41" s="437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35">
        <f>SUM(Прайс[[#This Row],[КФ НСТ11]:[KFPr-SB-ZPG]])</f>
        <v>980</v>
      </c>
      <c r="AI41" s="435"/>
      <c r="AJ41" s="1"/>
      <c r="AK41" s="1"/>
      <c r="AL41" s="1"/>
      <c r="AM41" s="435">
        <f>'комплекты фурнитуры'!$C$66</f>
        <v>620</v>
      </c>
      <c r="AN41" s="435">
        <f>'комплекты фурнитуры'!$C$67</f>
        <v>130</v>
      </c>
      <c r="AO41" s="435"/>
      <c r="AP41" s="435"/>
      <c r="AQ41" s="435"/>
      <c r="AR41" s="435"/>
      <c r="AS41" s="435"/>
      <c r="AT41" s="435"/>
      <c r="AU41" s="435"/>
      <c r="AV41" s="435"/>
      <c r="AW41" s="435"/>
      <c r="AX41" s="435"/>
      <c r="AY41" s="435"/>
      <c r="AZ41" s="435"/>
      <c r="BA41" s="435"/>
      <c r="BB41" s="435"/>
      <c r="BC41" s="435"/>
      <c r="BD41" s="435"/>
      <c r="BE41" s="435"/>
      <c r="BF41" s="435"/>
      <c r="BG41" s="435"/>
      <c r="BH41" s="435"/>
      <c r="BI41" s="435"/>
      <c r="BJ41" s="435"/>
      <c r="BK41" s="435"/>
      <c r="BL41" s="435"/>
      <c r="BM41" s="435"/>
      <c r="BN41" s="435"/>
      <c r="BO41" s="435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6">
        <v>1.095</v>
      </c>
      <c r="BW41" s="436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782</v>
      </c>
      <c r="CC41" s="1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7">
        <v>2530</v>
      </c>
      <c r="P42" s="437"/>
      <c r="Q42" s="437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35">
        <f>SUM(Прайс[[#This Row],[КФ НСТ11]:[KFPr-SB-ZPG]])</f>
        <v>970</v>
      </c>
      <c r="AI42" s="435"/>
      <c r="AJ42" s="1"/>
      <c r="AK42" s="1"/>
      <c r="AL42" s="1"/>
      <c r="AM42" s="435"/>
      <c r="AN42" s="435"/>
      <c r="AO42" s="435"/>
      <c r="AP42" s="435"/>
      <c r="AQ42" s="435">
        <f>'комплекты фурнитуры'!$C$58</f>
        <v>1560</v>
      </c>
      <c r="AR42" s="435">
        <f>'комплекты фурнитуры'!$C$59</f>
        <v>190</v>
      </c>
      <c r="AS42" s="435"/>
      <c r="AT42" s="435"/>
      <c r="AU42" s="435"/>
      <c r="AV42" s="435"/>
      <c r="AW42" s="435"/>
      <c r="AX42" s="435"/>
      <c r="AY42" s="435"/>
      <c r="AZ42" s="435"/>
      <c r="BA42" s="435"/>
      <c r="BB42" s="435"/>
      <c r="BC42" s="435"/>
      <c r="BD42" s="435"/>
      <c r="BE42" s="435"/>
      <c r="BF42" s="435"/>
      <c r="BG42" s="435"/>
      <c r="BH42" s="435"/>
      <c r="BI42" s="435"/>
      <c r="BJ42" s="435"/>
      <c r="BK42" s="435"/>
      <c r="BL42" s="435"/>
      <c r="BM42" s="435"/>
      <c r="BN42" s="435"/>
      <c r="BO42" s="435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6">
        <v>1.08</v>
      </c>
      <c r="BW42" s="436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782</v>
      </c>
      <c r="CC42" s="1">
        <v>0</v>
      </c>
      <c r="CD42" s="1" t="s">
        <v>10</v>
      </c>
      <c r="CE42" s="1">
        <v>2820</v>
      </c>
      <c r="CG42" t="s">
        <v>847</v>
      </c>
    </row>
    <row r="43" spans="1:87" ht="15" customHeight="1" x14ac:dyDescent="0.25">
      <c r="A43" s="247" t="s">
        <v>679</v>
      </c>
      <c r="B43" s="1" t="s">
        <v>7</v>
      </c>
      <c r="C43" s="1" t="s">
        <v>695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7">
        <v>1460</v>
      </c>
      <c r="P43" s="437"/>
      <c r="Q43" s="437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35">
        <f>SUM(Прайс[[#This Row],[КФ НСТ11]:[KFPr-SB-ZPG]])</f>
        <v>570</v>
      </c>
      <c r="AI43" s="435"/>
      <c r="AJ43" s="1"/>
      <c r="AK43" s="1"/>
      <c r="AL43" s="1"/>
      <c r="AM43" s="435">
        <f>'комплекты фурнитуры'!$C$66</f>
        <v>620</v>
      </c>
      <c r="AN43" s="435">
        <f>'комплекты фурнитуры'!$C$67</f>
        <v>130</v>
      </c>
      <c r="AO43" s="435"/>
      <c r="AP43" s="435"/>
      <c r="AQ43" s="435"/>
      <c r="AR43" s="435"/>
      <c r="AS43" s="435">
        <f>'комплекты фурнитуры'!$C$43</f>
        <v>1590</v>
      </c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5"/>
      <c r="BO43" s="435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6">
        <v>1.095</v>
      </c>
      <c r="BW43" s="436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782</v>
      </c>
      <c r="CC43" s="1">
        <v>0</v>
      </c>
      <c r="CD43" s="1" t="s">
        <v>87</v>
      </c>
      <c r="CE43" s="1">
        <v>1630</v>
      </c>
    </row>
    <row r="44" spans="1:87" ht="15" customHeight="1" x14ac:dyDescent="0.25">
      <c r="A44" s="247" t="s">
        <v>680</v>
      </c>
      <c r="B44" s="1" t="s">
        <v>7</v>
      </c>
      <c r="C44" s="1" t="s">
        <v>696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7">
        <v>1460</v>
      </c>
      <c r="P44" s="437"/>
      <c r="Q44" s="437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35">
        <f>SUM(Прайс[[#This Row],[КФ НСТ11]:[KFPr-SB-ZPG]])</f>
        <v>570</v>
      </c>
      <c r="AI44" s="435"/>
      <c r="AJ44" s="1"/>
      <c r="AK44" s="1"/>
      <c r="AL44" s="1"/>
      <c r="AM44" s="435">
        <f>'комплекты фурнитуры'!$C$66</f>
        <v>620</v>
      </c>
      <c r="AN44" s="435">
        <f>'комплекты фурнитуры'!$C$67</f>
        <v>130</v>
      </c>
      <c r="AO44" s="435"/>
      <c r="AP44" s="435"/>
      <c r="AQ44" s="435"/>
      <c r="AR44" s="435"/>
      <c r="AS44" s="435"/>
      <c r="AT44" s="435">
        <f>'комплекты фурнитуры'!$C$40</f>
        <v>4920</v>
      </c>
      <c r="AU44" s="435"/>
      <c r="AV44" s="435"/>
      <c r="AW44" s="435"/>
      <c r="AX44" s="435"/>
      <c r="AY44" s="435"/>
      <c r="AZ44" s="435"/>
      <c r="BA44" s="435"/>
      <c r="BB44" s="435"/>
      <c r="BC44" s="435"/>
      <c r="BD44" s="435"/>
      <c r="BE44" s="435"/>
      <c r="BF44" s="435"/>
      <c r="BG44" s="435"/>
      <c r="BH44" s="435"/>
      <c r="BI44" s="435"/>
      <c r="BJ44" s="435"/>
      <c r="BK44" s="435"/>
      <c r="BL44" s="435"/>
      <c r="BM44" s="435"/>
      <c r="BN44" s="435"/>
      <c r="BO44" s="435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6">
        <v>1.095</v>
      </c>
      <c r="BW44" s="436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782</v>
      </c>
      <c r="CC44" s="1">
        <v>0</v>
      </c>
      <c r="CD44" s="1" t="s">
        <v>87</v>
      </c>
      <c r="CE44" s="1">
        <v>1630</v>
      </c>
      <c r="CG44" t="s">
        <v>846</v>
      </c>
    </row>
    <row r="45" spans="1:87" ht="15" customHeight="1" x14ac:dyDescent="0.25">
      <c r="A45" s="247" t="s">
        <v>681</v>
      </c>
      <c r="B45" s="1" t="s">
        <v>7</v>
      </c>
      <c r="C45" s="1" t="s">
        <v>697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7">
        <v>1460</v>
      </c>
      <c r="P45" s="437"/>
      <c r="Q45" s="437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35">
        <f>SUM(Прайс[[#This Row],[КФ НСТ11]:[KFPr-SB-ZPG]])</f>
        <v>570</v>
      </c>
      <c r="AI45" s="435"/>
      <c r="AJ45" s="1"/>
      <c r="AK45" s="1"/>
      <c r="AL45" s="1"/>
      <c r="AM45" s="435">
        <f>'комплекты фурнитуры'!$C$66</f>
        <v>620</v>
      </c>
      <c r="AN45" s="435">
        <f>'комплекты фурнитуры'!$C$67</f>
        <v>130</v>
      </c>
      <c r="AO45" s="435"/>
      <c r="AP45" s="435"/>
      <c r="AQ45" s="435"/>
      <c r="AR45" s="435"/>
      <c r="AS45" s="435"/>
      <c r="AT45" s="435">
        <f>'комплекты фурнитуры'!$C$40</f>
        <v>4920</v>
      </c>
      <c r="AU45" s="435"/>
      <c r="AV45" s="435"/>
      <c r="AW45" s="435"/>
      <c r="AX45" s="435"/>
      <c r="AY45" s="435"/>
      <c r="AZ45" s="435"/>
      <c r="BA45" s="435"/>
      <c r="BB45" s="435"/>
      <c r="BC45" s="435"/>
      <c r="BD45" s="435"/>
      <c r="BE45" s="435"/>
      <c r="BF45" s="435"/>
      <c r="BG45" s="435"/>
      <c r="BH45" s="435"/>
      <c r="BI45" s="435"/>
      <c r="BJ45" s="435"/>
      <c r="BK45" s="435"/>
      <c r="BL45" s="435"/>
      <c r="BM45" s="435"/>
      <c r="BN45" s="435"/>
      <c r="BO45" s="435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6">
        <v>1.095</v>
      </c>
      <c r="BW45" s="436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784</v>
      </c>
      <c r="CC45" s="1">
        <v>0</v>
      </c>
      <c r="CD45" s="1" t="s">
        <v>87</v>
      </c>
      <c r="CE45" s="1">
        <v>1630</v>
      </c>
      <c r="CG45" t="s">
        <v>965</v>
      </c>
    </row>
    <row r="46" spans="1:87" ht="15" customHeight="1" x14ac:dyDescent="0.25">
      <c r="A46" s="247" t="s">
        <v>682</v>
      </c>
      <c r="B46" s="1" t="s">
        <v>7</v>
      </c>
      <c r="C46" s="1" t="s">
        <v>698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7">
        <v>1460</v>
      </c>
      <c r="P46" s="437"/>
      <c r="Q46" s="437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35">
        <f>SUM(Прайс[[#This Row],[КФ НСТ11]:[KFPr-SB-ZPG]])</f>
        <v>570</v>
      </c>
      <c r="AI46" s="435"/>
      <c r="AJ46" s="1"/>
      <c r="AK46" s="1"/>
      <c r="AL46" s="1"/>
      <c r="AM46" s="435">
        <f>'комплекты фурнитуры'!$C$66</f>
        <v>620</v>
      </c>
      <c r="AN46" s="435">
        <f>'комплекты фурнитуры'!$C$67</f>
        <v>130</v>
      </c>
      <c r="AO46" s="435"/>
      <c r="AP46" s="435"/>
      <c r="AQ46" s="435"/>
      <c r="AR46" s="435"/>
      <c r="AS46" s="435"/>
      <c r="AT46" s="435"/>
      <c r="AU46" s="435">
        <f>'комплекты фурнитуры'!$C$41</f>
        <v>5530</v>
      </c>
      <c r="AV46" s="435"/>
      <c r="AW46" s="435"/>
      <c r="AX46" s="435"/>
      <c r="AY46" s="435"/>
      <c r="AZ46" s="435"/>
      <c r="BA46" s="435"/>
      <c r="BB46" s="435"/>
      <c r="BC46" s="435"/>
      <c r="BD46" s="435"/>
      <c r="BE46" s="435"/>
      <c r="BF46" s="435"/>
      <c r="BG46" s="435"/>
      <c r="BH46" s="435"/>
      <c r="BI46" s="435"/>
      <c r="BJ46" s="435"/>
      <c r="BK46" s="435"/>
      <c r="BL46" s="435"/>
      <c r="BM46" s="435"/>
      <c r="BN46" s="435"/>
      <c r="BO46" s="435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6">
        <v>1.095</v>
      </c>
      <c r="BW46" s="436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784</v>
      </c>
      <c r="CC46" s="1">
        <v>0</v>
      </c>
      <c r="CD46" s="1" t="s">
        <v>87</v>
      </c>
      <c r="CE46" s="1">
        <v>1630</v>
      </c>
      <c r="CG46" t="s">
        <v>965</v>
      </c>
      <c r="CI46" t="s">
        <v>848</v>
      </c>
    </row>
    <row r="47" spans="1:87" ht="15" customHeight="1" x14ac:dyDescent="0.25">
      <c r="A47" s="247" t="s">
        <v>683</v>
      </c>
      <c r="B47" s="1" t="s">
        <v>7</v>
      </c>
      <c r="C47" s="1" t="s">
        <v>699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7">
        <v>1460</v>
      </c>
      <c r="P47" s="437"/>
      <c r="Q47" s="437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35">
        <f>SUM(Прайс[[#This Row],[КФ НСТ11]:[KFPr-SB-ZPG]])</f>
        <v>570</v>
      </c>
      <c r="AI47" s="435"/>
      <c r="AJ47" s="1"/>
      <c r="AK47" s="1"/>
      <c r="AL47" s="1"/>
      <c r="AM47" s="435">
        <f>'комплекты фурнитуры'!$C$66</f>
        <v>620</v>
      </c>
      <c r="AN47" s="435">
        <f>'комплекты фурнитуры'!$C$67</f>
        <v>130</v>
      </c>
      <c r="AO47" s="435"/>
      <c r="AP47" s="435"/>
      <c r="AQ47" s="435"/>
      <c r="AR47" s="435"/>
      <c r="AS47" s="435"/>
      <c r="AT47" s="435"/>
      <c r="AU47" s="435"/>
      <c r="AV47" s="435">
        <f>'комплекты фурнитуры'!$C$42</f>
        <v>6130</v>
      </c>
      <c r="AW47" s="435"/>
      <c r="AX47" s="435"/>
      <c r="AY47" s="435"/>
      <c r="AZ47" s="435"/>
      <c r="BA47" s="435"/>
      <c r="BB47" s="435"/>
      <c r="BC47" s="435"/>
      <c r="BD47" s="435"/>
      <c r="BE47" s="435"/>
      <c r="BF47" s="435"/>
      <c r="BG47" s="435"/>
      <c r="BH47" s="435"/>
      <c r="BI47" s="435"/>
      <c r="BJ47" s="435"/>
      <c r="BK47" s="435"/>
      <c r="BL47" s="435"/>
      <c r="BM47" s="435"/>
      <c r="BN47" s="435"/>
      <c r="BO47" s="435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6">
        <v>1.095</v>
      </c>
      <c r="BW47" s="436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784</v>
      </c>
      <c r="CC47" s="1">
        <v>0</v>
      </c>
      <c r="CD47" s="1" t="s">
        <v>87</v>
      </c>
      <c r="CE47" s="1">
        <v>1630</v>
      </c>
      <c r="CG47" t="s">
        <v>965</v>
      </c>
    </row>
    <row r="48" spans="1:87" ht="15" customHeight="1" x14ac:dyDescent="0.25">
      <c r="A48" s="247" t="s">
        <v>684</v>
      </c>
      <c r="B48" s="1" t="s">
        <v>7</v>
      </c>
      <c r="C48" s="1" t="s">
        <v>700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7">
        <v>1460</v>
      </c>
      <c r="P48" s="437"/>
      <c r="Q48" s="437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35">
        <f>SUM(Прайс[[#This Row],[КФ НСТ11]:[KFPr-SB-ZPG]])</f>
        <v>570</v>
      </c>
      <c r="AI48" s="435"/>
      <c r="AJ48" s="1"/>
      <c r="AK48" s="1"/>
      <c r="AL48" s="1"/>
      <c r="AM48" s="435"/>
      <c r="AN48" s="435"/>
      <c r="AO48" s="435"/>
      <c r="AP48" s="435"/>
      <c r="AQ48" s="435"/>
      <c r="AR48" s="435"/>
      <c r="AS48" s="435">
        <f>'комплекты фурнитуры'!$C$43</f>
        <v>1590</v>
      </c>
      <c r="AT48" s="435"/>
      <c r="AU48" s="435"/>
      <c r="AV48" s="435"/>
      <c r="AW48" s="435"/>
      <c r="AX48" s="435"/>
      <c r="AY48" s="435"/>
      <c r="AZ48" s="435">
        <f>'комплекты фурнитуры'!$C$73</f>
        <v>13990</v>
      </c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6">
        <v>1.08</v>
      </c>
      <c r="BW48" s="436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783</v>
      </c>
      <c r="CC48" s="1">
        <v>0</v>
      </c>
      <c r="CD48" s="1" t="s">
        <v>10</v>
      </c>
      <c r="CE48" s="1">
        <v>1630</v>
      </c>
      <c r="CG48" t="s">
        <v>965</v>
      </c>
    </row>
    <row r="49" spans="1:87" ht="15" customHeight="1" x14ac:dyDescent="0.25">
      <c r="A49" s="249" t="s">
        <v>685</v>
      </c>
      <c r="B49" s="1" t="s">
        <v>7</v>
      </c>
      <c r="C49" s="1" t="s">
        <v>701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7">
        <v>1510</v>
      </c>
      <c r="P49" s="437"/>
      <c r="Q49" s="437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35">
        <f>SUM(Прайс[[#This Row],[КФ НСТ11]:[KFPr-SB-ZPG]])</f>
        <v>570</v>
      </c>
      <c r="AI49" s="435"/>
      <c r="AJ49" s="1"/>
      <c r="AK49" s="1"/>
      <c r="AL49" s="1"/>
      <c r="AM49" s="435"/>
      <c r="AN49" s="435"/>
      <c r="AO49" s="435"/>
      <c r="AP49" s="435"/>
      <c r="AQ49" s="435"/>
      <c r="AR49" s="435"/>
      <c r="AS49" s="435">
        <f>'комплекты фурнитуры'!D50</f>
        <v>1000</v>
      </c>
      <c r="AT49" s="435"/>
      <c r="AU49" s="435"/>
      <c r="AV49" s="435"/>
      <c r="AW49" s="435">
        <f>'комплекты фурнитуры'!$C$71</f>
        <v>6080</v>
      </c>
      <c r="AX49" s="435">
        <f>'комплекты фурнитуры'!$C$72</f>
        <v>6940</v>
      </c>
      <c r="AY49" s="435"/>
      <c r="AZ49" s="435"/>
      <c r="BA49" s="435"/>
      <c r="BB49" s="435"/>
      <c r="BC49" s="435"/>
      <c r="BD49" s="435"/>
      <c r="BE49" s="435"/>
      <c r="BF49" s="435"/>
      <c r="BG49" s="435"/>
      <c r="BH49" s="435"/>
      <c r="BI49" s="435"/>
      <c r="BJ49" s="435"/>
      <c r="BK49" s="435"/>
      <c r="BL49" s="435"/>
      <c r="BM49" s="435"/>
      <c r="BN49" s="435"/>
      <c r="BO49" s="435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6">
        <v>1.08</v>
      </c>
      <c r="BW49" s="436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783</v>
      </c>
      <c r="CC49" s="1">
        <v>0</v>
      </c>
      <c r="CD49" s="1" t="s">
        <v>10</v>
      </c>
      <c r="CE49" s="1">
        <v>1690</v>
      </c>
      <c r="CG49" t="s">
        <v>965</v>
      </c>
    </row>
    <row r="50" spans="1:87" ht="15" customHeight="1" x14ac:dyDescent="0.25">
      <c r="A50" s="249" t="s">
        <v>686</v>
      </c>
      <c r="B50" s="1" t="s">
        <v>7</v>
      </c>
      <c r="C50" s="1" t="s">
        <v>702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7">
        <v>1510</v>
      </c>
      <c r="P50" s="437"/>
      <c r="Q50" s="437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35">
        <f>SUM(Прайс[[#This Row],[КФ НСТ11]:[KFPr-SB-ZPG]])</f>
        <v>570</v>
      </c>
      <c r="AI50" s="435"/>
      <c r="AJ50" s="1"/>
      <c r="AK50" s="1"/>
      <c r="AL50" s="1"/>
      <c r="AM50" s="435"/>
      <c r="AN50" s="435"/>
      <c r="AO50" s="435"/>
      <c r="AP50" s="435"/>
      <c r="AQ50" s="435"/>
      <c r="AR50" s="435"/>
      <c r="AS50" s="435"/>
      <c r="AT50" s="435">
        <f>'комплекты фурнитуры'!D51</f>
        <v>1000</v>
      </c>
      <c r="AU50" s="435"/>
      <c r="AV50" s="435"/>
      <c r="AW50" s="435">
        <f>'комплекты фурнитуры'!$C$71</f>
        <v>6080</v>
      </c>
      <c r="AX50" s="435">
        <f>'комплекты фурнитуры'!$C$72</f>
        <v>6940</v>
      </c>
      <c r="AY50" s="435"/>
      <c r="AZ50" s="435"/>
      <c r="BA50" s="435"/>
      <c r="BB50" s="435"/>
      <c r="BC50" s="435"/>
      <c r="BD50" s="435"/>
      <c r="BE50" s="435"/>
      <c r="BF50" s="435"/>
      <c r="BG50" s="435"/>
      <c r="BH50" s="435"/>
      <c r="BI50" s="435"/>
      <c r="BJ50" s="435"/>
      <c r="BK50" s="435"/>
      <c r="BL50" s="435"/>
      <c r="BM50" s="435"/>
      <c r="BN50" s="435"/>
      <c r="BO50" s="435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6">
        <v>1.08</v>
      </c>
      <c r="BW50" s="436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783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833</v>
      </c>
      <c r="B51" s="1" t="s">
        <v>7</v>
      </c>
      <c r="C51" s="1" t="s">
        <v>832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7">
        <v>1510</v>
      </c>
      <c r="P51" s="437"/>
      <c r="Q51" s="437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35">
        <f>SUM(Прайс[[#This Row],[КФ НСТ11]:[KFPr-SB-ZPG]])</f>
        <v>570</v>
      </c>
      <c r="AI51" s="435"/>
      <c r="AJ51" s="1"/>
      <c r="AK51" s="1"/>
      <c r="AL51" s="1"/>
      <c r="AM51" s="435"/>
      <c r="AN51" s="435"/>
      <c r="AO51" s="435"/>
      <c r="AP51" s="435"/>
      <c r="AQ51" s="435"/>
      <c r="AR51" s="435"/>
      <c r="AS51" s="435"/>
      <c r="AT51" s="435">
        <f>'комплекты фурнитуры'!D52</f>
        <v>1000</v>
      </c>
      <c r="AU51" s="435"/>
      <c r="AV51" s="435"/>
      <c r="AW51" s="435">
        <f>'комплекты фурнитуры'!$C$71</f>
        <v>6080</v>
      </c>
      <c r="AX51" s="435">
        <f>'комплекты фурнитуры'!$C$72</f>
        <v>6940</v>
      </c>
      <c r="AY51" s="435"/>
      <c r="AZ51" s="435"/>
      <c r="BA51" s="435"/>
      <c r="BB51" s="435"/>
      <c r="BC51" s="435"/>
      <c r="BD51" s="435"/>
      <c r="BE51" s="435"/>
      <c r="BF51" s="435"/>
      <c r="BG51" s="435"/>
      <c r="BH51" s="435"/>
      <c r="BI51" s="435"/>
      <c r="BJ51" s="435"/>
      <c r="BK51" s="435"/>
      <c r="BL51" s="435"/>
      <c r="BM51" s="435"/>
      <c r="BN51" s="435"/>
      <c r="BO51" s="435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6">
        <v>1.08</v>
      </c>
      <c r="BW51" s="436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783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840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7">
        <v>1770</v>
      </c>
      <c r="P52" s="437"/>
      <c r="Q52" s="437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35">
        <f>SUM(Прайс[[#This Row],[КФ НСТ11]:[KFPr-SB-ZPG]])</f>
        <v>840</v>
      </c>
      <c r="AI52" s="435">
        <f>'комплекты фурнитуры'!$C$83</f>
        <v>40</v>
      </c>
      <c r="AJ52" s="1"/>
      <c r="AK52" s="1"/>
      <c r="AL52" s="1"/>
      <c r="AM52" s="435">
        <f>'комплекты фурнитуры'!$C$66</f>
        <v>620</v>
      </c>
      <c r="AN52" s="435">
        <f>'комплекты фурнитуры'!$C$67</f>
        <v>130</v>
      </c>
      <c r="AO52" s="435"/>
      <c r="AP52" s="435"/>
      <c r="AQ52" s="435"/>
      <c r="AR52" s="435"/>
      <c r="AS52" s="435"/>
      <c r="AT52" s="435"/>
      <c r="AU52" s="435"/>
      <c r="AV52" s="435"/>
      <c r="AW52" s="435"/>
      <c r="AX52" s="435"/>
      <c r="AY52" s="435"/>
      <c r="AZ52" s="435"/>
      <c r="BA52" s="435"/>
      <c r="BB52" s="435"/>
      <c r="BC52" s="435"/>
      <c r="BD52" s="435"/>
      <c r="BE52" s="435"/>
      <c r="BF52" s="435"/>
      <c r="BG52" s="435"/>
      <c r="BH52" s="435"/>
      <c r="BI52" s="435"/>
      <c r="BJ52" s="435"/>
      <c r="BK52" s="435"/>
      <c r="BL52" s="435"/>
      <c r="BM52" s="435"/>
      <c r="BN52" s="435"/>
      <c r="BO52" s="435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6">
        <v>1.08</v>
      </c>
      <c r="BW52" s="436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782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7">
        <v>1510</v>
      </c>
      <c r="P53" s="437"/>
      <c r="Q53" s="437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35">
        <f>SUM(Прайс[[#This Row],[КФ НСТ11]:[KFPr-SB-ZPG]])</f>
        <v>770</v>
      </c>
      <c r="AI53" s="435"/>
      <c r="AJ53" s="1"/>
      <c r="AK53" s="1"/>
      <c r="AL53" s="1"/>
      <c r="AM53" s="435">
        <f>'комплекты фурнитуры'!$C$66</f>
        <v>620</v>
      </c>
      <c r="AN53" s="435">
        <f>'комплекты фурнитуры'!$C$67</f>
        <v>130</v>
      </c>
      <c r="AO53" s="435"/>
      <c r="AP53" s="435"/>
      <c r="AQ53" s="435"/>
      <c r="AR53" s="435"/>
      <c r="AS53" s="435"/>
      <c r="AT53" s="435"/>
      <c r="AU53" s="435"/>
      <c r="AV53" s="435"/>
      <c r="AW53" s="435"/>
      <c r="AX53" s="435"/>
      <c r="AY53" s="435"/>
      <c r="AZ53" s="435"/>
      <c r="BA53" s="435"/>
      <c r="BB53" s="435"/>
      <c r="BC53" s="435"/>
      <c r="BD53" s="435"/>
      <c r="BE53" s="435"/>
      <c r="BF53" s="435"/>
      <c r="BG53" s="435"/>
      <c r="BH53" s="435"/>
      <c r="BI53" s="435"/>
      <c r="BJ53" s="435"/>
      <c r="BK53" s="435"/>
      <c r="BL53" s="435"/>
      <c r="BM53" s="435"/>
      <c r="BN53" s="435"/>
      <c r="BO53" s="435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6">
        <v>1.08</v>
      </c>
      <c r="BW53" s="436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784</v>
      </c>
      <c r="CC53" s="1">
        <v>0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7">
        <v>1510</v>
      </c>
      <c r="P54" s="437"/>
      <c r="Q54" s="437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35">
        <f>SUM(Прайс[[#This Row],[КФ НСТ11]:[KFPr-SB-ZPG]])</f>
        <v>770</v>
      </c>
      <c r="AI54" s="435"/>
      <c r="AJ54" s="1"/>
      <c r="AK54" s="1"/>
      <c r="AL54" s="1"/>
      <c r="AM54" s="435">
        <f>'комплекты фурнитуры'!$C$66</f>
        <v>620</v>
      </c>
      <c r="AN54" s="435">
        <f>'комплекты фурнитуры'!$C$67</f>
        <v>130</v>
      </c>
      <c r="AO54" s="435"/>
      <c r="AP54" s="435"/>
      <c r="AQ54" s="435"/>
      <c r="AR54" s="435"/>
      <c r="AS54" s="435"/>
      <c r="AT54" s="435"/>
      <c r="AU54" s="435"/>
      <c r="AV54" s="435"/>
      <c r="AW54" s="435"/>
      <c r="AX54" s="435"/>
      <c r="AY54" s="435"/>
      <c r="AZ54" s="435"/>
      <c r="BA54" s="435"/>
      <c r="BB54" s="435"/>
      <c r="BC54" s="435"/>
      <c r="BD54" s="435"/>
      <c r="BE54" s="435"/>
      <c r="BF54" s="435"/>
      <c r="BG54" s="435"/>
      <c r="BH54" s="435"/>
      <c r="BI54" s="435"/>
      <c r="BJ54" s="435"/>
      <c r="BK54" s="435"/>
      <c r="BL54" s="435"/>
      <c r="BM54" s="435"/>
      <c r="BN54" s="435"/>
      <c r="BO54" s="435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6">
        <v>1.08</v>
      </c>
      <c r="BW54" s="436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784</v>
      </c>
      <c r="CC54" s="1">
        <v>0</v>
      </c>
      <c r="CD54" s="1" t="s">
        <v>87</v>
      </c>
      <c r="CE54" s="1">
        <v>1690</v>
      </c>
      <c r="CG54" s="439" t="s">
        <v>835</v>
      </c>
      <c r="CI54" t="s">
        <v>834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7">
        <v>1510</v>
      </c>
      <c r="P55" s="437"/>
      <c r="Q55" s="437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35">
        <f>SUM(Прайс[[#This Row],[КФ НСТ11]:[KFPr-SB-ZPG]])</f>
        <v>770</v>
      </c>
      <c r="AI55" s="435"/>
      <c r="AJ55" s="1"/>
      <c r="AK55" s="1"/>
      <c r="AL55" s="1"/>
      <c r="AM55" s="435"/>
      <c r="AN55" s="435"/>
      <c r="AO55" s="435"/>
      <c r="AP55" s="435"/>
      <c r="AQ55" s="435"/>
      <c r="AR55" s="435"/>
      <c r="AS55" s="435"/>
      <c r="AT55" s="435"/>
      <c r="AU55" s="435"/>
      <c r="AV55" s="435"/>
      <c r="AW55" s="435"/>
      <c r="AX55" s="435"/>
      <c r="AY55" s="435"/>
      <c r="AZ55" s="435">
        <f>'комплекты фурнитуры'!$C$73</f>
        <v>13990</v>
      </c>
      <c r="BA55" s="435"/>
      <c r="BB55" s="435"/>
      <c r="BC55" s="435"/>
      <c r="BD55" s="435"/>
      <c r="BE55" s="435"/>
      <c r="BF55" s="435"/>
      <c r="BG55" s="435"/>
      <c r="BH55" s="435"/>
      <c r="BI55" s="435"/>
      <c r="BJ55" s="435"/>
      <c r="BK55" s="435"/>
      <c r="BL55" s="435"/>
      <c r="BM55" s="435"/>
      <c r="BN55" s="435"/>
      <c r="BO55" s="435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6">
        <v>1.08</v>
      </c>
      <c r="BW55" s="436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783</v>
      </c>
      <c r="CC55" s="1">
        <v>1</v>
      </c>
      <c r="CD55" s="1" t="s">
        <v>87</v>
      </c>
      <c r="CE55" s="1">
        <v>1690</v>
      </c>
      <c r="CG55" t="s">
        <v>842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7">
        <v>2580</v>
      </c>
      <c r="P56" s="437"/>
      <c r="Q56" s="437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35">
        <f>SUM(Прайс[[#This Row],[КФ НСТ11]:[KFPr-SB-ZPG]])</f>
        <v>1360</v>
      </c>
      <c r="AI56" s="435"/>
      <c r="AJ56" s="1">
        <f>'комплекты фурнитуры'!$C$82</f>
        <v>30</v>
      </c>
      <c r="AK56" s="1"/>
      <c r="AL56" s="1"/>
      <c r="AM56" s="435"/>
      <c r="AN56" s="435"/>
      <c r="AO56" s="435">
        <f>'комплекты фурнитуры'!$C$60</f>
        <v>1300</v>
      </c>
      <c r="AP56" s="435">
        <f>'комплекты фурнитуры'!$C$62</f>
        <v>480</v>
      </c>
      <c r="AQ56" s="435"/>
      <c r="AR56" s="435"/>
      <c r="AS56" s="435"/>
      <c r="AT56" s="435"/>
      <c r="AU56" s="435"/>
      <c r="AV56" s="435"/>
      <c r="AW56" s="435"/>
      <c r="AX56" s="435"/>
      <c r="AY56" s="435"/>
      <c r="AZ56" s="435"/>
      <c r="BA56" s="435"/>
      <c r="BB56" s="435"/>
      <c r="BC56" s="435"/>
      <c r="BD56" s="435"/>
      <c r="BE56" s="435"/>
      <c r="BF56" s="435"/>
      <c r="BG56" s="435"/>
      <c r="BH56" s="435"/>
      <c r="BI56" s="435"/>
      <c r="BJ56" s="435"/>
      <c r="BK56" s="435"/>
      <c r="BL56" s="435"/>
      <c r="BM56" s="435"/>
      <c r="BN56" s="435"/>
      <c r="BO56" s="435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6">
        <v>1.08</v>
      </c>
      <c r="BW56" s="436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784</v>
      </c>
      <c r="CC56" s="1">
        <v>1</v>
      </c>
      <c r="CD56" s="1" t="s">
        <v>10</v>
      </c>
      <c r="CE56" s="1">
        <v>2900</v>
      </c>
      <c r="CG56" t="s">
        <v>841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7">
        <v>1640</v>
      </c>
      <c r="P57" s="437"/>
      <c r="Q57" s="437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35">
        <f>SUM(Прайс[[#This Row],[КФ НСТ11]:[KFPr-SB-ZPG]])</f>
        <v>590</v>
      </c>
      <c r="AI57" s="435"/>
      <c r="AJ57" s="1"/>
      <c r="AK57" s="1"/>
      <c r="AL57" s="1"/>
      <c r="AM57" s="435"/>
      <c r="AN57" s="435"/>
      <c r="AO57" s="435"/>
      <c r="AP57" s="435"/>
      <c r="AQ57" s="435"/>
      <c r="AR57" s="435"/>
      <c r="AS57" s="435"/>
      <c r="AT57" s="435"/>
      <c r="AU57" s="435"/>
      <c r="AV57" s="435"/>
      <c r="AW57" s="435"/>
      <c r="AX57" s="435"/>
      <c r="AY57" s="435"/>
      <c r="AZ57" s="435"/>
      <c r="BA57" s="435"/>
      <c r="BB57" s="435"/>
      <c r="BC57" s="435"/>
      <c r="BD57" s="435"/>
      <c r="BE57" s="435"/>
      <c r="BF57" s="435"/>
      <c r="BG57" s="435"/>
      <c r="BH57" s="435"/>
      <c r="BI57" s="435"/>
      <c r="BJ57" s="435"/>
      <c r="BK57" s="435"/>
      <c r="BL57" s="435"/>
      <c r="BM57" s="435"/>
      <c r="BN57" s="435"/>
      <c r="BO57" s="435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6">
        <v>1.08</v>
      </c>
      <c r="BW57" s="436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782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40" t="s">
        <v>844</v>
      </c>
      <c r="B58" s="1" t="s">
        <v>7</v>
      </c>
      <c r="C58" s="1" t="s">
        <v>853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7">
        <v>1840</v>
      </c>
      <c r="P58" s="437"/>
      <c r="Q58" s="437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35">
        <f>SUM(Прайс[[#This Row],[КФ НСТ11]:[KFPr-SB-ZPG]])</f>
        <v>940</v>
      </c>
      <c r="AI58" s="435">
        <f>'комплекты фурнитуры'!$C$83</f>
        <v>40</v>
      </c>
      <c r="AJ58" s="1"/>
      <c r="AK58" s="1"/>
      <c r="AL58" s="1"/>
      <c r="AM58" s="435"/>
      <c r="AN58" s="435"/>
      <c r="AO58" s="435"/>
      <c r="AP58" s="435"/>
      <c r="AQ58" s="435">
        <f>'комплекты фурнитуры'!$C$58</f>
        <v>1560</v>
      </c>
      <c r="AR58" s="435">
        <f>'комплекты фурнитуры'!$C$59</f>
        <v>190</v>
      </c>
      <c r="AS58" s="435"/>
      <c r="AT58" s="435"/>
      <c r="AU58" s="435"/>
      <c r="AV58" s="435"/>
      <c r="AW58" s="435"/>
      <c r="AX58" s="435"/>
      <c r="AY58" s="435"/>
      <c r="AZ58" s="435"/>
      <c r="BA58" s="435"/>
      <c r="BB58" s="435"/>
      <c r="BC58" s="435"/>
      <c r="BD58" s="435"/>
      <c r="BE58" s="435"/>
      <c r="BF58" s="435"/>
      <c r="BG58" s="435"/>
      <c r="BH58" s="435"/>
      <c r="BI58" s="435"/>
      <c r="BJ58" s="435"/>
      <c r="BK58" s="435"/>
      <c r="BL58" s="435"/>
      <c r="BM58" s="435"/>
      <c r="BN58" s="435"/>
      <c r="BO58" s="435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6">
        <v>1.08</v>
      </c>
      <c r="BW58" s="436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784</v>
      </c>
      <c r="CC58" s="1">
        <v>2</v>
      </c>
      <c r="CD58" s="1" t="s">
        <v>10</v>
      </c>
      <c r="CE58" s="1">
        <v>2070</v>
      </c>
      <c r="CG58" t="s">
        <v>843</v>
      </c>
    </row>
    <row r="59" spans="1:87" ht="15" customHeight="1" x14ac:dyDescent="0.25">
      <c r="A59" s="440" t="s">
        <v>845</v>
      </c>
      <c r="B59" s="1" t="s">
        <v>7</v>
      </c>
      <c r="C59" s="1" t="s">
        <v>852</v>
      </c>
      <c r="D59" s="1" t="s">
        <v>91</v>
      </c>
      <c r="E59" s="1" t="s">
        <v>10</v>
      </c>
      <c r="F59" s="1" t="s">
        <v>143</v>
      </c>
      <c r="G59" s="221">
        <v>960</v>
      </c>
      <c r="H59" s="221">
        <v>960</v>
      </c>
      <c r="I59" s="221">
        <v>210</v>
      </c>
      <c r="J59" s="221">
        <v>210</v>
      </c>
      <c r="K59" s="221">
        <v>300</v>
      </c>
      <c r="L59" s="221">
        <v>500</v>
      </c>
      <c r="M59" s="1"/>
      <c r="N59" s="217" t="s">
        <v>71</v>
      </c>
      <c r="O59" s="437">
        <v>1840</v>
      </c>
      <c r="P59" s="437"/>
      <c r="Q59" s="437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435">
        <f>SUM(Прайс[[#This Row],[КФ НСТ11]:[KFPr-SB-ZPG]])</f>
        <v>940</v>
      </c>
      <c r="AI59" s="435">
        <f>'комплекты фурнитуры'!$C$83</f>
        <v>40</v>
      </c>
      <c r="AJ59" s="1"/>
      <c r="AK59" s="1"/>
      <c r="AL59" s="1"/>
      <c r="AM59" s="435"/>
      <c r="AN59" s="435"/>
      <c r="AO59" s="435"/>
      <c r="AP59" s="435"/>
      <c r="AQ59" s="435">
        <f>'комплекты фурнитуры'!$C$58</f>
        <v>1560</v>
      </c>
      <c r="AR59" s="435">
        <f>'комплекты фурнитуры'!$C$59</f>
        <v>190</v>
      </c>
      <c r="AS59" s="435"/>
      <c r="AT59" s="435"/>
      <c r="AU59" s="435"/>
      <c r="AV59" s="435"/>
      <c r="AW59" s="435"/>
      <c r="AX59" s="435"/>
      <c r="AY59" s="435"/>
      <c r="AZ59" s="435"/>
      <c r="BA59" s="435"/>
      <c r="BB59" s="435"/>
      <c r="BC59" s="435"/>
      <c r="BD59" s="435"/>
      <c r="BE59" s="435"/>
      <c r="BF59" s="435"/>
      <c r="BG59" s="435"/>
      <c r="BH59" s="435"/>
      <c r="BI59" s="435"/>
      <c r="BJ59" s="435"/>
      <c r="BK59" s="435"/>
      <c r="BL59" s="435"/>
      <c r="BM59" s="435"/>
      <c r="BN59" s="435"/>
      <c r="BO59" s="435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36">
        <v>1.08</v>
      </c>
      <c r="BW59" s="436">
        <v>1.0649999999999999</v>
      </c>
      <c r="BX59" s="28">
        <v>1.3</v>
      </c>
      <c r="BY59" s="1">
        <v>3</v>
      </c>
      <c r="BZ59" s="1">
        <v>3</v>
      </c>
      <c r="CA59" s="1" t="s">
        <v>10</v>
      </c>
      <c r="CB59" s="28" t="s">
        <v>784</v>
      </c>
      <c r="CC59" s="1">
        <v>3</v>
      </c>
      <c r="CD59" s="1" t="s">
        <v>10</v>
      </c>
      <c r="CE59" s="1">
        <v>2070</v>
      </c>
    </row>
    <row r="60" spans="1:87" ht="15" customHeight="1" x14ac:dyDescent="0.25">
      <c r="A60" s="247" t="s">
        <v>45</v>
      </c>
      <c r="B60" s="1" t="s">
        <v>9</v>
      </c>
      <c r="C60" s="1" t="s">
        <v>851</v>
      </c>
      <c r="D60" s="1" t="s">
        <v>89</v>
      </c>
      <c r="E60" s="1" t="s">
        <v>10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7">
        <v>4820</v>
      </c>
      <c r="P60" s="437"/>
      <c r="Q60" s="437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35">
        <f>SUM(Прайс[[#This Row],[КФ НСТ11]:[KFPr-SB-ZPG]])</f>
        <v>1280</v>
      </c>
      <c r="AI60" s="435"/>
      <c r="AJ60" s="1"/>
      <c r="AK60" s="1"/>
      <c r="AL60" s="441"/>
      <c r="AM60" s="435">
        <f>'комплекты фурнитуры'!$C$66</f>
        <v>620</v>
      </c>
      <c r="AN60" s="435">
        <f>'комплекты фурнитуры'!$C$67</f>
        <v>130</v>
      </c>
      <c r="AO60" s="435"/>
      <c r="AP60" s="435"/>
      <c r="AQ60" s="435"/>
      <c r="AR60" s="435"/>
      <c r="AS60" s="435"/>
      <c r="AT60" s="435"/>
      <c r="AU60" s="435"/>
      <c r="AV60" s="435"/>
      <c r="AW60" s="442"/>
      <c r="AX60" s="435"/>
      <c r="AY60" s="442"/>
      <c r="AZ60" s="435"/>
      <c r="BA60" s="435"/>
      <c r="BB60" s="442"/>
      <c r="BC60" s="442"/>
      <c r="BD60" s="442"/>
      <c r="BE60" s="442"/>
      <c r="BF60" s="442"/>
      <c r="BG60" s="442"/>
      <c r="BH60" s="442"/>
      <c r="BI60" s="442"/>
      <c r="BJ60" s="435"/>
      <c r="BK60" s="435"/>
      <c r="BL60" s="435"/>
      <c r="BM60" s="435"/>
      <c r="BN60" s="435"/>
      <c r="BO60" s="435"/>
      <c r="BP60" s="28">
        <f>Прайс[[#This Row],[КФ петли SENS накл.110 гр. с крестообр. Планкой]]*3</f>
        <v>1860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6">
        <v>1.08</v>
      </c>
      <c r="BW60" s="436">
        <v>1.0649999999999999</v>
      </c>
      <c r="BX60" s="28">
        <v>1.3</v>
      </c>
      <c r="BY60" s="1">
        <v>2</v>
      </c>
      <c r="BZ60" s="1">
        <v>2</v>
      </c>
      <c r="CA60" s="1" t="s">
        <v>87</v>
      </c>
      <c r="CB60" s="28" t="s">
        <v>782</v>
      </c>
      <c r="CC60" s="1">
        <v>2</v>
      </c>
      <c r="CD60" s="1" t="s">
        <v>87</v>
      </c>
      <c r="CE60" s="1">
        <v>5530</v>
      </c>
    </row>
    <row r="61" spans="1:87" ht="15" customHeight="1" x14ac:dyDescent="0.25">
      <c r="A61" s="24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21">
        <v>1220</v>
      </c>
      <c r="H61" s="221">
        <v>1500</v>
      </c>
      <c r="I61" s="221">
        <v>150</v>
      </c>
      <c r="J61" s="221">
        <v>600</v>
      </c>
      <c r="K61" s="221">
        <v>300</v>
      </c>
      <c r="L61" s="221">
        <v>640</v>
      </c>
      <c r="M61" s="1"/>
      <c r="N61" s="217"/>
      <c r="O61" s="437">
        <v>5205.6000000000004</v>
      </c>
      <c r="P61" s="437">
        <v>740</v>
      </c>
      <c r="Q61" s="437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35">
        <f>SUM(Прайс[[#This Row],[КФ НСТ11]:[KFPr-SB-ZPG]])</f>
        <v>1280</v>
      </c>
      <c r="AI61" s="435"/>
      <c r="AJ61" s="1"/>
      <c r="AK61" s="1"/>
      <c r="AL61" s="441">
        <f>'комплекты фурнитуры'!$C$89</f>
        <v>290</v>
      </c>
      <c r="AM61" s="435">
        <f>'комплекты фурнитуры'!$C$66</f>
        <v>620</v>
      </c>
      <c r="AN61" s="442"/>
      <c r="AO61" s="435"/>
      <c r="AP61" s="435"/>
      <c r="AQ61" s="435"/>
      <c r="AR61" s="435"/>
      <c r="AS61" s="435"/>
      <c r="AT61" s="435"/>
      <c r="AU61" s="435"/>
      <c r="AV61" s="435"/>
      <c r="AW61" s="442"/>
      <c r="AX61" s="435"/>
      <c r="AY61" s="442"/>
      <c r="AZ61" s="435"/>
      <c r="BA61" s="435"/>
      <c r="BB61" s="442"/>
      <c r="BC61" s="442"/>
      <c r="BD61" s="442"/>
      <c r="BE61" s="442"/>
      <c r="BF61" s="442"/>
      <c r="BG61" s="442"/>
      <c r="BH61" s="442"/>
      <c r="BI61" s="442"/>
      <c r="BJ61" s="435"/>
      <c r="BK61" s="435"/>
      <c r="BL61" s="435"/>
      <c r="BM61" s="435"/>
      <c r="BN61" s="435"/>
      <c r="BO61" s="435"/>
      <c r="BP61" s="28">
        <f>Прайс[[#This Row],[КФ KEKU]]*4+Прайс[[#This Row],[КФ петли SENS накл.110 гр. с крестообр. Планкой]]*3</f>
        <v>3020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6">
        <v>1.08</v>
      </c>
      <c r="BW61" s="436">
        <v>1.0649999999999999</v>
      </c>
      <c r="BX61" s="28">
        <v>1.3</v>
      </c>
      <c r="BY61" s="1">
        <v>2</v>
      </c>
      <c r="BZ61" s="1">
        <v>2</v>
      </c>
      <c r="CA61" s="1" t="s">
        <v>10</v>
      </c>
      <c r="CB61" s="28" t="s">
        <v>783</v>
      </c>
      <c r="CC61" s="1">
        <v>2</v>
      </c>
      <c r="CD61" s="1" t="s">
        <v>87</v>
      </c>
      <c r="CE61" s="1">
        <v>5972.4</v>
      </c>
    </row>
    <row r="62" spans="1:87" ht="15" customHeight="1" x14ac:dyDescent="0.25">
      <c r="A62" s="247" t="s">
        <v>820</v>
      </c>
      <c r="B62" s="1" t="s">
        <v>9</v>
      </c>
      <c r="C62" s="1" t="s">
        <v>822</v>
      </c>
      <c r="D62" s="1" t="s">
        <v>89</v>
      </c>
      <c r="E62" s="1" t="s">
        <v>10</v>
      </c>
      <c r="F62" s="1" t="s">
        <v>152</v>
      </c>
      <c r="G62" s="221">
        <v>1187</v>
      </c>
      <c r="H62" s="221">
        <v>1187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7">
        <v>4820</v>
      </c>
      <c r="P62" s="437"/>
      <c r="Q62" s="437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35">
        <f>SUM(Прайс[[#This Row],[КФ НСТ11]:[KFPr-SB-ZPG]])</f>
        <v>1280</v>
      </c>
      <c r="AI62" s="435"/>
      <c r="AJ62" s="1"/>
      <c r="AK62" s="1"/>
      <c r="AL62" s="441"/>
      <c r="AM62" s="435">
        <f>'комплекты фурнитуры'!$C$66</f>
        <v>620</v>
      </c>
      <c r="AN62" s="435">
        <f>'комплекты фурнитуры'!$C$67</f>
        <v>130</v>
      </c>
      <c r="AO62" s="435"/>
      <c r="AP62" s="435"/>
      <c r="AQ62" s="435"/>
      <c r="AR62" s="435"/>
      <c r="AS62" s="435"/>
      <c r="AT62" s="435"/>
      <c r="AU62" s="435"/>
      <c r="AV62" s="435"/>
      <c r="AW62" s="442"/>
      <c r="AX62" s="435"/>
      <c r="AY62" s="442"/>
      <c r="AZ62" s="435"/>
      <c r="BA62" s="435"/>
      <c r="BB62" s="442"/>
      <c r="BC62" s="442"/>
      <c r="BD62" s="442"/>
      <c r="BE62" s="442"/>
      <c r="BF62" s="442"/>
      <c r="BG62" s="442"/>
      <c r="BH62" s="442"/>
      <c r="BI62" s="442"/>
      <c r="BJ62" s="435"/>
      <c r="BK62" s="435"/>
      <c r="BL62" s="435"/>
      <c r="BM62" s="435"/>
      <c r="BN62" s="435"/>
      <c r="BO62" s="435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6">
        <v>1.08</v>
      </c>
      <c r="BW62" s="436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782</v>
      </c>
      <c r="CC62" s="1">
        <v>1</v>
      </c>
      <c r="CD62" s="1" t="s">
        <v>10</v>
      </c>
      <c r="CE62" s="1">
        <v>5530</v>
      </c>
    </row>
    <row r="63" spans="1:87" ht="15" customHeight="1" x14ac:dyDescent="0.25">
      <c r="A63" s="247" t="s">
        <v>821</v>
      </c>
      <c r="B63" s="1" t="s">
        <v>9</v>
      </c>
      <c r="C63" s="1" t="s">
        <v>823</v>
      </c>
      <c r="D63" s="1" t="s">
        <v>89</v>
      </c>
      <c r="E63" s="1" t="s">
        <v>10</v>
      </c>
      <c r="F63" s="1" t="s">
        <v>152</v>
      </c>
      <c r="G63" s="221">
        <v>1320</v>
      </c>
      <c r="H63" s="221">
        <v>1320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81</v>
      </c>
      <c r="O63" s="437">
        <v>4820</v>
      </c>
      <c r="P63" s="437"/>
      <c r="Q63" s="437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35">
        <f>SUM(Прайс[[#This Row],[КФ НСТ11]:[KFPr-SB-ZPG]])</f>
        <v>1280</v>
      </c>
      <c r="AI63" s="435"/>
      <c r="AJ63" s="1"/>
      <c r="AK63" s="1"/>
      <c r="AL63" s="441"/>
      <c r="AM63" s="435">
        <f>'комплекты фурнитуры'!$C$66</f>
        <v>620</v>
      </c>
      <c r="AN63" s="435">
        <f>'комплекты фурнитуры'!$C$67</f>
        <v>130</v>
      </c>
      <c r="AO63" s="435"/>
      <c r="AP63" s="435"/>
      <c r="AQ63" s="435"/>
      <c r="AR63" s="435"/>
      <c r="AS63" s="435"/>
      <c r="AT63" s="435"/>
      <c r="AU63" s="435"/>
      <c r="AV63" s="435"/>
      <c r="AW63" s="442"/>
      <c r="AX63" s="435"/>
      <c r="AY63" s="442"/>
      <c r="AZ63" s="435"/>
      <c r="BA63" s="435"/>
      <c r="BB63" s="442"/>
      <c r="BC63" s="442"/>
      <c r="BD63" s="442"/>
      <c r="BE63" s="442"/>
      <c r="BF63" s="442"/>
      <c r="BG63" s="442"/>
      <c r="BH63" s="442"/>
      <c r="BI63" s="442"/>
      <c r="BJ63" s="435"/>
      <c r="BK63" s="435"/>
      <c r="BL63" s="435"/>
      <c r="BM63" s="435"/>
      <c r="BN63" s="435"/>
      <c r="BO63" s="435"/>
      <c r="BP63" s="28">
        <f>Прайс[[#This Row],[КФ петли SENS накл.110 гр. с крестообр. Планкой]]*2</f>
        <v>1240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6">
        <v>1.08</v>
      </c>
      <c r="BW63" s="436">
        <v>1.0649999999999999</v>
      </c>
      <c r="BX63" s="28">
        <v>1.3</v>
      </c>
      <c r="BY63" s="1">
        <v>1</v>
      </c>
      <c r="BZ63" s="1">
        <v>1</v>
      </c>
      <c r="CA63" s="1" t="s">
        <v>87</v>
      </c>
      <c r="CB63" s="28" t="s">
        <v>782</v>
      </c>
      <c r="CC63" s="1">
        <v>1</v>
      </c>
      <c r="CD63" s="1" t="s">
        <v>10</v>
      </c>
      <c r="CE63" s="1">
        <v>5530</v>
      </c>
    </row>
    <row r="64" spans="1:87" ht="15" customHeight="1" x14ac:dyDescent="0.25">
      <c r="A64" s="248" t="s">
        <v>824</v>
      </c>
      <c r="B64" s="1" t="s">
        <v>9</v>
      </c>
      <c r="C64" s="1" t="s">
        <v>827</v>
      </c>
      <c r="D64" s="1" t="s">
        <v>89</v>
      </c>
      <c r="E64" s="1" t="s">
        <v>10</v>
      </c>
      <c r="F64" s="1" t="s">
        <v>152</v>
      </c>
      <c r="G64" s="221">
        <v>760</v>
      </c>
      <c r="H64" s="221">
        <v>760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7">
        <v>5170</v>
      </c>
      <c r="P64" s="437"/>
      <c r="Q64" s="437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35">
        <f>SUM(Прайс[[#This Row],[КФ НСТ11]:[KFPr-SB-ZPG]])</f>
        <v>1280</v>
      </c>
      <c r="AI64" s="435"/>
      <c r="AJ64" s="1"/>
      <c r="AK64" s="1"/>
      <c r="AL64" s="441"/>
      <c r="AM64" s="442"/>
      <c r="AN64" s="442"/>
      <c r="AO64" s="435"/>
      <c r="AP64" s="435"/>
      <c r="AQ64" s="435"/>
      <c r="AR64" s="435"/>
      <c r="AS64" s="435"/>
      <c r="AT64" s="435"/>
      <c r="AU64" s="435"/>
      <c r="AV64" s="435"/>
      <c r="AW64" s="442"/>
      <c r="AX64" s="435"/>
      <c r="AY64" s="442"/>
      <c r="AZ64" s="435"/>
      <c r="BA64" s="435"/>
      <c r="BB64" s="442"/>
      <c r="BC64" s="435">
        <f>'комплекты фурнитуры'!$C$28</f>
        <v>6660</v>
      </c>
      <c r="BD64" s="442"/>
      <c r="BE64" s="435">
        <f>'комплекты фурнитуры'!$C$33</f>
        <v>940</v>
      </c>
      <c r="BF64" s="435">
        <f>'комплекты фурнитуры'!$C$35</f>
        <v>170</v>
      </c>
      <c r="BG64" s="442"/>
      <c r="BH64" s="435"/>
      <c r="BI64" s="435">
        <f>'комплекты фурнитуры'!$C$38</f>
        <v>6440</v>
      </c>
      <c r="BJ64" s="435"/>
      <c r="BK64" s="435"/>
      <c r="BL64" s="435"/>
      <c r="BM64" s="435"/>
      <c r="BN64" s="435"/>
      <c r="BO64" s="435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6">
        <v>1.08</v>
      </c>
      <c r="BW64" s="436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784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825</v>
      </c>
      <c r="B65" s="1" t="s">
        <v>9</v>
      </c>
      <c r="C65" s="1" t="s">
        <v>828</v>
      </c>
      <c r="D65" s="1" t="s">
        <v>89</v>
      </c>
      <c r="E65" s="1" t="s">
        <v>10</v>
      </c>
      <c r="F65" s="1" t="s">
        <v>152</v>
      </c>
      <c r="G65" s="221">
        <v>834</v>
      </c>
      <c r="H65" s="221">
        <v>834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7">
        <v>5170</v>
      </c>
      <c r="P65" s="437"/>
      <c r="Q65" s="437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35">
        <f>SUM(Прайс[[#This Row],[КФ НСТ11]:[KFPr-SB-ZPG]])</f>
        <v>1280</v>
      </c>
      <c r="AI65" s="435"/>
      <c r="AJ65" s="1"/>
      <c r="AK65" s="1"/>
      <c r="AL65" s="441"/>
      <c r="AM65" s="442"/>
      <c r="AN65" s="442"/>
      <c r="AO65" s="435"/>
      <c r="AP65" s="435"/>
      <c r="AQ65" s="435"/>
      <c r="AR65" s="435"/>
      <c r="AS65" s="435"/>
      <c r="AT65" s="435"/>
      <c r="AU65" s="435"/>
      <c r="AV65" s="435"/>
      <c r="AW65" s="442"/>
      <c r="AX65" s="435"/>
      <c r="AY65" s="442"/>
      <c r="AZ65" s="435"/>
      <c r="BA65" s="435"/>
      <c r="BB65" s="442"/>
      <c r="BC65" s="435">
        <f>'комплекты фурнитуры'!$C$28</f>
        <v>6660</v>
      </c>
      <c r="BD65" s="442"/>
      <c r="BE65" s="435">
        <f>'комплекты фурнитуры'!$C$33</f>
        <v>940</v>
      </c>
      <c r="BF65" s="435">
        <f>'комплекты фурнитуры'!$C$35</f>
        <v>170</v>
      </c>
      <c r="BG65" s="442"/>
      <c r="BH65" s="435"/>
      <c r="BI65" s="435">
        <f>'комплекты фурнитуры'!$C$38</f>
        <v>6440</v>
      </c>
      <c r="BJ65" s="435"/>
      <c r="BK65" s="435"/>
      <c r="BL65" s="435"/>
      <c r="BM65" s="435"/>
      <c r="BN65" s="435"/>
      <c r="BO65" s="435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6">
        <v>1.08</v>
      </c>
      <c r="BW65" s="436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784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8" t="s">
        <v>826</v>
      </c>
      <c r="B66" s="1" t="s">
        <v>9</v>
      </c>
      <c r="C66" s="1" t="s">
        <v>829</v>
      </c>
      <c r="D66" s="1" t="s">
        <v>89</v>
      </c>
      <c r="E66" s="1" t="s">
        <v>10</v>
      </c>
      <c r="F66" s="1" t="s">
        <v>152</v>
      </c>
      <c r="G66" s="221">
        <v>963</v>
      </c>
      <c r="H66" s="221">
        <v>963</v>
      </c>
      <c r="I66" s="221">
        <v>600</v>
      </c>
      <c r="J66" s="221">
        <v>600</v>
      </c>
      <c r="K66" s="221">
        <v>560</v>
      </c>
      <c r="L66" s="221">
        <v>560</v>
      </c>
      <c r="M66" s="1"/>
      <c r="N66" s="217" t="s">
        <v>82</v>
      </c>
      <c r="O66" s="437">
        <v>5170</v>
      </c>
      <c r="P66" s="437"/>
      <c r="Q66" s="437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35">
        <f>SUM(Прайс[[#This Row],[КФ НСТ11]:[KFPr-SB-ZPG]])</f>
        <v>1280</v>
      </c>
      <c r="AI66" s="435"/>
      <c r="AJ66" s="1"/>
      <c r="AK66" s="1"/>
      <c r="AL66" s="441"/>
      <c r="AM66" s="442"/>
      <c r="AN66" s="442"/>
      <c r="AO66" s="435"/>
      <c r="AP66" s="435"/>
      <c r="AQ66" s="435"/>
      <c r="AR66" s="435"/>
      <c r="AS66" s="435"/>
      <c r="AT66" s="435"/>
      <c r="AU66" s="435"/>
      <c r="AV66" s="435"/>
      <c r="AW66" s="442"/>
      <c r="AX66" s="435"/>
      <c r="AY66" s="442"/>
      <c r="AZ66" s="435"/>
      <c r="BA66" s="435"/>
      <c r="BB66" s="442"/>
      <c r="BC66" s="435">
        <f>'комплекты фурнитуры'!$C$28</f>
        <v>6660</v>
      </c>
      <c r="BD66" s="442"/>
      <c r="BE66" s="435">
        <f>'комплекты фурнитуры'!$C$33</f>
        <v>940</v>
      </c>
      <c r="BF66" s="435">
        <f>'комплекты фурнитуры'!$C$35</f>
        <v>170</v>
      </c>
      <c r="BG66" s="442"/>
      <c r="BH66" s="435"/>
      <c r="BI66" s="435">
        <f>'комплекты фурнитуры'!$C$38</f>
        <v>6440</v>
      </c>
      <c r="BJ66" s="435"/>
      <c r="BK66" s="435"/>
      <c r="BL66" s="435"/>
      <c r="BM66" s="435"/>
      <c r="BN66" s="435"/>
      <c r="BO66" s="435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6">
        <v>1.08</v>
      </c>
      <c r="BW66" s="436">
        <v>1.0649999999999999</v>
      </c>
      <c r="BX66" s="28">
        <v>0</v>
      </c>
      <c r="BY66" s="1">
        <v>0</v>
      </c>
      <c r="BZ66" s="1">
        <v>0</v>
      </c>
      <c r="CA66" s="1" t="s">
        <v>10</v>
      </c>
      <c r="CB66" s="28" t="s">
        <v>784</v>
      </c>
      <c r="CC66" s="1">
        <v>0</v>
      </c>
      <c r="CD66" s="1" t="s">
        <v>10</v>
      </c>
      <c r="CE66" s="1">
        <v>5900</v>
      </c>
    </row>
    <row r="67" spans="1:86" ht="15" customHeight="1" x14ac:dyDescent="0.25">
      <c r="A67" s="247" t="s">
        <v>49</v>
      </c>
      <c r="B67" s="1" t="s">
        <v>9</v>
      </c>
      <c r="C67" s="1" t="s">
        <v>850</v>
      </c>
      <c r="D67" s="1" t="s">
        <v>89</v>
      </c>
      <c r="E67" s="1" t="s">
        <v>10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7">
        <v>6460</v>
      </c>
      <c r="P67" s="437"/>
      <c r="Q67" s="437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35">
        <f>SUM(Прайс[[#This Row],[КФ НСТ11]:[KFPr-SB-ZPG]])</f>
        <v>1280</v>
      </c>
      <c r="AI67" s="435"/>
      <c r="AJ67" s="1"/>
      <c r="AK67" s="1"/>
      <c r="AL67" s="441"/>
      <c r="AM67" s="435">
        <f>'комплекты фурнитуры'!$C$66</f>
        <v>620</v>
      </c>
      <c r="AN67" s="435">
        <f>'комплекты фурнитуры'!$C$67</f>
        <v>130</v>
      </c>
      <c r="AO67" s="435"/>
      <c r="AP67" s="435"/>
      <c r="AQ67" s="435"/>
      <c r="AR67" s="435"/>
      <c r="AS67" s="435"/>
      <c r="AT67" s="435"/>
      <c r="AU67" s="435"/>
      <c r="AV67" s="435"/>
      <c r="AW67" s="442"/>
      <c r="AX67" s="435"/>
      <c r="AY67" s="442"/>
      <c r="AZ67" s="435"/>
      <c r="BA67" s="435"/>
      <c r="BB67" s="442"/>
      <c r="BC67" s="442"/>
      <c r="BD67" s="442"/>
      <c r="BE67" s="442"/>
      <c r="BF67" s="442"/>
      <c r="BG67" s="442"/>
      <c r="BH67" s="442"/>
      <c r="BI67" s="442"/>
      <c r="BJ67" s="435"/>
      <c r="BK67" s="435"/>
      <c r="BL67" s="435"/>
      <c r="BM67" s="435"/>
      <c r="BN67" s="435"/>
      <c r="BO67" s="435"/>
      <c r="BP67" s="28">
        <f>Прайс[[#This Row],[КФ петли SENS накл.110 гр. с крестообр. Планкой]]*5</f>
        <v>3100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6">
        <v>1.08</v>
      </c>
      <c r="BW67" s="436">
        <v>1.0649999999999999</v>
      </c>
      <c r="BX67" s="28">
        <v>1.3</v>
      </c>
      <c r="BY67" s="1">
        <v>0</v>
      </c>
      <c r="BZ67" s="1">
        <v>4</v>
      </c>
      <c r="CA67" s="1" t="s">
        <v>87</v>
      </c>
      <c r="CB67" s="28" t="s">
        <v>782</v>
      </c>
      <c r="CC67" s="1">
        <v>0</v>
      </c>
      <c r="CD67" s="1" t="s">
        <v>87</v>
      </c>
      <c r="CE67" s="1">
        <v>7370</v>
      </c>
    </row>
    <row r="68" spans="1:86" ht="15" customHeight="1" x14ac:dyDescent="0.25">
      <c r="A68" s="24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21">
        <v>2000</v>
      </c>
      <c r="H68" s="221">
        <v>2280</v>
      </c>
      <c r="I68" s="221">
        <v>150</v>
      </c>
      <c r="J68" s="221">
        <v>600</v>
      </c>
      <c r="K68" s="221">
        <v>300</v>
      </c>
      <c r="L68" s="221">
        <v>640</v>
      </c>
      <c r="M68" s="1"/>
      <c r="N68" s="217"/>
      <c r="O68" s="437">
        <v>6976.8</v>
      </c>
      <c r="P68" s="437">
        <v>740</v>
      </c>
      <c r="Q68" s="437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35">
        <f>SUM(Прайс[[#This Row],[КФ НСТ11]:[KFPr-SB-ZPG]])</f>
        <v>1280</v>
      </c>
      <c r="AI68" s="435"/>
      <c r="AJ68" s="1"/>
      <c r="AK68" s="1"/>
      <c r="AL68" s="441">
        <f>'комплекты фурнитуры'!$C$89</f>
        <v>290</v>
      </c>
      <c r="AM68" s="435">
        <f>'комплекты фурнитуры'!$C$66</f>
        <v>620</v>
      </c>
      <c r="AN68" s="442"/>
      <c r="AO68" s="435"/>
      <c r="AP68" s="435"/>
      <c r="AQ68" s="435"/>
      <c r="AR68" s="435"/>
      <c r="AS68" s="435"/>
      <c r="AT68" s="435"/>
      <c r="AU68" s="435"/>
      <c r="AV68" s="435"/>
      <c r="AW68" s="442"/>
      <c r="AX68" s="435"/>
      <c r="AY68" s="442"/>
      <c r="AZ68" s="435"/>
      <c r="BA68" s="435"/>
      <c r="BB68" s="442"/>
      <c r="BC68" s="442"/>
      <c r="BD68" s="442"/>
      <c r="BE68" s="442"/>
      <c r="BF68" s="442"/>
      <c r="BG68" s="442"/>
      <c r="BH68" s="442"/>
      <c r="BI68" s="442"/>
      <c r="BJ68" s="435"/>
      <c r="BK68" s="435"/>
      <c r="BL68" s="435"/>
      <c r="BM68" s="435"/>
      <c r="BN68" s="435"/>
      <c r="BO68" s="435"/>
      <c r="BP68" s="28">
        <f>Прайс[[#This Row],[КФ KEKU]]*4+Прайс[[#This Row],[КФ петли SENS накл.110 гр. с крестообр. Планкой]]*5</f>
        <v>4260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6">
        <v>1.08</v>
      </c>
      <c r="BW68" s="436">
        <v>1.0649999999999999</v>
      </c>
      <c r="BX68" s="28">
        <v>1.3</v>
      </c>
      <c r="BY68" s="1">
        <v>0</v>
      </c>
      <c r="BZ68" s="1">
        <v>4</v>
      </c>
      <c r="CA68" s="1" t="s">
        <v>10</v>
      </c>
      <c r="CB68" s="28" t="s">
        <v>783</v>
      </c>
      <c r="CC68" s="1">
        <v>0</v>
      </c>
      <c r="CD68" s="1" t="s">
        <v>87</v>
      </c>
      <c r="CE68" s="1">
        <v>7959.6</v>
      </c>
    </row>
    <row r="69" spans="1:86" ht="15" customHeight="1" x14ac:dyDescent="0.25">
      <c r="A69" s="24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7">
        <v>5290</v>
      </c>
      <c r="P69" s="437"/>
      <c r="Q69" s="437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35">
        <f>SUM(Прайс[[#This Row],[КФ НСТ11]:[KFPr-SB-ZPG]])</f>
        <v>1470</v>
      </c>
      <c r="AI69" s="435"/>
      <c r="AJ69" s="1"/>
      <c r="AK69" s="1"/>
      <c r="AL69" s="441"/>
      <c r="AM69" s="435">
        <f>'комплекты фурнитуры'!$C$66</f>
        <v>620</v>
      </c>
      <c r="AN69" s="435">
        <f>'комплекты фурнитуры'!$C$67</f>
        <v>130</v>
      </c>
      <c r="AO69" s="435"/>
      <c r="AP69" s="435"/>
      <c r="AQ69" s="435"/>
      <c r="AR69" s="435"/>
      <c r="AS69" s="435"/>
      <c r="AT69" s="435"/>
      <c r="AU69" s="435"/>
      <c r="AV69" s="435"/>
      <c r="AW69" s="442"/>
      <c r="AX69" s="435"/>
      <c r="AY69" s="442"/>
      <c r="AZ69" s="435"/>
      <c r="BA69" s="435"/>
      <c r="BB69" s="442"/>
      <c r="BC69" s="442"/>
      <c r="BD69" s="442"/>
      <c r="BE69" s="442"/>
      <c r="BF69" s="442"/>
      <c r="BG69" s="442"/>
      <c r="BH69" s="442"/>
      <c r="BI69" s="442"/>
      <c r="BJ69" s="435"/>
      <c r="BK69" s="435"/>
      <c r="BL69" s="435"/>
      <c r="BM69" s="435"/>
      <c r="BN69" s="435"/>
      <c r="BO69" s="435"/>
      <c r="BP69" s="28">
        <f>Прайс[[#This Row],[КФ петли SENS накл.110 гр. с крестообр. Планкой]]*5</f>
        <v>3100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6">
        <v>1.08</v>
      </c>
      <c r="BW69" s="436">
        <v>1.0649999999999999</v>
      </c>
      <c r="BX69" s="28">
        <v>1.3</v>
      </c>
      <c r="BY69" s="1">
        <v>0</v>
      </c>
      <c r="BZ69" s="1">
        <v>0</v>
      </c>
      <c r="CA69" s="1" t="s">
        <v>10</v>
      </c>
      <c r="CB69" s="28" t="s">
        <v>784</v>
      </c>
      <c r="CC69" s="1">
        <v>0</v>
      </c>
      <c r="CD69" s="1" t="s">
        <v>10</v>
      </c>
      <c r="CE69" s="1">
        <v>6100</v>
      </c>
      <c r="CG69" t="s">
        <v>830</v>
      </c>
    </row>
    <row r="70" spans="1:86" x14ac:dyDescent="0.25">
      <c r="A70" s="24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21">
        <v>2000</v>
      </c>
      <c r="H70" s="221">
        <v>2280</v>
      </c>
      <c r="I70" s="221">
        <v>600</v>
      </c>
      <c r="J70" s="221">
        <v>600</v>
      </c>
      <c r="K70" s="221">
        <v>560</v>
      </c>
      <c r="L70" s="221">
        <v>560</v>
      </c>
      <c r="M70" s="1"/>
      <c r="N70" s="217"/>
      <c r="O70" s="437">
        <v>5713.2</v>
      </c>
      <c r="P70" s="437"/>
      <c r="Q70" s="437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35">
        <f>SUM(Прайс[[#This Row],[КФ НСТ11]:[KFPr-SB-ZPG]])</f>
        <v>1470</v>
      </c>
      <c r="AI70" s="435"/>
      <c r="AJ70" s="1"/>
      <c r="AK70" s="1"/>
      <c r="AL70" s="441">
        <f>'комплекты фурнитуры'!$C$89</f>
        <v>290</v>
      </c>
      <c r="AM70" s="435">
        <f>'комплекты фурнитуры'!$C$66</f>
        <v>620</v>
      </c>
      <c r="AN70" s="442"/>
      <c r="AO70" s="435"/>
      <c r="AP70" s="435"/>
      <c r="AQ70" s="435"/>
      <c r="AR70" s="435"/>
      <c r="AS70" s="435"/>
      <c r="AT70" s="435"/>
      <c r="AU70" s="435"/>
      <c r="AV70" s="435"/>
      <c r="AW70" s="442"/>
      <c r="AX70" s="435"/>
      <c r="AY70" s="442"/>
      <c r="AZ70" s="435"/>
      <c r="BA70" s="435"/>
      <c r="BB70" s="442"/>
      <c r="BC70" s="442"/>
      <c r="BD70" s="442"/>
      <c r="BE70" s="442"/>
      <c r="BF70" s="442"/>
      <c r="BG70" s="442"/>
      <c r="BH70" s="442"/>
      <c r="BI70" s="442"/>
      <c r="BJ70" s="435"/>
      <c r="BK70" s="435"/>
      <c r="BL70" s="435"/>
      <c r="BM70" s="435"/>
      <c r="BN70" s="435"/>
      <c r="BO70" s="435"/>
      <c r="BP70" s="28">
        <f>Прайс[[#This Row],[КФ KEKU]]*4+Прайс[[#This Row],[КФ петли SENS накл.110 гр. с крестообр. Планкой]]*5</f>
        <v>4260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6">
        <v>1.08</v>
      </c>
      <c r="BW70" s="436">
        <v>1.0649999999999999</v>
      </c>
      <c r="BX70" s="28">
        <v>1.3</v>
      </c>
      <c r="BY70" s="1">
        <v>0</v>
      </c>
      <c r="BZ70" s="1">
        <v>1</v>
      </c>
      <c r="CA70" s="1" t="s">
        <v>10</v>
      </c>
      <c r="CB70" s="28" t="s">
        <v>783</v>
      </c>
      <c r="CC70" s="1">
        <v>0</v>
      </c>
      <c r="CD70" s="1" t="s">
        <v>10</v>
      </c>
      <c r="CE70" s="1">
        <v>6588</v>
      </c>
    </row>
    <row r="71" spans="1:86" ht="15" customHeight="1" x14ac:dyDescent="0.25">
      <c r="A71" s="24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 t="s">
        <v>83</v>
      </c>
      <c r="O71" s="437">
        <v>8650</v>
      </c>
      <c r="P71" s="437"/>
      <c r="Q71" s="437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35">
        <f>SUM(Прайс[[#This Row],[КФ НСТ11]:[KFPr-SB-ZPG]])</f>
        <v>1470</v>
      </c>
      <c r="AI71" s="435"/>
      <c r="AJ71" s="1"/>
      <c r="AK71" s="1"/>
      <c r="AL71" s="441"/>
      <c r="AM71" s="435">
        <f>'комплекты фурнитуры'!$C$66</f>
        <v>620</v>
      </c>
      <c r="AN71" s="435">
        <f>'комплекты фурнитуры'!$C$67</f>
        <v>130</v>
      </c>
      <c r="AO71" s="435"/>
      <c r="AP71" s="435"/>
      <c r="AQ71" s="435"/>
      <c r="AR71" s="435"/>
      <c r="AS71" s="435"/>
      <c r="AT71" s="435"/>
      <c r="AU71" s="435"/>
      <c r="AV71" s="435"/>
      <c r="AW71" s="442"/>
      <c r="AX71" s="435"/>
      <c r="AY71" s="442"/>
      <c r="AZ71" s="435"/>
      <c r="BA71" s="435"/>
      <c r="BB71" s="435">
        <f>'комплекты фурнитуры'!C29</f>
        <v>4750</v>
      </c>
      <c r="BC71" s="435">
        <f>'комплекты фурнитуры'!$C$30</f>
        <v>5810</v>
      </c>
      <c r="BD71" s="435">
        <f>'комплекты фурнитуры'!$C$34</f>
        <v>370</v>
      </c>
      <c r="BE71" s="435">
        <f>'комплекты фурнитуры'!$C$33</f>
        <v>940</v>
      </c>
      <c r="BF71" s="435">
        <f>'комплекты фурнитуры'!$C$35</f>
        <v>170</v>
      </c>
      <c r="BG71" s="435">
        <f>'комплекты фурнитуры'!$C$37</f>
        <v>4130</v>
      </c>
      <c r="BH71" s="435">
        <f>'комплекты фурнитуры'!$C$36</f>
        <v>5040</v>
      </c>
      <c r="BI71" s="435">
        <f>'комплекты фурнитуры'!$C$38</f>
        <v>6440</v>
      </c>
      <c r="BJ71" s="435">
        <f>'комплекты фурнитуры'!$C$39</f>
        <v>7970</v>
      </c>
      <c r="BK71" s="435"/>
      <c r="BL71" s="435"/>
      <c r="BM71" s="435"/>
      <c r="BN71" s="435"/>
      <c r="BO71" s="435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6">
        <v>1.08</v>
      </c>
      <c r="BW71" s="436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784</v>
      </c>
      <c r="CC71" s="1">
        <v>2</v>
      </c>
      <c r="CD71" s="1" t="s">
        <v>87</v>
      </c>
      <c r="CE71" s="1">
        <v>9980</v>
      </c>
    </row>
    <row r="72" spans="1:86" ht="15" customHeight="1" x14ac:dyDescent="0.25">
      <c r="A72" s="24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21">
        <v>2000</v>
      </c>
      <c r="H72" s="221">
        <v>2280</v>
      </c>
      <c r="I72" s="221">
        <v>300</v>
      </c>
      <c r="J72" s="221">
        <v>600</v>
      </c>
      <c r="K72" s="221">
        <v>560</v>
      </c>
      <c r="L72" s="221">
        <v>560</v>
      </c>
      <c r="M72" s="1"/>
      <c r="N72" s="217"/>
      <c r="O72" s="437">
        <v>8100</v>
      </c>
      <c r="P72" s="437"/>
      <c r="Q72" s="437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435">
        <f>SUM(Прайс[[#This Row],[КФ НСТ11]:[KFPr-SB-ZPG]])</f>
        <v>1470</v>
      </c>
      <c r="AI72" s="435"/>
      <c r="AJ72" s="1"/>
      <c r="AK72" s="1"/>
      <c r="AL72" s="441"/>
      <c r="AM72" s="435">
        <f>'комплекты фурнитуры'!$C$66</f>
        <v>620</v>
      </c>
      <c r="AN72" s="435">
        <f>'комплекты фурнитуры'!$C$67</f>
        <v>130</v>
      </c>
      <c r="AO72" s="435"/>
      <c r="AP72" s="435"/>
      <c r="AQ72" s="435"/>
      <c r="AR72" s="435"/>
      <c r="AS72" s="435"/>
      <c r="AT72" s="435"/>
      <c r="AU72" s="435"/>
      <c r="AV72" s="435"/>
      <c r="AW72" s="442"/>
      <c r="AX72" s="435"/>
      <c r="AY72" s="442"/>
      <c r="AZ72" s="435"/>
      <c r="BA72" s="435"/>
      <c r="BB72" s="442"/>
      <c r="BC72" s="435">
        <f>'комплекты фурнитуры'!$C$30</f>
        <v>5810</v>
      </c>
      <c r="BD72" s="442"/>
      <c r="BE72" s="435">
        <f>'комплекты фурнитуры'!$C$33</f>
        <v>940</v>
      </c>
      <c r="BF72" s="435">
        <f>'комплекты фурнитуры'!$C$35</f>
        <v>170</v>
      </c>
      <c r="BG72" s="442"/>
      <c r="BH72" s="435">
        <f>'комплекты фурнитуры'!$C$36</f>
        <v>5040</v>
      </c>
      <c r="BI72" s="435">
        <f>'комплекты фурнитуры'!$C$38</f>
        <v>6440</v>
      </c>
      <c r="BJ72" s="435">
        <f>'комплекты фурнитуры'!$C$39</f>
        <v>7970</v>
      </c>
      <c r="BK72" s="435"/>
      <c r="BL72" s="435"/>
      <c r="BM72" s="435"/>
      <c r="BN72" s="435"/>
      <c r="BO72" s="435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36">
        <v>1.08</v>
      </c>
      <c r="BW72" s="436">
        <v>1.0649999999999999</v>
      </c>
      <c r="BX72" s="28">
        <v>0</v>
      </c>
      <c r="BY72" s="1">
        <v>2</v>
      </c>
      <c r="BZ72" s="1">
        <v>2</v>
      </c>
      <c r="CA72" s="1" t="s">
        <v>10</v>
      </c>
      <c r="CB72" s="28" t="s">
        <v>784</v>
      </c>
      <c r="CC72" s="1">
        <v>2</v>
      </c>
      <c r="CD72" s="1" t="s">
        <v>87</v>
      </c>
      <c r="CE72" s="1">
        <v>9340</v>
      </c>
      <c r="CG72" t="s">
        <v>831</v>
      </c>
    </row>
    <row r="73" spans="1:86" ht="15" customHeight="1" x14ac:dyDescent="0.25">
      <c r="A73" s="247" t="s">
        <v>708</v>
      </c>
      <c r="B73" s="1" t="s">
        <v>9</v>
      </c>
      <c r="C73" s="1" t="s">
        <v>710</v>
      </c>
      <c r="D73" s="1" t="s">
        <v>89</v>
      </c>
      <c r="E73" s="1" t="s">
        <v>10</v>
      </c>
      <c r="F73" s="1" t="s">
        <v>152</v>
      </c>
      <c r="G73" s="221">
        <v>2000</v>
      </c>
      <c r="H73" s="221">
        <v>2280</v>
      </c>
      <c r="I73" s="221">
        <v>600</v>
      </c>
      <c r="J73" s="221">
        <v>600</v>
      </c>
      <c r="K73" s="221">
        <v>560</v>
      </c>
      <c r="L73" s="221">
        <v>560</v>
      </c>
      <c r="M73" s="1"/>
      <c r="N73" s="217" t="s">
        <v>83</v>
      </c>
      <c r="O73" s="437">
        <v>6800</v>
      </c>
      <c r="P73" s="437"/>
      <c r="Q73" s="437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435">
        <f>SUM(Прайс[[#This Row],[КФ НСТ11]:[KFPr-SB-ZPG]])</f>
        <v>1470</v>
      </c>
      <c r="AI73" s="435"/>
      <c r="AJ73" s="1"/>
      <c r="AK73" s="1"/>
      <c r="AL73" s="441"/>
      <c r="AM73" s="435">
        <f>'комплекты фурнитуры'!$C$66</f>
        <v>620</v>
      </c>
      <c r="AN73" s="435">
        <f>'комплекты фурнитуры'!$C$67</f>
        <v>130</v>
      </c>
      <c r="AO73" s="435"/>
      <c r="AP73" s="435"/>
      <c r="AQ73" s="435"/>
      <c r="AR73" s="435"/>
      <c r="AS73" s="435"/>
      <c r="AT73" s="435"/>
      <c r="AU73" s="435"/>
      <c r="AV73" s="435"/>
      <c r="AW73" s="442"/>
      <c r="AX73" s="435"/>
      <c r="AY73" s="442"/>
      <c r="AZ73" s="435"/>
      <c r="BA73" s="435"/>
      <c r="BB73" s="442"/>
      <c r="BC73" s="442"/>
      <c r="BD73" s="442"/>
      <c r="BE73" s="442"/>
      <c r="BF73" s="442"/>
      <c r="BG73" s="442"/>
      <c r="BH73" s="442"/>
      <c r="BI73" s="442"/>
      <c r="BJ73" s="435"/>
      <c r="BK73" s="435"/>
      <c r="BL73" s="435"/>
      <c r="BM73" s="435"/>
      <c r="BN73" s="435"/>
      <c r="BO73" s="435"/>
      <c r="BP73" s="28">
        <f>Прайс[[#This Row],[КФ петли SENS накл.110 гр. с крестообр. Планкой]]*4</f>
        <v>2480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36">
        <v>1.08</v>
      </c>
      <c r="BW73" s="436">
        <v>1.0649999999999999</v>
      </c>
      <c r="BX73" s="28">
        <v>1.3</v>
      </c>
      <c r="BY73" s="1">
        <v>2</v>
      </c>
      <c r="BZ73" s="1">
        <v>2</v>
      </c>
      <c r="CA73" s="1" t="s">
        <v>87</v>
      </c>
      <c r="CB73" s="28" t="s">
        <v>782</v>
      </c>
      <c r="CC73" s="1">
        <v>2</v>
      </c>
      <c r="CD73" s="1" t="s">
        <v>10</v>
      </c>
      <c r="CE73" s="1">
        <v>7820</v>
      </c>
    </row>
    <row r="74" spans="1:86" ht="15" customHeight="1" x14ac:dyDescent="0.25">
      <c r="A74" s="247" t="s">
        <v>709</v>
      </c>
      <c r="B74" s="1" t="s">
        <v>9</v>
      </c>
      <c r="C74" s="1" t="s">
        <v>711</v>
      </c>
      <c r="D74" s="1" t="s">
        <v>89</v>
      </c>
      <c r="E74" s="1" t="s">
        <v>10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7">
        <v>6800</v>
      </c>
      <c r="P74" s="437"/>
      <c r="Q74" s="437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35">
        <f>SUM(Прайс[[#This Row],[КФ НСТ11]:[KFPr-SB-ZPG]])</f>
        <v>1470</v>
      </c>
      <c r="AI74" s="435"/>
      <c r="AJ74" s="1"/>
      <c r="AK74" s="1"/>
      <c r="AL74" s="441"/>
      <c r="AM74" s="435">
        <f>'комплекты фурнитуры'!$C$66</f>
        <v>620</v>
      </c>
      <c r="AN74" s="435">
        <f>'комплекты фурнитуры'!$C$67</f>
        <v>130</v>
      </c>
      <c r="AO74" s="435"/>
      <c r="AP74" s="435"/>
      <c r="AQ74" s="435"/>
      <c r="AR74" s="435"/>
      <c r="AS74" s="435"/>
      <c r="AT74" s="435"/>
      <c r="AU74" s="435"/>
      <c r="AV74" s="435"/>
      <c r="AW74" s="442"/>
      <c r="AX74" s="435"/>
      <c r="AY74" s="442"/>
      <c r="AZ74" s="435"/>
      <c r="BA74" s="435"/>
      <c r="BB74" s="442"/>
      <c r="BC74" s="442"/>
      <c r="BD74" s="442"/>
      <c r="BE74" s="442"/>
      <c r="BF74" s="442"/>
      <c r="BG74" s="442"/>
      <c r="BH74" s="442"/>
      <c r="BI74" s="442"/>
      <c r="BJ74" s="435"/>
      <c r="BK74" s="435"/>
      <c r="BL74" s="435"/>
      <c r="BM74" s="435"/>
      <c r="BN74" s="435"/>
      <c r="BO74" s="435"/>
      <c r="BP74" s="28">
        <f>Прайс[[#This Row],[КФ петли SENS накл.110 гр. с крестообр. Планкой]]*4</f>
        <v>2480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6">
        <v>1.08</v>
      </c>
      <c r="BW74" s="436">
        <v>1.0649999999999999</v>
      </c>
      <c r="BX74" s="28">
        <v>1.3</v>
      </c>
      <c r="BY74" s="1">
        <v>2</v>
      </c>
      <c r="BZ74" s="1">
        <v>2</v>
      </c>
      <c r="CA74" s="1" t="s">
        <v>87</v>
      </c>
      <c r="CB74" s="28" t="s">
        <v>782</v>
      </c>
      <c r="CC74" s="1">
        <v>2</v>
      </c>
      <c r="CD74" s="1" t="s">
        <v>10</v>
      </c>
      <c r="CE74" s="1">
        <v>7820</v>
      </c>
    </row>
    <row r="75" spans="1:86" ht="15" customHeight="1" x14ac:dyDescent="0.25">
      <c r="A75" s="247" t="s">
        <v>712</v>
      </c>
      <c r="B75" s="1" t="s">
        <v>9</v>
      </c>
      <c r="C75" s="1" t="s">
        <v>714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7">
        <v>7344</v>
      </c>
      <c r="P75" s="437"/>
      <c r="Q75" s="437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35">
        <f>SUM(Прайс[[#This Row],[КФ НСТ11]:[KFPr-SB-ZPG]])</f>
        <v>1470</v>
      </c>
      <c r="AI75" s="435"/>
      <c r="AJ75" s="1"/>
      <c r="AK75" s="1"/>
      <c r="AL75" s="441">
        <f>'комплекты фурнитуры'!$C$89</f>
        <v>290</v>
      </c>
      <c r="AM75" s="435">
        <f>'комплекты фурнитуры'!$C$66</f>
        <v>620</v>
      </c>
      <c r="AN75" s="442"/>
      <c r="AO75" s="435"/>
      <c r="AP75" s="435"/>
      <c r="AQ75" s="435"/>
      <c r="AR75" s="435"/>
      <c r="AS75" s="435"/>
      <c r="AT75" s="435"/>
      <c r="AU75" s="435"/>
      <c r="AV75" s="435"/>
      <c r="AW75" s="442"/>
      <c r="AX75" s="435"/>
      <c r="AY75" s="442"/>
      <c r="AZ75" s="435"/>
      <c r="BA75" s="435"/>
      <c r="BB75" s="442"/>
      <c r="BC75" s="442"/>
      <c r="BD75" s="442"/>
      <c r="BE75" s="442"/>
      <c r="BF75" s="442"/>
      <c r="BG75" s="442"/>
      <c r="BH75" s="442"/>
      <c r="BI75" s="442"/>
      <c r="BJ75" s="435"/>
      <c r="BK75" s="435"/>
      <c r="BL75" s="435"/>
      <c r="BM75" s="435"/>
      <c r="BN75" s="435"/>
      <c r="BO75" s="435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6">
        <v>1.08</v>
      </c>
      <c r="BW75" s="436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4" t="s">
        <v>783</v>
      </c>
      <c r="CC75" s="1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713</v>
      </c>
      <c r="B76" s="1" t="s">
        <v>9</v>
      </c>
      <c r="C76" s="1" t="s">
        <v>715</v>
      </c>
      <c r="D76" s="1" t="s">
        <v>89</v>
      </c>
      <c r="E76" s="1" t="s">
        <v>87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7">
        <v>7344</v>
      </c>
      <c r="P76" s="437"/>
      <c r="Q76" s="437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35">
        <f>SUM(Прайс[[#This Row],[КФ НСТ11]:[KFPr-SB-ZPG]])</f>
        <v>1470</v>
      </c>
      <c r="AI76" s="435"/>
      <c r="AJ76" s="1"/>
      <c r="AK76" s="1"/>
      <c r="AL76" s="441">
        <f>'комплекты фурнитуры'!$C$89</f>
        <v>290</v>
      </c>
      <c r="AM76" s="435">
        <f>'комплекты фурнитуры'!$C$66</f>
        <v>620</v>
      </c>
      <c r="AN76" s="442"/>
      <c r="AO76" s="435"/>
      <c r="AP76" s="435"/>
      <c r="AQ76" s="435"/>
      <c r="AR76" s="435"/>
      <c r="AS76" s="435"/>
      <c r="AT76" s="435"/>
      <c r="AU76" s="435"/>
      <c r="AV76" s="435"/>
      <c r="AW76" s="442"/>
      <c r="AX76" s="435"/>
      <c r="AY76" s="442"/>
      <c r="AZ76" s="435"/>
      <c r="BA76" s="435"/>
      <c r="BB76" s="442"/>
      <c r="BC76" s="442"/>
      <c r="BD76" s="442"/>
      <c r="BE76" s="442"/>
      <c r="BF76" s="442"/>
      <c r="BG76" s="442"/>
      <c r="BH76" s="442"/>
      <c r="BI76" s="442"/>
      <c r="BJ76" s="435"/>
      <c r="BK76" s="435"/>
      <c r="BL76" s="435"/>
      <c r="BM76" s="435"/>
      <c r="BN76" s="435"/>
      <c r="BO76" s="435"/>
      <c r="BP76" s="28">
        <f>Прайс[[#This Row],[КФ KEKU]]*4+Прайс[[#This Row],[КФ петли SENS накл.110 гр. с крестообр. Планкой]]*4</f>
        <v>3640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6">
        <v>1.08</v>
      </c>
      <c r="BW76" s="436">
        <v>1.0649999999999999</v>
      </c>
      <c r="BX76" s="28">
        <v>1.3</v>
      </c>
      <c r="BY76" s="1">
        <v>2</v>
      </c>
      <c r="BZ76" s="1">
        <v>3</v>
      </c>
      <c r="CA76" s="1" t="s">
        <v>10</v>
      </c>
      <c r="CB76" s="394" t="s">
        <v>783</v>
      </c>
      <c r="CC76" s="1">
        <v>2</v>
      </c>
      <c r="CD76" s="1" t="s">
        <v>10</v>
      </c>
      <c r="CE76" s="1">
        <v>8445.6</v>
      </c>
    </row>
    <row r="77" spans="1:86" ht="15" customHeight="1" x14ac:dyDescent="0.25">
      <c r="A77" s="247" t="s">
        <v>716</v>
      </c>
      <c r="B77" s="1" t="s">
        <v>9</v>
      </c>
      <c r="C77" s="1" t="s">
        <v>818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7">
        <v>8020</v>
      </c>
      <c r="P77" s="437"/>
      <c r="Q77" s="437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35">
        <f>SUM(Прайс[[#This Row],[КФ НСТ11]:[KFPr-SB-ZPG]])</f>
        <v>1470</v>
      </c>
      <c r="AI77" s="435"/>
      <c r="AJ77" s="1"/>
      <c r="AK77" s="1"/>
      <c r="AL77" s="441"/>
      <c r="AM77" s="435">
        <f>'комплекты фурнитуры'!$C$66</f>
        <v>620</v>
      </c>
      <c r="AN77" s="435">
        <f>'комплекты фурнитуры'!$C$67</f>
        <v>130</v>
      </c>
      <c r="AO77" s="435"/>
      <c r="AP77" s="435"/>
      <c r="AQ77" s="435"/>
      <c r="AR77" s="435"/>
      <c r="AS77" s="435"/>
      <c r="AT77" s="435"/>
      <c r="AU77" s="435"/>
      <c r="AV77" s="435"/>
      <c r="AW77" s="442"/>
      <c r="AX77" s="435"/>
      <c r="AY77" s="442"/>
      <c r="AZ77" s="435"/>
      <c r="BA77" s="435"/>
      <c r="BB77" s="442"/>
      <c r="BC77" s="435">
        <f>'комплекты фурнитуры'!$C$28</f>
        <v>6660</v>
      </c>
      <c r="BD77" s="442"/>
      <c r="BE77" s="435">
        <f>'комплекты фурнитуры'!$C$33</f>
        <v>940</v>
      </c>
      <c r="BF77" s="435">
        <f>'комплекты фурнитуры'!$C$35</f>
        <v>170</v>
      </c>
      <c r="BG77" s="442"/>
      <c r="BH77" s="435">
        <f>'комплекты фурнитуры'!$C$36</f>
        <v>5040</v>
      </c>
      <c r="BI77" s="435">
        <f>'комплекты фурнитуры'!$C$38</f>
        <v>6440</v>
      </c>
      <c r="BJ77" s="435"/>
      <c r="BK77" s="435"/>
      <c r="BL77" s="435"/>
      <c r="BM77" s="435"/>
      <c r="BN77" s="435"/>
      <c r="BO77" s="435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6">
        <v>1.08</v>
      </c>
      <c r="BW77" s="436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782</v>
      </c>
      <c r="CC77" s="1">
        <v>1</v>
      </c>
      <c r="CD77" s="1" t="s">
        <v>10</v>
      </c>
      <c r="CE77" s="1">
        <v>9260</v>
      </c>
      <c r="CG77" s="443" t="s">
        <v>819</v>
      </c>
      <c r="CH77" t="s">
        <v>817</v>
      </c>
    </row>
    <row r="78" spans="1:86" ht="15" customHeight="1" x14ac:dyDescent="0.25">
      <c r="A78" s="247" t="s">
        <v>717</v>
      </c>
      <c r="B78" s="1" t="s">
        <v>9</v>
      </c>
      <c r="C78" s="1" t="s">
        <v>810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7">
        <v>8020</v>
      </c>
      <c r="P78" s="437"/>
      <c r="Q78" s="437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35">
        <f>SUM(Прайс[[#This Row],[КФ НСТ11]:[KFPr-SB-ZPG]])</f>
        <v>1470</v>
      </c>
      <c r="AI78" s="435"/>
      <c r="AJ78" s="1"/>
      <c r="AK78" s="1"/>
      <c r="AL78" s="441"/>
      <c r="AM78" s="435">
        <f>'комплекты фурнитуры'!$C$66</f>
        <v>620</v>
      </c>
      <c r="AN78" s="435">
        <f>'комплекты фурнитуры'!$C$67</f>
        <v>130</v>
      </c>
      <c r="AO78" s="435"/>
      <c r="AP78" s="435"/>
      <c r="AQ78" s="435"/>
      <c r="AR78" s="435"/>
      <c r="AS78" s="435"/>
      <c r="AT78" s="435"/>
      <c r="AU78" s="435"/>
      <c r="AV78" s="435"/>
      <c r="AW78" s="442"/>
      <c r="AX78" s="435"/>
      <c r="AY78" s="442"/>
      <c r="AZ78" s="435"/>
      <c r="BA78" s="435"/>
      <c r="BB78" s="442"/>
      <c r="BC78" s="435">
        <f>'комплекты фурнитуры'!$C$28</f>
        <v>6660</v>
      </c>
      <c r="BD78" s="442"/>
      <c r="BE78" s="435">
        <f>'комплекты фурнитуры'!$C$33</f>
        <v>940</v>
      </c>
      <c r="BF78" s="435">
        <f>'комплекты фурнитуры'!$C$35</f>
        <v>170</v>
      </c>
      <c r="BG78" s="442"/>
      <c r="BH78" s="435">
        <f>'комплекты фурнитуры'!$C$36</f>
        <v>5040</v>
      </c>
      <c r="BI78" s="435">
        <f>'комплекты фурнитуры'!$C$38</f>
        <v>6440</v>
      </c>
      <c r="BJ78" s="435"/>
      <c r="BK78" s="435"/>
      <c r="BL78" s="435"/>
      <c r="BM78" s="435"/>
      <c r="BN78" s="435"/>
      <c r="BO78" s="435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6">
        <v>1.08</v>
      </c>
      <c r="BW78" s="436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782</v>
      </c>
      <c r="CC78" s="1">
        <v>1</v>
      </c>
      <c r="CD78" s="1" t="s">
        <v>10</v>
      </c>
      <c r="CE78" s="1">
        <v>9260</v>
      </c>
      <c r="CG78" s="443" t="s">
        <v>819</v>
      </c>
      <c r="CH78" t="s">
        <v>817</v>
      </c>
    </row>
    <row r="79" spans="1:86" ht="15" customHeight="1" x14ac:dyDescent="0.25">
      <c r="A79" s="247" t="s">
        <v>718</v>
      </c>
      <c r="B79" s="1" t="s">
        <v>9</v>
      </c>
      <c r="C79" s="1" t="s">
        <v>811</v>
      </c>
      <c r="D79" s="1" t="s">
        <v>89</v>
      </c>
      <c r="E79" s="1" t="s">
        <v>10</v>
      </c>
      <c r="F79" s="1" t="s">
        <v>152</v>
      </c>
      <c r="G79" s="221">
        <v>2000</v>
      </c>
      <c r="H79" s="221">
        <v>2280</v>
      </c>
      <c r="I79" s="221">
        <v>600</v>
      </c>
      <c r="J79" s="221">
        <v>600</v>
      </c>
      <c r="K79" s="221">
        <v>560</v>
      </c>
      <c r="L79" s="221">
        <v>560</v>
      </c>
      <c r="M79" s="1"/>
      <c r="N79" s="217" t="s">
        <v>83</v>
      </c>
      <c r="O79" s="437">
        <v>8020</v>
      </c>
      <c r="P79" s="437"/>
      <c r="Q79" s="437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435">
        <f>SUM(Прайс[[#This Row],[КФ НСТ11]:[KFPr-SB-ZPG]])</f>
        <v>1470</v>
      </c>
      <c r="AI79" s="435"/>
      <c r="AJ79" s="1"/>
      <c r="AK79" s="1"/>
      <c r="AL79" s="441"/>
      <c r="AM79" s="435">
        <f>'комплекты фурнитуры'!$C$66</f>
        <v>620</v>
      </c>
      <c r="AN79" s="435">
        <f>'комплекты фурнитуры'!$C$67</f>
        <v>130</v>
      </c>
      <c r="AO79" s="435"/>
      <c r="AP79" s="435"/>
      <c r="AQ79" s="435"/>
      <c r="AR79" s="435"/>
      <c r="AS79" s="435"/>
      <c r="AT79" s="435"/>
      <c r="AU79" s="435"/>
      <c r="AV79" s="435"/>
      <c r="AW79" s="442"/>
      <c r="AX79" s="435"/>
      <c r="AY79" s="442"/>
      <c r="AZ79" s="435"/>
      <c r="BA79" s="435"/>
      <c r="BB79" s="442"/>
      <c r="BC79" s="435">
        <f>'комплекты фурнитуры'!$C$28</f>
        <v>6660</v>
      </c>
      <c r="BD79" s="442"/>
      <c r="BE79" s="435">
        <f>'комплекты фурнитуры'!$C$33</f>
        <v>940</v>
      </c>
      <c r="BF79" s="435">
        <f>'комплекты фурнитуры'!$C$35</f>
        <v>170</v>
      </c>
      <c r="BG79" s="442"/>
      <c r="BH79" s="435">
        <f>'комплекты фурнитуры'!$C$36</f>
        <v>5040</v>
      </c>
      <c r="BI79" s="435">
        <f>'комплекты фурнитуры'!$C$38</f>
        <v>6440</v>
      </c>
      <c r="BJ79" s="435"/>
      <c r="BK79" s="435"/>
      <c r="BL79" s="435"/>
      <c r="BM79" s="435"/>
      <c r="BN79" s="435"/>
      <c r="BO79" s="435"/>
      <c r="BP79" s="28">
        <f>Прайс[[#This Row],[КФ ящика Matrix (H=175 мм)_450_GR]]*2+Прайс[[#This Row],[КФ петли SENS накл.110 гр. с крестообр. Планкой]]*2</f>
        <v>11320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36">
        <v>1.08</v>
      </c>
      <c r="BW79" s="436">
        <v>1.0649999999999999</v>
      </c>
      <c r="BX79" s="28">
        <v>0</v>
      </c>
      <c r="BY79" s="1">
        <v>1</v>
      </c>
      <c r="BZ79" s="1">
        <v>2</v>
      </c>
      <c r="CA79" s="1" t="s">
        <v>87</v>
      </c>
      <c r="CB79" s="28" t="s">
        <v>782</v>
      </c>
      <c r="CC79" s="1">
        <v>1</v>
      </c>
      <c r="CD79" s="1" t="s">
        <v>10</v>
      </c>
      <c r="CE79" s="1">
        <v>9260</v>
      </c>
      <c r="CG79" s="443" t="s">
        <v>816</v>
      </c>
      <c r="CH79" t="s">
        <v>817</v>
      </c>
    </row>
    <row r="80" spans="1:86" ht="15" customHeight="1" x14ac:dyDescent="0.25">
      <c r="A80" s="247" t="s">
        <v>57</v>
      </c>
      <c r="B80" s="1" t="s">
        <v>9</v>
      </c>
      <c r="C80" s="1" t="s">
        <v>814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7">
        <v>6990</v>
      </c>
      <c r="P80" s="437"/>
      <c r="Q80" s="437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35">
        <f>SUM(Прайс[[#This Row],[КФ НСТ11]:[KFPr-SB-ZPG]])</f>
        <v>1670</v>
      </c>
      <c r="AI80" s="435"/>
      <c r="AJ80" s="1"/>
      <c r="AK80" s="1"/>
      <c r="AL80" s="441"/>
      <c r="AM80" s="435">
        <f>'комплекты фурнитуры'!$C$66</f>
        <v>620</v>
      </c>
      <c r="AN80" s="435">
        <f>'комплекты фурнитуры'!$C$67</f>
        <v>130</v>
      </c>
      <c r="AO80" s="435"/>
      <c r="AP80" s="435"/>
      <c r="AQ80" s="435"/>
      <c r="AR80" s="435"/>
      <c r="AS80" s="435"/>
      <c r="AT80" s="435"/>
      <c r="AU80" s="435"/>
      <c r="AV80" s="435"/>
      <c r="AW80" s="435">
        <f>'комплекты фурнитуры'!$C$71</f>
        <v>6080</v>
      </c>
      <c r="AX80" s="435">
        <f>'комплекты фурнитуры'!$C$72</f>
        <v>6940</v>
      </c>
      <c r="AY80" s="435">
        <f>'комплекты фурнитуры'!$C$74</f>
        <v>2290</v>
      </c>
      <c r="AZ80" s="435"/>
      <c r="BA80" s="435"/>
      <c r="BB80" s="442"/>
      <c r="BC80" s="442"/>
      <c r="BD80" s="442"/>
      <c r="BE80" s="442"/>
      <c r="BF80" s="442"/>
      <c r="BG80" s="442"/>
      <c r="BH80" s="442"/>
      <c r="BI80" s="442"/>
      <c r="BJ80" s="435"/>
      <c r="BK80" s="435"/>
      <c r="BL80" s="435"/>
      <c r="BM80" s="435"/>
      <c r="BN80" s="435"/>
      <c r="BO80" s="435"/>
      <c r="BP80" s="28">
        <f>Прайс[[#This Row],[KFP-SP-PPGK]]+Прайс[[#This Row],[КФ петли SENS накл.110 гр. с крестообр. Планкой]]*2</f>
        <v>7320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6">
        <v>1.08</v>
      </c>
      <c r="BW80" s="436">
        <v>1.0649999999999999</v>
      </c>
      <c r="BX80" s="28">
        <v>0</v>
      </c>
      <c r="BY80" s="1">
        <v>1</v>
      </c>
      <c r="BZ80" s="1">
        <v>2</v>
      </c>
      <c r="CA80" s="1" t="s">
        <v>10</v>
      </c>
      <c r="CB80" s="28" t="s">
        <v>784</v>
      </c>
      <c r="CC80" s="1">
        <v>1</v>
      </c>
      <c r="CD80" s="1" t="s">
        <v>10</v>
      </c>
      <c r="CE80" s="1">
        <v>8090</v>
      </c>
      <c r="CG80" s="443" t="s">
        <v>816</v>
      </c>
    </row>
    <row r="81" spans="1:85" ht="15" customHeight="1" x14ac:dyDescent="0.25">
      <c r="A81" s="247" t="s">
        <v>58</v>
      </c>
      <c r="B81" s="1" t="s">
        <v>9</v>
      </c>
      <c r="C81" s="1" t="s">
        <v>812</v>
      </c>
      <c r="D81" s="1" t="s">
        <v>89</v>
      </c>
      <c r="E81" s="1" t="s">
        <v>10</v>
      </c>
      <c r="F81" s="1" t="s">
        <v>154</v>
      </c>
      <c r="G81" s="221">
        <v>2000</v>
      </c>
      <c r="H81" s="221">
        <v>2280</v>
      </c>
      <c r="I81" s="221">
        <v>600</v>
      </c>
      <c r="J81" s="221">
        <v>600</v>
      </c>
      <c r="K81" s="221">
        <v>560</v>
      </c>
      <c r="L81" s="221">
        <v>560</v>
      </c>
      <c r="M81" s="1"/>
      <c r="N81" s="217" t="s">
        <v>83</v>
      </c>
      <c r="O81" s="437">
        <v>6910</v>
      </c>
      <c r="P81" s="437"/>
      <c r="Q81" s="437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435">
        <f>SUM(Прайс[[#This Row],[КФ НСТ11]:[KFPr-SB-ZPG]])</f>
        <v>1670</v>
      </c>
      <c r="AI81" s="435"/>
      <c r="AJ81" s="1"/>
      <c r="AK81" s="1"/>
      <c r="AL81" s="441"/>
      <c r="AM81" s="435">
        <f>'комплекты фурнитуры'!$C$66</f>
        <v>620</v>
      </c>
      <c r="AN81" s="435">
        <f>'комплекты фурнитуры'!$C$67</f>
        <v>130</v>
      </c>
      <c r="AO81" s="435"/>
      <c r="AP81" s="435"/>
      <c r="AQ81" s="435"/>
      <c r="AR81" s="435"/>
      <c r="AS81" s="435"/>
      <c r="AT81" s="435"/>
      <c r="AU81" s="435"/>
      <c r="AV81" s="435"/>
      <c r="AW81" s="442"/>
      <c r="AX81" s="435"/>
      <c r="AY81" s="442"/>
      <c r="AZ81" s="435"/>
      <c r="BA81" s="435"/>
      <c r="BB81" s="442"/>
      <c r="BC81" s="435">
        <f>'комплекты фурнитуры'!$C$28</f>
        <v>6660</v>
      </c>
      <c r="BD81" s="442"/>
      <c r="BE81" s="435">
        <f>'комплекты фурнитуры'!$C$33</f>
        <v>940</v>
      </c>
      <c r="BF81" s="435">
        <f>'комплекты фурнитуры'!$C$35</f>
        <v>170</v>
      </c>
      <c r="BG81" s="442"/>
      <c r="BH81" s="435">
        <f>'комплекты фурнитуры'!$C$36</f>
        <v>5040</v>
      </c>
      <c r="BI81" s="435">
        <f>'комплекты фурнитуры'!$C$38</f>
        <v>6440</v>
      </c>
      <c r="BJ81" s="435"/>
      <c r="BK81" s="435"/>
      <c r="BL81" s="435"/>
      <c r="BM81" s="435"/>
      <c r="BN81" s="435"/>
      <c r="BO81" s="435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36">
        <v>1.08</v>
      </c>
      <c r="BW81" s="436">
        <v>1.0649999999999999</v>
      </c>
      <c r="BX81" s="28">
        <v>0</v>
      </c>
      <c r="BY81" s="1">
        <v>1</v>
      </c>
      <c r="BZ81" s="1">
        <v>1</v>
      </c>
      <c r="CA81" s="1" t="s">
        <v>87</v>
      </c>
      <c r="CB81" s="28" t="s">
        <v>782</v>
      </c>
      <c r="CC81" s="1">
        <v>1</v>
      </c>
      <c r="CD81" s="1" t="s">
        <v>10</v>
      </c>
      <c r="CE81" s="1">
        <v>7920</v>
      </c>
      <c r="CG81" s="443" t="s">
        <v>816</v>
      </c>
    </row>
    <row r="82" spans="1:85" ht="15" customHeight="1" x14ac:dyDescent="0.25">
      <c r="A82" s="247" t="s">
        <v>59</v>
      </c>
      <c r="B82" s="1" t="s">
        <v>9</v>
      </c>
      <c r="C82" s="1" t="s">
        <v>813</v>
      </c>
      <c r="D82" s="1" t="s">
        <v>89</v>
      </c>
      <c r="E82" s="1" t="s">
        <v>87</v>
      </c>
      <c r="F82" s="1" t="s">
        <v>154</v>
      </c>
      <c r="G82" s="221">
        <v>2000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7">
        <v>7462.8</v>
      </c>
      <c r="P82" s="437"/>
      <c r="Q82" s="437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35">
        <f>SUM(Прайс[[#This Row],[КФ НСТ11]:[KFPr-SB-ZPG]])</f>
        <v>1670</v>
      </c>
      <c r="AI82" s="435"/>
      <c r="AJ82" s="1"/>
      <c r="AK82" s="1"/>
      <c r="AL82" s="441">
        <f>'комплекты фурнитуры'!$C$89</f>
        <v>290</v>
      </c>
      <c r="AM82" s="435">
        <f>'комплекты фурнитуры'!$C$66</f>
        <v>620</v>
      </c>
      <c r="AN82" s="442"/>
      <c r="AO82" s="435"/>
      <c r="AP82" s="435"/>
      <c r="AQ82" s="435"/>
      <c r="AR82" s="435"/>
      <c r="AS82" s="435"/>
      <c r="AT82" s="435"/>
      <c r="AU82" s="435"/>
      <c r="AV82" s="435"/>
      <c r="AW82" s="442"/>
      <c r="AX82" s="435"/>
      <c r="AY82" s="442"/>
      <c r="AZ82" s="435"/>
      <c r="BA82" s="435"/>
      <c r="BB82" s="442"/>
      <c r="BC82" s="435">
        <f>'комплекты фурнитуры'!$C$28</f>
        <v>6660</v>
      </c>
      <c r="BD82" s="442"/>
      <c r="BE82" s="442"/>
      <c r="BF82" s="442"/>
      <c r="BG82" s="442"/>
      <c r="BH82" s="435">
        <f>'комплекты фурнитуры'!$C$36</f>
        <v>5040</v>
      </c>
      <c r="BI82" s="442"/>
      <c r="BJ82" s="435"/>
      <c r="BK82" s="435"/>
      <c r="BL82" s="435"/>
      <c r="BM82" s="435"/>
      <c r="BN82" s="435"/>
      <c r="BO82" s="435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6">
        <v>1.08</v>
      </c>
      <c r="BW82" s="436">
        <v>1.0649999999999999</v>
      </c>
      <c r="BX82" s="28">
        <v>0</v>
      </c>
      <c r="BY82" s="1">
        <v>1</v>
      </c>
      <c r="BZ82" s="1">
        <v>1</v>
      </c>
      <c r="CA82" s="1" t="s">
        <v>10</v>
      </c>
      <c r="CB82" s="28" t="s">
        <v>783</v>
      </c>
      <c r="CC82" s="1">
        <v>1</v>
      </c>
      <c r="CD82" s="1" t="s">
        <v>10</v>
      </c>
      <c r="CE82" s="1">
        <v>8553.6</v>
      </c>
      <c r="CG82" s="443" t="s">
        <v>815</v>
      </c>
    </row>
    <row r="83" spans="1:85" ht="15" customHeight="1" x14ac:dyDescent="0.25">
      <c r="A83" s="24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21">
        <v>2280</v>
      </c>
      <c r="H83" s="221">
        <v>2280</v>
      </c>
      <c r="I83" s="221">
        <v>600</v>
      </c>
      <c r="J83" s="221">
        <v>600</v>
      </c>
      <c r="K83" s="221">
        <v>560</v>
      </c>
      <c r="L83" s="221">
        <v>560</v>
      </c>
      <c r="M83" s="1"/>
      <c r="N83" s="217" t="s">
        <v>83</v>
      </c>
      <c r="O83" s="437">
        <v>6310</v>
      </c>
      <c r="P83" s="437"/>
      <c r="Q83" s="437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435">
        <f>SUM(Прайс[[#This Row],[КФ НСТ11]:[KFPr-SB-ZPG]])</f>
        <v>1670</v>
      </c>
      <c r="AI83" s="435"/>
      <c r="AJ83" s="1"/>
      <c r="AK83" s="1"/>
      <c r="AL83" s="444"/>
      <c r="AM83" s="435">
        <f>'комплекты фурнитуры'!$C$66</f>
        <v>620</v>
      </c>
      <c r="AN83" s="435">
        <f>'комплекты фурнитуры'!$C$67</f>
        <v>130</v>
      </c>
      <c r="AO83" s="435"/>
      <c r="AP83" s="435"/>
      <c r="AQ83" s="435"/>
      <c r="AR83" s="435"/>
      <c r="AS83" s="435"/>
      <c r="AT83" s="435"/>
      <c r="AU83" s="435"/>
      <c r="AV83" s="435"/>
      <c r="AW83" s="435">
        <f>'комплекты фурнитуры'!$C$71</f>
        <v>6080</v>
      </c>
      <c r="AX83" s="435"/>
      <c r="AY83" s="435">
        <f>'комплекты фурнитуры'!$C$74</f>
        <v>2290</v>
      </c>
      <c r="AZ83" s="435"/>
      <c r="BA83" s="435"/>
      <c r="BB83" s="445"/>
      <c r="BC83" s="445"/>
      <c r="BD83" s="445"/>
      <c r="BE83" s="445"/>
      <c r="BF83" s="445"/>
      <c r="BG83" s="445"/>
      <c r="BH83" s="445"/>
      <c r="BI83" s="445"/>
      <c r="BJ83" s="435"/>
      <c r="BK83" s="435"/>
      <c r="BL83" s="435"/>
      <c r="BM83" s="435"/>
      <c r="BN83" s="435"/>
      <c r="BO83" s="435"/>
      <c r="BP83" s="28">
        <f>Прайс[[#This Row],[KFP-SP-PPGK]]+Прайс[[#This Row],[КФ петли SENS накл.110 гр. с крестообр. Планкой]]*5</f>
        <v>9180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36">
        <v>1.08</v>
      </c>
      <c r="BW83" s="436">
        <v>1.0649999999999999</v>
      </c>
      <c r="BX83" s="28">
        <v>1.3</v>
      </c>
      <c r="BY83" s="1">
        <v>0</v>
      </c>
      <c r="BZ83" s="1">
        <v>0</v>
      </c>
      <c r="CA83" s="1" t="s">
        <v>10</v>
      </c>
      <c r="CB83" s="28" t="s">
        <v>784</v>
      </c>
      <c r="CC83" s="1">
        <v>0</v>
      </c>
      <c r="CD83" s="1" t="s">
        <v>10</v>
      </c>
      <c r="CE83" s="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49"/>
      <c r="Q119" s="449"/>
      <c r="R119" s="449"/>
      <c r="S119" s="449"/>
      <c r="T119" s="449"/>
      <c r="U119" s="449"/>
      <c r="V119" s="449"/>
      <c r="W119" s="449"/>
      <c r="X119" s="449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u6XOED1CSAVgxp/cdDBkw2owse+D+uSxpRGYDerUhHti27ecTl22pBr5xuKbGVKBBSn1X2tXqjJDHEqAwzpcQw==" saltValue="ErC1Pv46J/mfEQpVe575Hg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622</v>
      </c>
    </row>
    <row r="5" spans="2:4" ht="12.75" x14ac:dyDescent="0.2">
      <c r="C5" s="32">
        <v>1</v>
      </c>
      <c r="D5" s="141" t="s">
        <v>623</v>
      </c>
    </row>
    <row r="7" spans="2:4" ht="23.25" customHeight="1" x14ac:dyDescent="0.2">
      <c r="B7" s="455" t="s">
        <v>624</v>
      </c>
      <c r="C7" s="453" t="s">
        <v>625</v>
      </c>
      <c r="D7" s="453" t="s">
        <v>626</v>
      </c>
    </row>
    <row r="8" spans="2:4" ht="12" customHeight="1" x14ac:dyDescent="0.2">
      <c r="B8" s="455"/>
      <c r="C8" s="454"/>
      <c r="D8" s="454"/>
    </row>
    <row r="9" spans="2:4" x14ac:dyDescent="0.2">
      <c r="B9" s="192" t="s">
        <v>382</v>
      </c>
      <c r="C9" s="190">
        <v>540</v>
      </c>
      <c r="D9" s="190">
        <v>500</v>
      </c>
    </row>
    <row r="10" spans="2:4" x14ac:dyDescent="0.2">
      <c r="B10" s="192" t="s">
        <v>402</v>
      </c>
      <c r="C10" s="190">
        <v>460</v>
      </c>
      <c r="D10" s="190">
        <v>420</v>
      </c>
    </row>
    <row r="11" spans="2:4" x14ac:dyDescent="0.2">
      <c r="B11" s="192" t="s">
        <v>628</v>
      </c>
      <c r="C11" s="190">
        <v>550</v>
      </c>
      <c r="D11" s="190">
        <v>510</v>
      </c>
    </row>
    <row r="12" spans="2:4" x14ac:dyDescent="0.2">
      <c r="B12" s="192" t="s">
        <v>403</v>
      </c>
      <c r="C12" s="190">
        <v>810</v>
      </c>
      <c r="D12" s="190">
        <v>740</v>
      </c>
    </row>
    <row r="13" spans="2:4" x14ac:dyDescent="0.2">
      <c r="B13" s="192" t="s">
        <v>629</v>
      </c>
      <c r="C13" s="190">
        <v>700</v>
      </c>
      <c r="D13" s="190">
        <v>650</v>
      </c>
    </row>
    <row r="14" spans="2:4" x14ac:dyDescent="0.2">
      <c r="B14" s="192" t="s">
        <v>408</v>
      </c>
      <c r="C14" s="190">
        <v>740</v>
      </c>
      <c r="D14" s="190">
        <v>690</v>
      </c>
    </row>
    <row r="15" spans="2:4" x14ac:dyDescent="0.2">
      <c r="B15" s="192" t="s">
        <v>410</v>
      </c>
      <c r="C15" s="190">
        <v>940</v>
      </c>
      <c r="D15" s="190">
        <v>870</v>
      </c>
    </row>
    <row r="16" spans="2:4" x14ac:dyDescent="0.2">
      <c r="B16" s="192" t="s">
        <v>630</v>
      </c>
      <c r="C16" s="190">
        <v>750</v>
      </c>
      <c r="D16" s="190">
        <v>690</v>
      </c>
    </row>
    <row r="17" spans="1:8" x14ac:dyDescent="0.2">
      <c r="B17" s="192" t="s">
        <v>425</v>
      </c>
      <c r="C17" s="190">
        <v>650</v>
      </c>
      <c r="D17" s="190">
        <v>600</v>
      </c>
    </row>
    <row r="18" spans="1:8" x14ac:dyDescent="0.2">
      <c r="B18" s="192" t="s">
        <v>456</v>
      </c>
      <c r="C18" s="190">
        <v>840</v>
      </c>
      <c r="D18" s="190">
        <v>780</v>
      </c>
    </row>
    <row r="19" spans="1:8" x14ac:dyDescent="0.2">
      <c r="B19" s="192" t="s">
        <v>423</v>
      </c>
      <c r="C19" s="190">
        <v>740</v>
      </c>
      <c r="D19" s="190">
        <v>680</v>
      </c>
    </row>
    <row r="20" spans="1:8" x14ac:dyDescent="0.2">
      <c r="B20" s="192" t="s">
        <v>482</v>
      </c>
      <c r="C20" s="190">
        <v>930</v>
      </c>
      <c r="D20" s="190">
        <v>860</v>
      </c>
    </row>
    <row r="21" spans="1:8" x14ac:dyDescent="0.2">
      <c r="B21" s="192" t="s">
        <v>441</v>
      </c>
      <c r="C21" s="190">
        <v>1130</v>
      </c>
      <c r="D21" s="190">
        <v>1040</v>
      </c>
    </row>
    <row r="22" spans="1:8" x14ac:dyDescent="0.2">
      <c r="B22" s="192" t="s">
        <v>631</v>
      </c>
      <c r="C22" s="190">
        <v>340</v>
      </c>
      <c r="D22" s="190">
        <v>310</v>
      </c>
    </row>
    <row r="23" spans="1:8" x14ac:dyDescent="0.2">
      <c r="B23" s="192" t="s">
        <v>443</v>
      </c>
      <c r="C23" s="190">
        <v>750</v>
      </c>
      <c r="D23" s="190">
        <v>700</v>
      </c>
    </row>
    <row r="24" spans="1:8" x14ac:dyDescent="0.2">
      <c r="B24" s="192" t="s">
        <v>431</v>
      </c>
      <c r="C24" s="190">
        <v>590</v>
      </c>
      <c r="D24" s="190">
        <v>550</v>
      </c>
    </row>
    <row r="25" spans="1:8" x14ac:dyDescent="0.2">
      <c r="B25" s="192" t="s">
        <v>394</v>
      </c>
      <c r="C25" s="190">
        <v>270</v>
      </c>
      <c r="D25" s="190">
        <v>250</v>
      </c>
    </row>
    <row r="26" spans="1:8" x14ac:dyDescent="0.2">
      <c r="B26" s="192" t="s">
        <v>632</v>
      </c>
      <c r="C26" s="190">
        <v>270</v>
      </c>
      <c r="D26" s="190">
        <v>250</v>
      </c>
    </row>
    <row r="27" spans="1:8" ht="24" x14ac:dyDescent="0.2">
      <c r="A27" s="193" t="s">
        <v>633</v>
      </c>
      <c r="B27" s="192" t="s">
        <v>871</v>
      </c>
      <c r="C27" s="190">
        <v>5100</v>
      </c>
      <c r="D27" s="190">
        <v>4390</v>
      </c>
      <c r="F27" s="258" t="s">
        <v>871</v>
      </c>
      <c r="G27" s="260">
        <v>1</v>
      </c>
      <c r="H27" s="263">
        <v>4750</v>
      </c>
    </row>
    <row r="28" spans="1:8" ht="24" x14ac:dyDescent="0.2">
      <c r="B28" s="192" t="s">
        <v>866</v>
      </c>
      <c r="C28" s="190">
        <v>6660</v>
      </c>
      <c r="D28" s="190">
        <v>6660</v>
      </c>
    </row>
    <row r="29" spans="1:8" x14ac:dyDescent="0.2">
      <c r="A29" s="406" t="s">
        <v>1806</v>
      </c>
      <c r="B29" s="407" t="s">
        <v>871</v>
      </c>
      <c r="C29" s="408">
        <v>4750</v>
      </c>
      <c r="D29" s="409"/>
    </row>
    <row r="30" spans="1:8" x14ac:dyDescent="0.2">
      <c r="A30" s="406" t="s">
        <v>1806</v>
      </c>
      <c r="B30" s="407" t="s">
        <v>866</v>
      </c>
      <c r="C30" s="408">
        <v>5810</v>
      </c>
      <c r="D30" s="409"/>
    </row>
    <row r="31" spans="1:8" x14ac:dyDescent="0.2">
      <c r="B31" s="192" t="s">
        <v>634</v>
      </c>
      <c r="C31" s="190">
        <v>4750</v>
      </c>
      <c r="D31" s="190">
        <v>4390</v>
      </c>
    </row>
    <row r="32" spans="1:8" x14ac:dyDescent="0.2">
      <c r="B32" s="192" t="s">
        <v>422</v>
      </c>
      <c r="C32" s="190">
        <v>480</v>
      </c>
      <c r="D32" s="190">
        <v>440</v>
      </c>
    </row>
    <row r="33" spans="1:4" x14ac:dyDescent="0.2">
      <c r="A33" s="193" t="s">
        <v>635</v>
      </c>
      <c r="B33" s="192" t="s">
        <v>420</v>
      </c>
      <c r="C33" s="190">
        <v>940</v>
      </c>
      <c r="D33" s="190">
        <v>870</v>
      </c>
    </row>
    <row r="34" spans="1:4" x14ac:dyDescent="0.2">
      <c r="B34" s="192" t="s">
        <v>414</v>
      </c>
      <c r="C34" s="190">
        <v>370</v>
      </c>
      <c r="D34" s="190">
        <v>340</v>
      </c>
    </row>
    <row r="35" spans="1:4" x14ac:dyDescent="0.2">
      <c r="B35" s="192" t="s">
        <v>415</v>
      </c>
      <c r="C35" s="190">
        <v>170</v>
      </c>
      <c r="D35" s="190">
        <v>160</v>
      </c>
    </row>
    <row r="36" spans="1:4" x14ac:dyDescent="0.2">
      <c r="A36" s="193" t="s">
        <v>636</v>
      </c>
      <c r="B36" s="192" t="s">
        <v>480</v>
      </c>
      <c r="C36" s="190">
        <v>5040</v>
      </c>
      <c r="D36" s="190">
        <v>4660</v>
      </c>
    </row>
    <row r="37" spans="1:4" x14ac:dyDescent="0.2">
      <c r="B37" s="192" t="s">
        <v>416</v>
      </c>
      <c r="C37" s="190">
        <v>4130</v>
      </c>
      <c r="D37" s="190">
        <v>3820</v>
      </c>
    </row>
    <row r="38" spans="1:4" ht="12.75" x14ac:dyDescent="0.2">
      <c r="B38" s="194" t="s">
        <v>418</v>
      </c>
      <c r="C38" s="190">
        <v>6440</v>
      </c>
      <c r="D38" s="190"/>
    </row>
    <row r="39" spans="1:4" ht="12.75" x14ac:dyDescent="0.2">
      <c r="B39" s="194" t="s">
        <v>421</v>
      </c>
      <c r="C39" s="190">
        <v>7970</v>
      </c>
      <c r="D39" s="190"/>
    </row>
    <row r="40" spans="1:4" x14ac:dyDescent="0.2">
      <c r="B40" s="192" t="s">
        <v>448</v>
      </c>
      <c r="C40" s="190">
        <v>4920</v>
      </c>
      <c r="D40" s="190">
        <v>2820</v>
      </c>
    </row>
    <row r="41" spans="1:4" x14ac:dyDescent="0.2">
      <c r="B41" s="192" t="s">
        <v>450</v>
      </c>
      <c r="C41" s="190">
        <v>5530</v>
      </c>
      <c r="D41" s="190">
        <v>3170</v>
      </c>
    </row>
    <row r="42" spans="1:4" x14ac:dyDescent="0.2">
      <c r="B42" s="192" t="s">
        <v>451</v>
      </c>
      <c r="C42" s="190">
        <v>6130</v>
      </c>
      <c r="D42" s="190">
        <v>4780</v>
      </c>
    </row>
    <row r="43" spans="1:4" x14ac:dyDescent="0.2">
      <c r="B43" s="192" t="s">
        <v>637</v>
      </c>
      <c r="C43" s="190">
        <v>1590</v>
      </c>
      <c r="D43" s="190">
        <v>5280</v>
      </c>
    </row>
    <row r="44" spans="1:4" x14ac:dyDescent="0.2">
      <c r="B44" s="192" t="s">
        <v>638</v>
      </c>
      <c r="C44" s="190">
        <v>6330</v>
      </c>
      <c r="D44" s="190">
        <v>5850</v>
      </c>
    </row>
    <row r="45" spans="1:4" x14ac:dyDescent="0.2">
      <c r="B45" s="192" t="s">
        <v>639</v>
      </c>
      <c r="C45" s="190">
        <v>7270</v>
      </c>
      <c r="D45" s="190">
        <v>6720</v>
      </c>
    </row>
    <row r="46" spans="1:4" x14ac:dyDescent="0.2">
      <c r="B46" s="192" t="s">
        <v>640</v>
      </c>
      <c r="C46" s="190">
        <v>7810</v>
      </c>
      <c r="D46" s="190">
        <v>7220</v>
      </c>
    </row>
    <row r="47" spans="1:4" x14ac:dyDescent="0.2">
      <c r="B47" s="192" t="s">
        <v>641</v>
      </c>
      <c r="C47" s="190">
        <v>11560</v>
      </c>
      <c r="D47" s="190">
        <v>10690</v>
      </c>
    </row>
    <row r="48" spans="1:4" x14ac:dyDescent="0.2">
      <c r="B48" s="192" t="s">
        <v>398</v>
      </c>
      <c r="C48" s="190">
        <v>11370</v>
      </c>
      <c r="D48" s="190">
        <v>10520</v>
      </c>
    </row>
    <row r="49" spans="1:4" x14ac:dyDescent="0.2">
      <c r="B49" s="192" t="s">
        <v>399</v>
      </c>
      <c r="C49" s="190">
        <v>11370</v>
      </c>
      <c r="D49" s="190">
        <v>10520</v>
      </c>
    </row>
    <row r="50" spans="1:4" x14ac:dyDescent="0.2">
      <c r="B50" s="192" t="s">
        <v>453</v>
      </c>
      <c r="C50" s="190">
        <v>1000</v>
      </c>
      <c r="D50" s="190">
        <v>1000</v>
      </c>
    </row>
    <row r="51" spans="1:4" x14ac:dyDescent="0.2">
      <c r="B51" s="192" t="s">
        <v>454</v>
      </c>
      <c r="C51" s="190">
        <v>1220</v>
      </c>
      <c r="D51" s="190">
        <v>1000</v>
      </c>
    </row>
    <row r="52" spans="1:4" x14ac:dyDescent="0.2">
      <c r="B52" s="192" t="s">
        <v>642</v>
      </c>
      <c r="C52" s="190">
        <v>1780</v>
      </c>
      <c r="D52" s="190">
        <v>1000</v>
      </c>
    </row>
    <row r="53" spans="1:4" x14ac:dyDescent="0.2">
      <c r="B53" s="195" t="s">
        <v>643</v>
      </c>
      <c r="C53" s="196">
        <v>1320</v>
      </c>
      <c r="D53" s="450"/>
    </row>
    <row r="54" spans="1:4" x14ac:dyDescent="0.2">
      <c r="B54" s="195" t="s">
        <v>644</v>
      </c>
      <c r="C54" s="196">
        <v>1720</v>
      </c>
      <c r="D54" s="451"/>
    </row>
    <row r="55" spans="1:4" x14ac:dyDescent="0.2">
      <c r="B55" s="195" t="s">
        <v>645</v>
      </c>
      <c r="C55" s="196">
        <v>2140</v>
      </c>
      <c r="D55" s="451"/>
    </row>
    <row r="56" spans="1:4" ht="12.75" thickBot="1" x14ac:dyDescent="0.25">
      <c r="B56" s="195" t="s">
        <v>646</v>
      </c>
      <c r="C56" s="196">
        <v>2410</v>
      </c>
      <c r="D56" s="452"/>
    </row>
    <row r="57" spans="1:4" ht="24" x14ac:dyDescent="0.2">
      <c r="A57" s="193" t="s">
        <v>647</v>
      </c>
      <c r="B57" s="197" t="s">
        <v>648</v>
      </c>
      <c r="C57" s="198">
        <v>820</v>
      </c>
      <c r="D57" s="198">
        <v>760</v>
      </c>
    </row>
    <row r="58" spans="1:4" x14ac:dyDescent="0.2">
      <c r="A58" s="193" t="s">
        <v>633</v>
      </c>
      <c r="B58" s="199" t="s">
        <v>424</v>
      </c>
      <c r="C58" s="200">
        <v>1560</v>
      </c>
      <c r="D58" s="200">
        <v>1440</v>
      </c>
    </row>
    <row r="59" spans="1:4" ht="12.75" thickBot="1" x14ac:dyDescent="0.25">
      <c r="A59" s="193" t="s">
        <v>649</v>
      </c>
      <c r="B59" s="201" t="s">
        <v>412</v>
      </c>
      <c r="C59" s="202">
        <v>190</v>
      </c>
      <c r="D59" s="202">
        <v>180</v>
      </c>
    </row>
    <row r="60" spans="1:4" x14ac:dyDescent="0.2">
      <c r="A60" s="193" t="s">
        <v>647</v>
      </c>
      <c r="B60" s="197" t="s">
        <v>427</v>
      </c>
      <c r="C60" s="198">
        <v>1300</v>
      </c>
      <c r="D60" s="198">
        <v>1200</v>
      </c>
    </row>
    <row r="61" spans="1:4" x14ac:dyDescent="0.2">
      <c r="A61" s="193" t="s">
        <v>633</v>
      </c>
      <c r="B61" s="199" t="s">
        <v>650</v>
      </c>
      <c r="C61" s="200">
        <v>1300</v>
      </c>
      <c r="D61" s="200">
        <v>1410</v>
      </c>
    </row>
    <row r="62" spans="1:4" ht="12" customHeight="1" x14ac:dyDescent="0.2">
      <c r="A62" s="193" t="s">
        <v>649</v>
      </c>
      <c r="B62" s="199" t="s">
        <v>405</v>
      </c>
      <c r="C62" s="200">
        <v>480</v>
      </c>
      <c r="D62" s="200">
        <v>440</v>
      </c>
    </row>
    <row r="63" spans="1:4" ht="12.75" thickBot="1" x14ac:dyDescent="0.25">
      <c r="A63" s="193" t="s">
        <v>649</v>
      </c>
      <c r="B63" s="201" t="s">
        <v>426</v>
      </c>
      <c r="C63" s="202">
        <v>200</v>
      </c>
      <c r="D63" s="202">
        <v>180</v>
      </c>
    </row>
    <row r="64" spans="1:4" x14ac:dyDescent="0.2">
      <c r="A64" s="193" t="s">
        <v>647</v>
      </c>
      <c r="B64" s="197" t="s">
        <v>651</v>
      </c>
      <c r="C64" s="198">
        <v>450</v>
      </c>
      <c r="D64" s="198">
        <v>420</v>
      </c>
    </row>
    <row r="65" spans="1:4" x14ac:dyDescent="0.2">
      <c r="A65" s="193" t="s">
        <v>633</v>
      </c>
      <c r="B65" s="199" t="s">
        <v>652</v>
      </c>
      <c r="C65" s="203">
        <v>660</v>
      </c>
      <c r="D65" s="203">
        <v>610</v>
      </c>
    </row>
    <row r="66" spans="1:4" x14ac:dyDescent="0.2">
      <c r="A66" s="193" t="s">
        <v>633</v>
      </c>
      <c r="B66" s="199" t="s">
        <v>653</v>
      </c>
      <c r="C66" s="204">
        <v>620</v>
      </c>
      <c r="D66" s="203">
        <v>340</v>
      </c>
    </row>
    <row r="67" spans="1:4" ht="12" customHeight="1" thickBot="1" x14ac:dyDescent="0.25">
      <c r="A67" s="193" t="s">
        <v>649</v>
      </c>
      <c r="B67" s="201" t="s">
        <v>396</v>
      </c>
      <c r="C67" s="202">
        <v>130</v>
      </c>
      <c r="D67" s="202">
        <v>120</v>
      </c>
    </row>
    <row r="68" spans="1:4" x14ac:dyDescent="0.2">
      <c r="A68" s="193" t="s">
        <v>647</v>
      </c>
      <c r="B68" s="197" t="s">
        <v>654</v>
      </c>
      <c r="C68" s="205">
        <v>6080</v>
      </c>
      <c r="D68" s="198">
        <v>3470</v>
      </c>
    </row>
    <row r="69" spans="1:4" x14ac:dyDescent="0.2">
      <c r="A69" s="193" t="s">
        <v>647</v>
      </c>
      <c r="B69" s="199" t="s">
        <v>655</v>
      </c>
      <c r="C69" s="206">
        <v>6080</v>
      </c>
      <c r="D69" s="200">
        <v>3540</v>
      </c>
    </row>
    <row r="70" spans="1:4" x14ac:dyDescent="0.2">
      <c r="A70" s="193" t="s">
        <v>647</v>
      </c>
      <c r="B70" s="199" t="s">
        <v>656</v>
      </c>
      <c r="C70" s="200">
        <v>5160</v>
      </c>
      <c r="D70" s="200">
        <v>4770</v>
      </c>
    </row>
    <row r="71" spans="1:4" x14ac:dyDescent="0.2">
      <c r="A71" s="193" t="s">
        <v>633</v>
      </c>
      <c r="B71" s="199" t="s">
        <v>488</v>
      </c>
      <c r="C71" s="200">
        <v>6080</v>
      </c>
      <c r="D71" s="200">
        <v>3460</v>
      </c>
    </row>
    <row r="72" spans="1:4" ht="12" customHeight="1" x14ac:dyDescent="0.2">
      <c r="A72" s="193" t="s">
        <v>633</v>
      </c>
      <c r="B72" s="199" t="s">
        <v>657</v>
      </c>
      <c r="C72" s="200">
        <v>6940</v>
      </c>
      <c r="D72" s="200">
        <v>6410</v>
      </c>
    </row>
    <row r="73" spans="1:4" ht="12" customHeight="1" x14ac:dyDescent="0.2">
      <c r="A73" s="193" t="s">
        <v>649</v>
      </c>
      <c r="B73" s="199" t="s">
        <v>658</v>
      </c>
      <c r="C73" s="200">
        <v>13990</v>
      </c>
      <c r="D73" s="200">
        <v>12930</v>
      </c>
    </row>
    <row r="74" spans="1:4" ht="12.75" thickBot="1" x14ac:dyDescent="0.25">
      <c r="A74" s="193" t="s">
        <v>649</v>
      </c>
      <c r="B74" s="201" t="s">
        <v>438</v>
      </c>
      <c r="C74" s="202">
        <v>2290</v>
      </c>
      <c r="D74" s="202">
        <v>2120</v>
      </c>
    </row>
    <row r="75" spans="1:4" x14ac:dyDescent="0.2">
      <c r="B75" s="192" t="s">
        <v>659</v>
      </c>
      <c r="C75" s="190">
        <v>590</v>
      </c>
      <c r="D75" s="190">
        <v>550</v>
      </c>
    </row>
    <row r="76" spans="1:4" x14ac:dyDescent="0.2">
      <c r="B76" s="192" t="s">
        <v>432</v>
      </c>
      <c r="C76" s="190">
        <v>210</v>
      </c>
      <c r="D76" s="190">
        <v>190</v>
      </c>
    </row>
    <row r="77" spans="1:4" x14ac:dyDescent="0.2">
      <c r="B77" s="192" t="s">
        <v>433</v>
      </c>
      <c r="C77" s="190">
        <v>20</v>
      </c>
      <c r="D77" s="190">
        <v>20</v>
      </c>
    </row>
    <row r="78" spans="1:4" ht="12.75" customHeight="1" x14ac:dyDescent="0.2">
      <c r="B78" s="192" t="s">
        <v>660</v>
      </c>
      <c r="C78" s="190">
        <v>20</v>
      </c>
      <c r="D78" s="190">
        <v>20</v>
      </c>
    </row>
    <row r="79" spans="1:4" x14ac:dyDescent="0.2">
      <c r="B79" s="192" t="s">
        <v>661</v>
      </c>
      <c r="C79" s="190">
        <v>20</v>
      </c>
      <c r="D79" s="190">
        <v>20</v>
      </c>
    </row>
    <row r="80" spans="1:4" x14ac:dyDescent="0.2">
      <c r="B80" s="192" t="s">
        <v>662</v>
      </c>
      <c r="C80" s="190">
        <v>30</v>
      </c>
      <c r="D80" s="190">
        <v>30</v>
      </c>
    </row>
    <row r="81" spans="2:4" x14ac:dyDescent="0.2">
      <c r="B81" s="192" t="s">
        <v>663</v>
      </c>
      <c r="C81" s="190">
        <v>30</v>
      </c>
      <c r="D81" s="190">
        <v>30</v>
      </c>
    </row>
    <row r="82" spans="2:4" x14ac:dyDescent="0.2">
      <c r="B82" s="192" t="s">
        <v>406</v>
      </c>
      <c r="C82" s="190">
        <v>30</v>
      </c>
      <c r="D82" s="190">
        <v>30</v>
      </c>
    </row>
    <row r="83" spans="2:4" x14ac:dyDescent="0.2">
      <c r="B83" s="192" t="s">
        <v>455</v>
      </c>
      <c r="C83" s="190">
        <v>40</v>
      </c>
      <c r="D83" s="190">
        <v>40</v>
      </c>
    </row>
    <row r="84" spans="2:4" x14ac:dyDescent="0.2">
      <c r="B84" s="195" t="s">
        <v>430</v>
      </c>
      <c r="C84" s="196">
        <v>390</v>
      </c>
      <c r="D84" s="196">
        <v>360</v>
      </c>
    </row>
    <row r="85" spans="2:4" x14ac:dyDescent="0.2">
      <c r="B85" s="192" t="s">
        <v>664</v>
      </c>
      <c r="C85" s="190">
        <v>1110</v>
      </c>
      <c r="D85" s="190">
        <v>1030</v>
      </c>
    </row>
    <row r="86" spans="2:4" ht="12.75" x14ac:dyDescent="0.2">
      <c r="B86" s="194" t="s">
        <v>665</v>
      </c>
      <c r="C86" s="190">
        <v>8550</v>
      </c>
      <c r="D86" s="190">
        <v>7910</v>
      </c>
    </row>
    <row r="87" spans="2:4" ht="12.75" x14ac:dyDescent="0.2">
      <c r="B87" s="194" t="s">
        <v>666</v>
      </c>
      <c r="C87" s="190">
        <v>8200</v>
      </c>
      <c r="D87" s="190">
        <v>7580</v>
      </c>
    </row>
    <row r="88" spans="2:4" x14ac:dyDescent="0.2">
      <c r="B88" s="192" t="s">
        <v>400</v>
      </c>
      <c r="C88" s="190">
        <v>10</v>
      </c>
      <c r="D88" s="190">
        <v>10</v>
      </c>
    </row>
    <row r="89" spans="2:4" x14ac:dyDescent="0.2">
      <c r="B89" s="192" t="s">
        <v>476</v>
      </c>
      <c r="C89" s="190">
        <v>290</v>
      </c>
      <c r="D89" s="190">
        <v>270</v>
      </c>
    </row>
    <row r="90" spans="2:4" ht="12.75" x14ac:dyDescent="0.2">
      <c r="B90" s="194" t="s">
        <v>667</v>
      </c>
      <c r="C90" s="190">
        <v>550</v>
      </c>
      <c r="D90" s="190">
        <v>510</v>
      </c>
    </row>
    <row r="91" spans="2:4" ht="12.75" x14ac:dyDescent="0.2">
      <c r="B91" s="194" t="s">
        <v>668</v>
      </c>
      <c r="C91" s="190">
        <v>770</v>
      </c>
      <c r="D91" s="190">
        <v>710</v>
      </c>
    </row>
    <row r="92" spans="2:4" ht="12.75" x14ac:dyDescent="0.2">
      <c r="B92" s="194" t="s">
        <v>669</v>
      </c>
      <c r="C92" s="190">
        <v>300</v>
      </c>
      <c r="D92" s="190">
        <v>280</v>
      </c>
    </row>
    <row r="93" spans="2:4" ht="12.75" x14ac:dyDescent="0.2">
      <c r="B93" s="194" t="s">
        <v>670</v>
      </c>
      <c r="C93" s="190">
        <v>180.32</v>
      </c>
      <c r="D93" s="190">
        <v>180.32</v>
      </c>
    </row>
    <row r="94" spans="2:4" ht="12.75" x14ac:dyDescent="0.2">
      <c r="B94" s="194" t="s">
        <v>442</v>
      </c>
      <c r="C94" s="190">
        <v>20</v>
      </c>
      <c r="D94" s="190">
        <v>10</v>
      </c>
    </row>
  </sheetData>
  <sheetProtection algorithmName="SHA-512" hashValue="0GPyqa2x12Y2/HDUm4Tv+boYYJrwgXhgiDA8nRZ9LbI9ERc2hxxr0eeZ3zL5tXaeO6sDCrJoOTlBFooqoaNNVg==" saltValue="OQfX06N+PJgOnaj1CaiXrg==" spinCount="100000" sheet="1" objects="1" scenarios="1"/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673</v>
      </c>
    </row>
    <row r="5" spans="1:1" ht="170.1" customHeight="1" thickBot="1" x14ac:dyDescent="0.3">
      <c r="A5" s="3" t="s">
        <v>674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677</v>
      </c>
    </row>
    <row r="28" spans="1:1" ht="170.1" customHeight="1" thickBot="1" x14ac:dyDescent="0.3">
      <c r="A28" s="5" t="s">
        <v>678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780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679</v>
      </c>
    </row>
    <row r="49" spans="1:1" ht="170.1" customHeight="1" thickBot="1" x14ac:dyDescent="0.3">
      <c r="A49" s="7" t="s">
        <v>680</v>
      </c>
    </row>
    <row r="50" spans="1:1" ht="170.1" customHeight="1" thickBot="1" x14ac:dyDescent="0.3">
      <c r="A50" s="10" t="s">
        <v>681</v>
      </c>
    </row>
    <row r="51" spans="1:1" ht="170.1" customHeight="1" thickBot="1" x14ac:dyDescent="0.3">
      <c r="A51" s="10" t="s">
        <v>682</v>
      </c>
    </row>
    <row r="52" spans="1:1" ht="170.1" customHeight="1" thickBot="1" x14ac:dyDescent="0.3">
      <c r="A52" s="10" t="s">
        <v>683</v>
      </c>
    </row>
    <row r="53" spans="1:1" ht="170.1" customHeight="1" thickBot="1" x14ac:dyDescent="0.3">
      <c r="A53" s="7" t="s">
        <v>684</v>
      </c>
    </row>
    <row r="54" spans="1:1" ht="170.1" customHeight="1" thickBot="1" x14ac:dyDescent="0.3">
      <c r="A54" s="7" t="s">
        <v>833</v>
      </c>
    </row>
    <row r="55" spans="1:1" ht="170.1" customHeight="1" thickBot="1" x14ac:dyDescent="0.3">
      <c r="A55" s="22" t="s">
        <v>685</v>
      </c>
    </row>
    <row r="56" spans="1:1" ht="170.1" customHeight="1" thickBot="1" x14ac:dyDescent="0.3">
      <c r="A56" s="22" t="s">
        <v>686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844</v>
      </c>
    </row>
    <row r="66" spans="1:1" ht="170.1" customHeight="1" thickBot="1" x14ac:dyDescent="0.3">
      <c r="A66" s="24" t="s">
        <v>845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820</v>
      </c>
    </row>
    <row r="70" spans="1:1" ht="170.1" customHeight="1" thickBot="1" x14ac:dyDescent="0.3">
      <c r="A70" s="7" t="s">
        <v>821</v>
      </c>
    </row>
    <row r="71" spans="1:1" ht="170.1" customHeight="1" thickBot="1" x14ac:dyDescent="0.3">
      <c r="A71" s="25" t="s">
        <v>824</v>
      </c>
    </row>
    <row r="72" spans="1:1" ht="170.1" customHeight="1" thickBot="1" x14ac:dyDescent="0.3">
      <c r="A72" s="25" t="s">
        <v>825</v>
      </c>
    </row>
    <row r="73" spans="1:1" ht="170.1" customHeight="1" thickBot="1" x14ac:dyDescent="0.3">
      <c r="A73" s="25" t="s">
        <v>826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708</v>
      </c>
    </row>
    <row r="81" spans="1:1" ht="170.1" customHeight="1" thickBot="1" x14ac:dyDescent="0.3">
      <c r="A81" s="7" t="s">
        <v>709</v>
      </c>
    </row>
    <row r="82" spans="1:1" ht="170.1" customHeight="1" thickBot="1" x14ac:dyDescent="0.3">
      <c r="A82" s="10" t="s">
        <v>712</v>
      </c>
    </row>
    <row r="83" spans="1:1" ht="170.1" customHeight="1" thickBot="1" x14ac:dyDescent="0.3">
      <c r="A83" s="10" t="s">
        <v>713</v>
      </c>
    </row>
    <row r="84" spans="1:1" ht="170.1" customHeight="1" thickBot="1" x14ac:dyDescent="0.3">
      <c r="A84" s="7" t="s">
        <v>716</v>
      </c>
    </row>
    <row r="85" spans="1:1" ht="170.1" customHeight="1" thickBot="1" x14ac:dyDescent="0.3">
      <c r="A85" s="7" t="s">
        <v>717</v>
      </c>
    </row>
    <row r="86" spans="1:1" ht="170.1" customHeight="1" thickBot="1" x14ac:dyDescent="0.3">
      <c r="A86" s="7" t="s">
        <v>718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sheetProtection algorithmName="SHA-512" hashValue="ivM7RfG//SBxRFMNn7kXG7MeIrbkZG26u5TTQoyL+RBph85s9P9/5o2PO58zO4s/hUZnPRDOIJWv1v3GY31kWA==" saltValue="c5HTWrNBLwoHaqjyAsFXZ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2" r:id="rId3" name="ESVX1D_720">
          <controlPr defaultSize="0" autoLine="0" r:id="rId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3" name="ESVX1D_720"/>
      </mc:Fallback>
    </mc:AlternateContent>
    <mc:AlternateContent xmlns:mc="http://schemas.openxmlformats.org/markup-compatibility/2006">
      <mc:Choice Requires="x14">
        <control shapeId="5209" r:id="rId5" name="ERV1D">
          <controlPr defaultSize="0" autoLine="0" r:id="rId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5" name="ERV1D"/>
      </mc:Fallback>
    </mc:AlternateContent>
    <mc:AlternateContent xmlns:mc="http://schemas.openxmlformats.org/markup-compatibility/2006">
      <mc:Choice Requires="x14">
        <control shapeId="5208" r:id="rId7" name="EWV1V_900">
          <controlPr defaultSize="0" autoLine="0" r:id="rId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7" name="EWV1V_900"/>
      </mc:Fallback>
    </mc:AlternateContent>
    <mc:AlternateContent xmlns:mc="http://schemas.openxmlformats.org/markup-compatibility/2006">
      <mc:Choice Requires="x14">
        <control shapeId="5207" r:id="rId9" name="EPT1B_584">
          <controlPr defaultSize="0" autoLine="0" r:id="rId10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9" name="EPT1B_584"/>
      </mc:Fallback>
    </mc:AlternateContent>
    <mc:AlternateContent xmlns:mc="http://schemas.openxmlformats.org/markup-compatibility/2006">
      <mc:Choice Requires="x14">
        <control shapeId="5206" r:id="rId11" name="EPT1B_455">
          <controlPr defaultSize="0" autoLine="0" r:id="rId1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1" name="EPT1B_455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_380">
          <controlPr defaultSize="0" autoLine="0" autoPict="0" r:id="rId1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_380"/>
      </mc:Fallback>
    </mc:AlternateContent>
    <mc:AlternateContent xmlns:mc="http://schemas.openxmlformats.org/markup-compatibility/2006">
      <mc:Choice Requires="x14">
        <control shapeId="5175" r:id="rId49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49" name="EPT1D_455"/>
      </mc:Fallback>
    </mc:AlternateContent>
    <mc:AlternateContent xmlns:mc="http://schemas.openxmlformats.org/markup-compatibility/2006">
      <mc:Choice Requires="x14">
        <control shapeId="5174" r:id="rId50" name="EPG1D">
          <controlPr defaultSize="0" autoLine="0" autoPict="0" r:id="rId51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0" name="EPG1D"/>
      </mc:Fallback>
    </mc:AlternateContent>
    <mc:AlternateContent xmlns:mc="http://schemas.openxmlformats.org/markup-compatibility/2006">
      <mc:Choice Requires="x14">
        <control shapeId="5173" r:id="rId52" name="EP1D">
          <controlPr defaultSize="0" autoLine="0" autoPict="0" r:id="rId5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2" name="EP1D"/>
      </mc:Fallback>
    </mc:AlternateContent>
    <mc:AlternateContent xmlns:mc="http://schemas.openxmlformats.org/markup-compatibility/2006">
      <mc:Choice Requires="x14">
        <control shapeId="5172" r:id="rId54" name="ESVX1D_960">
          <controlPr defaultSize="0" autoLine="0" autoPict="0" r:id="rId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4" name="ESVX1D_960"/>
      </mc:Fallback>
    </mc:AlternateContent>
    <mc:AlternateContent xmlns:mc="http://schemas.openxmlformats.org/markup-compatibility/2006">
      <mc:Choice Requires="x14">
        <control shapeId="5170" r:id="rId55" name="EUVG1D">
          <controlPr defaultSize="0" autoLine="0" autoPict="0" r:id="rId5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5" name="EUVG1D"/>
      </mc:Fallback>
    </mc:AlternateContent>
    <mc:AlternateContent xmlns:mc="http://schemas.openxmlformats.org/markup-compatibility/2006">
      <mc:Choice Requires="x14">
        <control shapeId="5169" r:id="rId57" name="EVG2V">
          <controlPr defaultSize="0" autoLine="0" autoPict="0" r:id="rId58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7" name="EVG2V"/>
      </mc:Fallback>
    </mc:AlternateContent>
    <mc:AlternateContent xmlns:mc="http://schemas.openxmlformats.org/markup-compatibility/2006">
      <mc:Choice Requires="x14">
        <control shapeId="5168" r:id="rId59" name="EVG2D">
          <controlPr defaultSize="0" autoLine="0" autoPict="0" r:id="rId60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59" name="EVG2D"/>
      </mc:Fallback>
    </mc:AlternateContent>
    <mc:AlternateContent xmlns:mc="http://schemas.openxmlformats.org/markup-compatibility/2006">
      <mc:Choice Requires="x14">
        <control shapeId="5167" r:id="rId61" name="EVG1D">
          <controlPr defaultSize="0" autoLine="0" autoPict="0" r:id="rId6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1" name="EVG1D"/>
      </mc:Fallback>
    </mc:AlternateContent>
    <mc:AlternateContent xmlns:mc="http://schemas.openxmlformats.org/markup-compatibility/2006">
      <mc:Choice Requires="x14">
        <control shapeId="5164" r:id="rId63" name="EWV1V_450">
          <controlPr defaultSize="0" autoLine="0" autoPict="0" r:id="rId8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3" name="EWV1V_450"/>
      </mc:Fallback>
    </mc:AlternateContent>
    <mc:AlternateContent xmlns:mc="http://schemas.openxmlformats.org/markup-compatibility/2006">
      <mc:Choice Requires="x14">
        <control shapeId="5163" r:id="rId64" name="EWV2V_450">
          <controlPr defaultSize="0" autoLine="0" autoPict="0" r:id="rId65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4" name="EWV2V_450"/>
      </mc:Fallback>
    </mc:AlternateContent>
    <mc:AlternateContent xmlns:mc="http://schemas.openxmlformats.org/markup-compatibility/2006">
      <mc:Choice Requires="x14">
        <control shapeId="5162" r:id="rId66" name="EWV2D_600">
          <controlPr defaultSize="0" autoLine="0" autoPict="0" r:id="rId6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6" name="EWV2D_600"/>
      </mc:Fallback>
    </mc:AlternateContent>
    <mc:AlternateContent xmlns:mc="http://schemas.openxmlformats.org/markup-compatibility/2006">
      <mc:Choice Requires="x14">
        <control shapeId="5161" r:id="rId68" name="EWV1D_450">
          <controlPr defaultSize="0" autoLine="0" autoPict="0" r:id="rId6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8" name="EWV1D_450"/>
      </mc:Fallback>
    </mc:AlternateContent>
    <mc:AlternateContent xmlns:mc="http://schemas.openxmlformats.org/markup-compatibility/2006">
      <mc:Choice Requires="x14">
        <control shapeId="5160" r:id="rId70" name="EDV1D">
          <controlPr defaultSize="0" autoLine="0" autoPict="0" r:id="rId7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0" name="EDV1D"/>
      </mc:Fallback>
    </mc:AlternateContent>
    <mc:AlternateContent xmlns:mc="http://schemas.openxmlformats.org/markup-compatibility/2006">
      <mc:Choice Requires="x14">
        <control shapeId="5159" r:id="rId72" name="EHV2D">
          <controlPr defaultSize="0" autoLine="0" autoPict="0" r:id="rId7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2" name="EHV2D"/>
      </mc:Fallback>
    </mc:AlternateContent>
    <mc:AlternateContent xmlns:mc="http://schemas.openxmlformats.org/markup-compatibility/2006">
      <mc:Choice Requires="x14">
        <control shapeId="5158" r:id="rId74" name="EHV1D">
          <controlPr defaultSize="0" autoLine="0" autoPict="0" r:id="rId7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4" name="EHV1D"/>
      </mc:Fallback>
    </mc:AlternateContent>
    <mc:AlternateContent xmlns:mc="http://schemas.openxmlformats.org/markup-compatibility/2006">
      <mc:Choice Requires="x14">
        <control shapeId="5157" r:id="rId76" name="EVU1D">
          <controlPr defaultSize="0" autoLine="0" autoPict="0" r:id="rId7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6" name="EVU1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5" r:id="rId80" name="EMV2D">
          <controlPr defaultSize="0" autoLine="0" autoPict="0" r:id="rId81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0" name="EMV2D"/>
      </mc:Fallback>
    </mc:AlternateContent>
    <mc:AlternateContent xmlns:mc="http://schemas.openxmlformats.org/markup-compatibility/2006">
      <mc:Choice Requires="x14">
        <control shapeId="5154" r:id="rId82" name="EMV1VN">
          <controlPr defaultSize="0" autoLine="0" autoPict="0" r:id="rId83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2" name="EMV1VN"/>
      </mc:Fallback>
    </mc:AlternateContent>
    <mc:AlternateContent xmlns:mc="http://schemas.openxmlformats.org/markup-compatibility/2006">
      <mc:Choice Requires="x14">
        <control shapeId="5153" r:id="rId84" name="EMV1V">
          <controlPr defaultSize="0" autoLine="0" autoPict="0" r:id="rId8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4" name="EMV1V"/>
      </mc:Fallback>
    </mc:AlternateContent>
    <mc:AlternateContent xmlns:mc="http://schemas.openxmlformats.org/markup-compatibility/2006">
      <mc:Choice Requires="x14">
        <control shapeId="5152" r:id="rId86" name="EMV1DN">
          <controlPr defaultSize="0" autoLine="0" autoPict="0" r:id="rId8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6" name="EMV1DN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0" r:id="rId90" name="EVO">
          <controlPr defaultSize="0" autoLine="0" autoPict="0" r:id="rId91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0" name="EVO"/>
      </mc:Fallback>
    </mc:AlternateContent>
    <mc:AlternateContent xmlns:mc="http://schemas.openxmlformats.org/markup-compatibility/2006">
      <mc:Choice Requires="x14">
        <control shapeId="5149" r:id="rId92" name="EZ1F">
          <controlPr defaultSize="0" autoLine="0" autoPict="0" r:id="rId9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2" name="EZ1F"/>
      </mc:Fallback>
    </mc:AlternateContent>
    <mc:AlternateContent xmlns:mc="http://schemas.openxmlformats.org/markup-compatibility/2006">
      <mc:Choice Requires="x14">
        <control shapeId="5148" r:id="rId94" name="EUG1D">
          <controlPr defaultSize="0" autoLine="0" autoPict="0" r:id="rId9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4" name="EUG1D"/>
      </mc:Fallback>
    </mc:AlternateContent>
    <mc:AlternateContent xmlns:mc="http://schemas.openxmlformats.org/markup-compatibility/2006">
      <mc:Choice Requires="x14">
        <control shapeId="5147" r:id="rId96" name="EWG2D">
          <controlPr defaultSize="0" autoLine="0" autoPict="0" r:id="rId97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6" name="EWG2D"/>
      </mc:Fallback>
    </mc:AlternateContent>
    <mc:AlternateContent xmlns:mc="http://schemas.openxmlformats.org/markup-compatibility/2006">
      <mc:Choice Requires="x14">
        <control shapeId="5146" r:id="rId98" name="EWG1D">
          <controlPr defaultSize="0" autoLine="0" autoPict="0" r:id="rId9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8" name="EWG1D"/>
      </mc:Fallback>
    </mc:AlternateContent>
    <mc:AlternateContent xmlns:mc="http://schemas.openxmlformats.org/markup-compatibility/2006">
      <mc:Choice Requires="x14">
        <control shapeId="5145" r:id="rId100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0" name="ENG1K_150"/>
      </mc:Fallback>
    </mc:AlternateContent>
    <mc:AlternateContent xmlns:mc="http://schemas.openxmlformats.org/markup-compatibility/2006">
      <mc:Choice Requires="x14">
        <control shapeId="5144" r:id="rId101" name="ENG3B">
          <controlPr defaultSize="0" autoLine="0" autoPict="0" r:id="rId10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1" name="ENG3B"/>
      </mc:Fallback>
    </mc:AlternateContent>
    <mc:AlternateContent xmlns:mc="http://schemas.openxmlformats.org/markup-compatibility/2006">
      <mc:Choice Requires="x14">
        <control shapeId="5143" r:id="rId103" name="ENG2B">
          <controlPr defaultSize="0" autoLine="0" autoPict="0" r:id="rId10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3" name="ENG2B"/>
      </mc:Fallback>
    </mc:AlternateContent>
    <mc:AlternateContent xmlns:mc="http://schemas.openxmlformats.org/markup-compatibility/2006">
      <mc:Choice Requires="x14">
        <control shapeId="5142" r:id="rId105" name="ENG2D">
          <controlPr defaultSize="0" autoLine="0" autoPict="0" r:id="rId106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5" name="ENG2D"/>
      </mc:Fallback>
    </mc:AlternateContent>
    <mc:AlternateContent xmlns:mc="http://schemas.openxmlformats.org/markup-compatibility/2006">
      <mc:Choice Requires="x14">
        <control shapeId="5141" r:id="rId107" name="ENG1D">
          <controlPr defaultSize="0" autoLine="0" autoPict="0" r:id="rId108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7" name="ENG1D"/>
      </mc:Fallback>
    </mc:AlternateContent>
    <mc:AlternateContent xmlns:mc="http://schemas.openxmlformats.org/markup-compatibility/2006">
      <mc:Choice Requires="x14">
        <control shapeId="5140" r:id="rId109" name="ERN1D">
          <controlPr defaultSize="0" autoLine="0" autoPict="0" r:id="rId11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9" name="ERN1D"/>
      </mc:Fallback>
    </mc:AlternateContent>
    <mc:AlternateContent xmlns:mc="http://schemas.openxmlformats.org/markup-compatibility/2006">
      <mc:Choice Requires="x14">
        <control shapeId="5139" r:id="rId111" name="ERN">
          <controlPr defaultSize="0" autoLine="0" r:id="rId112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1" name="ERN"/>
      </mc:Fallback>
    </mc:AlternateContent>
    <mc:AlternateContent xmlns:mc="http://schemas.openxmlformats.org/markup-compatibility/2006">
      <mc:Choice Requires="x14">
        <control shapeId="5138" r:id="rId113" name="ESNX1D">
          <controlPr defaultSize="0" autoLine="0" autoPict="0" r:id="rId11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3" name="ESNX1D"/>
      </mc:Fallback>
    </mc:AlternateContent>
    <mc:AlternateContent xmlns:mc="http://schemas.openxmlformats.org/markup-compatibility/2006">
      <mc:Choice Requires="x14">
        <control shapeId="5137" r:id="rId115" name="ETN1B">
          <controlPr defaultSize="0" autoLine="0" autoPict="0" r:id="rId116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5" name="ETN1B"/>
      </mc:Fallback>
    </mc:AlternateContent>
    <mc:AlternateContent xmlns:mc="http://schemas.openxmlformats.org/markup-compatibility/2006">
      <mc:Choice Requires="x14">
        <control shapeId="5136" r:id="rId117" name="EMN2B">
          <controlPr defaultSize="0" autoLine="0" autoPict="0" r:id="rId118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7" name="EMN2B"/>
      </mc:Fallback>
    </mc:AlternateContent>
    <mc:AlternateContent xmlns:mc="http://schemas.openxmlformats.org/markup-compatibility/2006">
      <mc:Choice Requires="x14">
        <control shapeId="5135" r:id="rId119" name="EMN3B">
          <controlPr defaultSize="0" autoLine="0" autoPict="0" r:id="rId12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9" name="EMN3B"/>
      </mc:Fallback>
    </mc:AlternateContent>
    <mc:AlternateContent xmlns:mc="http://schemas.openxmlformats.org/markup-compatibility/2006">
      <mc:Choice Requires="x14">
        <control shapeId="5134" r:id="rId121" name="EMN4B">
          <controlPr defaultSize="0" autoLine="0" autoPict="0" r:id="rId122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1" name="EMN4B"/>
      </mc:Fallback>
    </mc:AlternateContent>
    <mc:AlternateContent xmlns:mc="http://schemas.openxmlformats.org/markup-compatibility/2006">
      <mc:Choice Requires="x14">
        <control shapeId="5133" r:id="rId123" name="EMN1B2D">
          <controlPr defaultSize="0" autoLine="0" autoPict="0" r:id="rId12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3" name="EMN1B2D"/>
      </mc:Fallback>
    </mc:AlternateContent>
    <mc:AlternateContent xmlns:mc="http://schemas.openxmlformats.org/markup-compatibility/2006">
      <mc:Choice Requires="x14">
        <control shapeId="5132" r:id="rId125" name="EMN1B1D">
          <controlPr defaultSize="0" autoLine="0" autoPict="0" r:id="rId12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5" name="EMN1B1D"/>
      </mc:Fallback>
    </mc:AlternateContent>
    <mc:AlternateContent xmlns:mc="http://schemas.openxmlformats.org/markup-compatibility/2006">
      <mc:Choice Requires="x14">
        <control shapeId="5129" r:id="rId127" name="EWU1D">
          <controlPr defaultSize="0" autoLine="0" autoPict="0" r:id="rId128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7" name="EWU1D"/>
      </mc:Fallback>
    </mc:AlternateContent>
    <mc:AlternateContent xmlns:mc="http://schemas.openxmlformats.org/markup-compatibility/2006">
      <mc:Choice Requires="x14">
        <control shapeId="5128" r:id="rId129" name="EUN1D">
          <controlPr defaultSize="0" autoLine="0" autoPict="0" r:id="rId13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29" name="EUN1D"/>
      </mc:Fallback>
    </mc:AlternateContent>
    <mc:AlternateContent xmlns:mc="http://schemas.openxmlformats.org/markup-compatibility/2006">
      <mc:Choice Requires="x14">
        <control shapeId="5127" r:id="rId131" name="EWN2D">
          <controlPr defaultSize="0" autoLine="0" autoPict="0" r:id="rId132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1" name="EWN2D"/>
      </mc:Fallback>
    </mc:AlternateContent>
    <mc:AlternateContent xmlns:mc="http://schemas.openxmlformats.org/markup-compatibility/2006">
      <mc:Choice Requires="x14">
        <control shapeId="5126" r:id="rId133" name="EWN1D">
          <controlPr defaultSize="0" autoLine="0" autoPict="0" r:id="rId134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3" name="EWN1D"/>
      </mc:Fallback>
    </mc:AlternateContent>
    <mc:AlternateContent xmlns:mc="http://schemas.openxmlformats.org/markup-compatibility/2006">
      <mc:Choice Requires="x14">
        <control shapeId="5125" r:id="rId135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5" name="EMN1K_150"/>
      </mc:Fallback>
    </mc:AlternateContent>
    <mc:AlternateContent xmlns:mc="http://schemas.openxmlformats.org/markup-compatibility/2006">
      <mc:Choice Requires="x14">
        <control shapeId="5124" r:id="rId136" name="EMN2D">
          <controlPr defaultSize="0" autoLine="0" autoPict="0" r:id="rId13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6" name="EMN2D"/>
      </mc:Fallback>
    </mc:AlternateContent>
    <mc:AlternateContent xmlns:mc="http://schemas.openxmlformats.org/markup-compatibility/2006">
      <mc:Choice Requires="x14">
        <control shapeId="5123" r:id="rId138" name="EMN1D">
          <controlPr defaultSize="0" autoLine="0" autoPict="0" r:id="rId13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8" name="EMN1D"/>
      </mc:Fallback>
    </mc:AlternateContent>
    <mc:AlternateContent xmlns:mc="http://schemas.openxmlformats.org/markup-compatibility/2006">
      <mc:Choice Requires="x14">
        <control shapeId="5122" r:id="rId140" name="ENO">
          <controlPr defaultSize="0" autoLine="0" autoPict="0" r:id="rId14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0" name="ENO"/>
      </mc:Fallback>
    </mc:AlternateContent>
    <mc:AlternateContent xmlns:mc="http://schemas.openxmlformats.org/markup-compatibility/2006">
      <mc:Choice Requires="x14">
        <control shapeId="5190" r:id="rId142" name="EUN1D_150">
          <controlPr defaultSize="0" autoLine="0" r:id="rId130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2" name="EUN1D_150"/>
      </mc:Fallback>
    </mc:AlternateContent>
    <mc:AlternateContent xmlns:mc="http://schemas.openxmlformats.org/markup-compatibility/2006">
      <mc:Choice Requires="x14">
        <control shapeId="5191" r:id="rId143" name="EWU1D_150">
          <controlPr defaultSize="0" autoLine="0" r:id="rId12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3" name="EWU1D_150"/>
      </mc:Fallback>
    </mc:AlternateContent>
    <mc:AlternateContent xmlns:mc="http://schemas.openxmlformats.org/markup-compatibility/2006">
      <mc:Choice Requires="x14">
        <control shapeId="5192" r:id="rId144" name="EUG1D_150">
          <controlPr defaultSize="0" autoLine="0" r:id="rId9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4" name="EUG1D_150"/>
      </mc:Fallback>
    </mc:AlternateContent>
    <mc:AlternateContent xmlns:mc="http://schemas.openxmlformats.org/markup-compatibility/2006">
      <mc:Choice Requires="x14">
        <control shapeId="5196" r:id="rId145" name="EWV1D_600">
          <controlPr defaultSize="0" autoLine="0" r:id="rId6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5" name="EWV1D_600"/>
      </mc:Fallback>
    </mc:AlternateContent>
    <mc:AlternateContent xmlns:mc="http://schemas.openxmlformats.org/markup-compatibility/2006">
      <mc:Choice Requires="x14">
        <control shapeId="5197" r:id="rId146" name="EWV2D_800">
          <controlPr defaultSize="0" autoLine="0" r:id="rId6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6" name="EWV2D_800"/>
      </mc:Fallback>
    </mc:AlternateContent>
    <mc:AlternateContent xmlns:mc="http://schemas.openxmlformats.org/markup-compatibility/2006">
      <mc:Choice Requires="x14">
        <control shapeId="5198" r:id="rId147" name="EWV2D_900">
          <controlPr defaultSize="0" autoLine="0" r:id="rId6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7" name="EWV2D_900"/>
      </mc:Fallback>
    </mc:AlternateContent>
    <mc:AlternateContent xmlns:mc="http://schemas.openxmlformats.org/markup-compatibility/2006">
      <mc:Choice Requires="x14">
        <control shapeId="5200" r:id="rId148" name="EWV1V_600">
          <controlPr defaultSize="0" autoLine="0" r:id="rId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48" name="EWV1V_60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491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361</v>
      </c>
      <c r="J4" s="30" t="s">
        <v>362</v>
      </c>
    </row>
    <row r="5" spans="1:11" x14ac:dyDescent="0.2">
      <c r="B5" s="456" t="s">
        <v>492</v>
      </c>
      <c r="C5" s="456"/>
      <c r="D5" s="456"/>
      <c r="E5" s="456"/>
      <c r="F5" s="456"/>
      <c r="G5" s="456"/>
      <c r="H5" s="456"/>
      <c r="I5" s="32" t="s">
        <v>366</v>
      </c>
      <c r="J5" s="30" t="s">
        <v>367</v>
      </c>
      <c r="K5" s="142" t="s">
        <v>368</v>
      </c>
    </row>
    <row r="6" spans="1:11" x14ac:dyDescent="0.2">
      <c r="B6" s="143" t="s">
        <v>493</v>
      </c>
      <c r="C6" s="144" t="s">
        <v>494</v>
      </c>
      <c r="D6" s="144" t="s">
        <v>495</v>
      </c>
      <c r="E6" s="145" t="s">
        <v>496</v>
      </c>
      <c r="F6" s="145" t="s">
        <v>497</v>
      </c>
      <c r="G6" s="146" t="s">
        <v>498</v>
      </c>
      <c r="H6" s="147" t="s">
        <v>499</v>
      </c>
      <c r="I6" s="32" t="s">
        <v>369</v>
      </c>
      <c r="J6" s="30" t="s">
        <v>370</v>
      </c>
      <c r="K6" s="148" t="s">
        <v>371</v>
      </c>
    </row>
    <row r="7" spans="1:11" x14ac:dyDescent="0.2">
      <c r="A7" s="32">
        <v>1</v>
      </c>
      <c r="B7" s="149" t="s">
        <v>500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501</v>
      </c>
      <c r="H7" s="155" t="s">
        <v>502</v>
      </c>
      <c r="I7" s="32"/>
      <c r="K7" s="148" t="s">
        <v>372</v>
      </c>
    </row>
    <row r="8" spans="1:11" x14ac:dyDescent="0.2">
      <c r="A8" s="32">
        <v>2</v>
      </c>
      <c r="B8" s="149" t="s">
        <v>503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501</v>
      </c>
      <c r="H8" s="155" t="s">
        <v>502</v>
      </c>
      <c r="I8" s="32" t="s">
        <v>373</v>
      </c>
      <c r="J8" s="30" t="s">
        <v>374</v>
      </c>
      <c r="K8" s="156" t="s">
        <v>375</v>
      </c>
    </row>
    <row r="9" spans="1:11" x14ac:dyDescent="0.2">
      <c r="A9" s="32">
        <v>3</v>
      </c>
      <c r="B9" s="149" t="s">
        <v>504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501</v>
      </c>
      <c r="H9" s="155" t="s">
        <v>502</v>
      </c>
      <c r="I9" s="32"/>
      <c r="K9" s="156" t="s">
        <v>376</v>
      </c>
    </row>
    <row r="10" spans="1:11" x14ac:dyDescent="0.2">
      <c r="A10" s="32">
        <v>4</v>
      </c>
      <c r="B10" s="149" t="s">
        <v>505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501</v>
      </c>
      <c r="H10" s="155" t="s">
        <v>502</v>
      </c>
    </row>
    <row r="11" spans="1:11" x14ac:dyDescent="0.2">
      <c r="A11" s="32">
        <v>5</v>
      </c>
      <c r="B11" s="149" t="s">
        <v>506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501</v>
      </c>
      <c r="H11" s="155" t="s">
        <v>502</v>
      </c>
    </row>
    <row r="12" spans="1:11" x14ac:dyDescent="0.2">
      <c r="A12" s="32">
        <v>6</v>
      </c>
      <c r="B12" s="149" t="s">
        <v>507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501</v>
      </c>
      <c r="H12" s="155" t="s">
        <v>502</v>
      </c>
    </row>
    <row r="13" spans="1:11" x14ac:dyDescent="0.2">
      <c r="A13" s="32">
        <v>7</v>
      </c>
      <c r="B13" s="149" t="s">
        <v>508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501</v>
      </c>
      <c r="H13" s="155" t="s">
        <v>502</v>
      </c>
    </row>
    <row r="14" spans="1:11" x14ac:dyDescent="0.2">
      <c r="A14" s="32">
        <v>8</v>
      </c>
      <c r="B14" s="149" t="s">
        <v>509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501</v>
      </c>
      <c r="H14" s="155" t="s">
        <v>502</v>
      </c>
    </row>
    <row r="15" spans="1:11" x14ac:dyDescent="0.2">
      <c r="A15" s="32">
        <v>9</v>
      </c>
      <c r="B15" s="149" t="s">
        <v>510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501</v>
      </c>
      <c r="H15" s="155" t="s">
        <v>502</v>
      </c>
    </row>
    <row r="16" spans="1:11" x14ac:dyDescent="0.2">
      <c r="A16" s="32">
        <v>10</v>
      </c>
      <c r="B16" s="149" t="s">
        <v>511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501</v>
      </c>
      <c r="H16" s="155" t="s">
        <v>512</v>
      </c>
    </row>
    <row r="17" spans="1:8" x14ac:dyDescent="0.2">
      <c r="A17" s="32">
        <v>11</v>
      </c>
      <c r="B17" s="149" t="s">
        <v>513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501</v>
      </c>
      <c r="H17" s="155" t="s">
        <v>514</v>
      </c>
    </row>
    <row r="18" spans="1:8" x14ac:dyDescent="0.2">
      <c r="A18" s="32">
        <v>12</v>
      </c>
      <c r="B18" s="149" t="s">
        <v>515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501</v>
      </c>
      <c r="H18" s="155" t="s">
        <v>516</v>
      </c>
    </row>
    <row r="19" spans="1:8" x14ac:dyDescent="0.2">
      <c r="A19" s="32">
        <v>13</v>
      </c>
      <c r="B19" s="149" t="s">
        <v>517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501</v>
      </c>
      <c r="H19" s="158" t="s">
        <v>518</v>
      </c>
    </row>
    <row r="20" spans="1:8" x14ac:dyDescent="0.2">
      <c r="A20" s="32">
        <v>14</v>
      </c>
      <c r="B20" s="149" t="s">
        <v>519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501</v>
      </c>
      <c r="H20" s="155" t="s">
        <v>516</v>
      </c>
    </row>
    <row r="21" spans="1:8" x14ac:dyDescent="0.2">
      <c r="A21" s="32">
        <v>15</v>
      </c>
      <c r="B21" s="149" t="s">
        <v>520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501</v>
      </c>
      <c r="H21" s="158" t="s">
        <v>518</v>
      </c>
    </row>
    <row r="22" spans="1:8" x14ac:dyDescent="0.2">
      <c r="A22" s="32">
        <v>16</v>
      </c>
      <c r="B22" s="149" t="s">
        <v>521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501</v>
      </c>
      <c r="H22" s="158" t="s">
        <v>516</v>
      </c>
    </row>
    <row r="23" spans="1:8" x14ac:dyDescent="0.2">
      <c r="A23" s="32">
        <v>17</v>
      </c>
      <c r="B23" s="149" t="s">
        <v>522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501</v>
      </c>
      <c r="H23" s="155" t="s">
        <v>516</v>
      </c>
    </row>
    <row r="24" spans="1:8" x14ac:dyDescent="0.2">
      <c r="A24" s="32">
        <v>18</v>
      </c>
      <c r="B24" s="149" t="s">
        <v>523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501</v>
      </c>
      <c r="H24" s="155" t="s">
        <v>524</v>
      </c>
    </row>
    <row r="25" spans="1:8" x14ac:dyDescent="0.2">
      <c r="A25" s="32">
        <v>19</v>
      </c>
      <c r="B25" s="149" t="s">
        <v>525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501</v>
      </c>
      <c r="H25" s="155" t="s">
        <v>524</v>
      </c>
    </row>
    <row r="26" spans="1:8" x14ac:dyDescent="0.2">
      <c r="A26" s="32">
        <v>20</v>
      </c>
      <c r="B26" s="149" t="s">
        <v>526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501</v>
      </c>
      <c r="H26" s="155" t="s">
        <v>527</v>
      </c>
    </row>
    <row r="27" spans="1:8" x14ac:dyDescent="0.2">
      <c r="A27" s="32">
        <v>21</v>
      </c>
      <c r="B27" s="149" t="s">
        <v>528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501</v>
      </c>
      <c r="H27" s="155" t="s">
        <v>527</v>
      </c>
    </row>
    <row r="28" spans="1:8" x14ac:dyDescent="0.2">
      <c r="A28" s="32">
        <v>22</v>
      </c>
      <c r="B28" s="149" t="s">
        <v>529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501</v>
      </c>
      <c r="H28" s="155" t="s">
        <v>527</v>
      </c>
    </row>
    <row r="29" spans="1:8" x14ac:dyDescent="0.2">
      <c r="A29" s="32">
        <v>23</v>
      </c>
      <c r="B29" s="149" t="s">
        <v>530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501</v>
      </c>
      <c r="H29" s="155" t="s">
        <v>527</v>
      </c>
    </row>
    <row r="30" spans="1:8" x14ac:dyDescent="0.2">
      <c r="A30" s="32">
        <v>24</v>
      </c>
      <c r="B30" s="149" t="s">
        <v>531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501</v>
      </c>
      <c r="H30" s="155" t="s">
        <v>527</v>
      </c>
    </row>
    <row r="31" spans="1:8" x14ac:dyDescent="0.2">
      <c r="A31" s="32">
        <v>25</v>
      </c>
      <c r="B31" s="149" t="s">
        <v>532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501</v>
      </c>
      <c r="H31" s="155" t="s">
        <v>527</v>
      </c>
    </row>
    <row r="32" spans="1:8" x14ac:dyDescent="0.2">
      <c r="A32" s="32">
        <v>26</v>
      </c>
      <c r="B32" s="149" t="s">
        <v>533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501</v>
      </c>
      <c r="H32" s="155" t="s">
        <v>527</v>
      </c>
    </row>
    <row r="33" spans="1:8" x14ac:dyDescent="0.2">
      <c r="A33" s="32">
        <v>27</v>
      </c>
      <c r="B33" s="160" t="s">
        <v>534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501</v>
      </c>
      <c r="H33" s="166" t="s">
        <v>535</v>
      </c>
    </row>
    <row r="34" spans="1:8" x14ac:dyDescent="0.2">
      <c r="A34" s="32">
        <v>28</v>
      </c>
      <c r="B34" s="149" t="s">
        <v>536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501</v>
      </c>
      <c r="H34" s="155" t="s">
        <v>537</v>
      </c>
    </row>
    <row r="35" spans="1:8" x14ac:dyDescent="0.2">
      <c r="A35" s="32">
        <v>29</v>
      </c>
      <c r="B35" s="149" t="s">
        <v>538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501</v>
      </c>
      <c r="H35" s="155" t="s">
        <v>539</v>
      </c>
    </row>
    <row r="36" spans="1:8" x14ac:dyDescent="0.2">
      <c r="A36" s="32">
        <v>30</v>
      </c>
      <c r="B36" s="149" t="s">
        <v>540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501</v>
      </c>
      <c r="H36" s="155" t="s">
        <v>539</v>
      </c>
    </row>
    <row r="37" spans="1:8" x14ac:dyDescent="0.2">
      <c r="A37" s="32">
        <v>31</v>
      </c>
      <c r="B37" s="167" t="s">
        <v>541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501</v>
      </c>
      <c r="H37" s="173" t="s">
        <v>542</v>
      </c>
    </row>
    <row r="38" spans="1:8" hidden="1" x14ac:dyDescent="0.2">
      <c r="B38" s="174" t="s">
        <v>543</v>
      </c>
      <c r="C38" s="174" t="s">
        <v>544</v>
      </c>
      <c r="D38" s="175">
        <v>1863.81</v>
      </c>
      <c r="E38" s="175"/>
      <c r="F38" s="176"/>
      <c r="G38" s="177" t="s">
        <v>501</v>
      </c>
      <c r="H38" s="174" t="s">
        <v>527</v>
      </c>
    </row>
    <row r="39" spans="1:8" hidden="1" x14ac:dyDescent="0.2">
      <c r="B39" s="174" t="s">
        <v>545</v>
      </c>
      <c r="C39" s="174" t="s">
        <v>546</v>
      </c>
      <c r="D39" s="175">
        <v>2734.89</v>
      </c>
      <c r="E39" s="178"/>
      <c r="F39" s="179"/>
      <c r="G39" s="177" t="s">
        <v>501</v>
      </c>
      <c r="H39" s="174" t="s">
        <v>516</v>
      </c>
    </row>
    <row r="40" spans="1:8" hidden="1" x14ac:dyDescent="0.2">
      <c r="B40" s="174" t="s">
        <v>547</v>
      </c>
      <c r="C40" s="174" t="s">
        <v>548</v>
      </c>
      <c r="D40" s="175">
        <v>2734.89</v>
      </c>
      <c r="E40" s="178"/>
      <c r="F40" s="179"/>
      <c r="G40" s="177" t="s">
        <v>501</v>
      </c>
      <c r="H40" s="174" t="s">
        <v>516</v>
      </c>
    </row>
    <row r="41" spans="1:8" hidden="1" x14ac:dyDescent="0.2">
      <c r="B41" s="174" t="s">
        <v>549</v>
      </c>
      <c r="C41" s="174" t="s">
        <v>550</v>
      </c>
      <c r="D41" s="175">
        <v>2462.36</v>
      </c>
      <c r="E41" s="178"/>
      <c r="F41" s="179"/>
      <c r="G41" s="177" t="s">
        <v>501</v>
      </c>
      <c r="H41" s="174" t="s">
        <v>551</v>
      </c>
    </row>
    <row r="42" spans="1:8" hidden="1" x14ac:dyDescent="0.2">
      <c r="B42" s="174" t="s">
        <v>552</v>
      </c>
      <c r="C42" s="174" t="s">
        <v>553</v>
      </c>
      <c r="D42" s="175">
        <v>2394.23</v>
      </c>
      <c r="E42" s="180"/>
      <c r="F42" s="177"/>
      <c r="G42" s="177" t="s">
        <v>501</v>
      </c>
      <c r="H42" s="174" t="s">
        <v>535</v>
      </c>
    </row>
    <row r="43" spans="1:8" hidden="1" x14ac:dyDescent="0.2">
      <c r="B43" s="174" t="s">
        <v>554</v>
      </c>
      <c r="C43" s="174" t="s">
        <v>555</v>
      </c>
      <c r="D43" s="175">
        <v>1986.69</v>
      </c>
      <c r="E43" s="178"/>
      <c r="F43" s="179"/>
      <c r="G43" s="177" t="s">
        <v>501</v>
      </c>
      <c r="H43" s="174" t="s">
        <v>512</v>
      </c>
    </row>
    <row r="44" spans="1:8" hidden="1" x14ac:dyDescent="0.2">
      <c r="B44" s="174" t="s">
        <v>556</v>
      </c>
      <c r="C44" s="174" t="s">
        <v>557</v>
      </c>
      <c r="D44" s="175">
        <v>1986.69</v>
      </c>
      <c r="E44" s="178"/>
      <c r="F44" s="179"/>
      <c r="G44" s="177" t="s">
        <v>501</v>
      </c>
      <c r="H44" s="174" t="s">
        <v>512</v>
      </c>
    </row>
    <row r="45" spans="1:8" x14ac:dyDescent="0.2">
      <c r="B45" s="456" t="s">
        <v>558</v>
      </c>
      <c r="C45" s="456"/>
      <c r="D45" s="456"/>
      <c r="E45" s="456"/>
      <c r="F45" s="456"/>
      <c r="G45" s="456"/>
      <c r="H45" s="456"/>
    </row>
    <row r="46" spans="1:8" x14ac:dyDescent="0.2">
      <c r="B46" s="143" t="s">
        <v>493</v>
      </c>
      <c r="C46" s="144" t="s">
        <v>494</v>
      </c>
      <c r="D46" s="144" t="s">
        <v>495</v>
      </c>
      <c r="E46" s="145" t="s">
        <v>496</v>
      </c>
      <c r="F46" s="145" t="s">
        <v>497</v>
      </c>
      <c r="G46" s="146" t="s">
        <v>498</v>
      </c>
      <c r="H46" s="147" t="s">
        <v>499</v>
      </c>
    </row>
    <row r="47" spans="1:8" x14ac:dyDescent="0.2">
      <c r="A47" s="32">
        <v>1</v>
      </c>
      <c r="B47" s="149" t="s">
        <v>559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501</v>
      </c>
      <c r="H47" s="155" t="s">
        <v>518</v>
      </c>
    </row>
    <row r="48" spans="1:8" x14ac:dyDescent="0.2">
      <c r="A48" s="32">
        <v>2</v>
      </c>
      <c r="B48" s="149" t="s">
        <v>560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501</v>
      </c>
      <c r="H48" s="155" t="s">
        <v>518</v>
      </c>
    </row>
    <row r="49" spans="1:8" x14ac:dyDescent="0.2">
      <c r="A49" s="32">
        <v>3</v>
      </c>
      <c r="B49" s="149" t="s">
        <v>561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501</v>
      </c>
      <c r="H49" s="155" t="s">
        <v>518</v>
      </c>
    </row>
    <row r="50" spans="1:8" x14ac:dyDescent="0.2">
      <c r="A50" s="32">
        <v>4</v>
      </c>
      <c r="B50" s="149" t="s">
        <v>562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501</v>
      </c>
      <c r="H50" s="155" t="s">
        <v>518</v>
      </c>
    </row>
    <row r="51" spans="1:8" x14ac:dyDescent="0.2">
      <c r="A51" s="32">
        <v>5</v>
      </c>
      <c r="B51" s="149" t="s">
        <v>563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501</v>
      </c>
      <c r="H51" s="155" t="s">
        <v>518</v>
      </c>
    </row>
    <row r="52" spans="1:8" x14ac:dyDescent="0.2">
      <c r="A52" s="32">
        <v>6</v>
      </c>
      <c r="B52" s="149" t="s">
        <v>564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501</v>
      </c>
      <c r="H52" s="155" t="s">
        <v>518</v>
      </c>
    </row>
    <row r="53" spans="1:8" x14ac:dyDescent="0.2">
      <c r="A53" s="32">
        <v>7</v>
      </c>
      <c r="B53" s="149" t="s">
        <v>565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501</v>
      </c>
      <c r="H53" s="155" t="s">
        <v>518</v>
      </c>
    </row>
    <row r="54" spans="1:8" x14ac:dyDescent="0.2">
      <c r="A54" s="32">
        <v>8</v>
      </c>
      <c r="B54" s="149" t="s">
        <v>566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501</v>
      </c>
      <c r="H54" s="155" t="s">
        <v>518</v>
      </c>
    </row>
    <row r="55" spans="1:8" x14ac:dyDescent="0.2">
      <c r="A55" s="32">
        <v>9</v>
      </c>
      <c r="B55" s="149" t="s">
        <v>567</v>
      </c>
      <c r="C55" s="150" t="s">
        <v>568</v>
      </c>
      <c r="D55" s="151">
        <v>1390</v>
      </c>
      <c r="E55" s="152">
        <v>1510</v>
      </c>
      <c r="F55" s="153">
        <v>8.6330935251798468E-2</v>
      </c>
      <c r="G55" s="154" t="s">
        <v>501</v>
      </c>
      <c r="H55" s="155" t="s">
        <v>527</v>
      </c>
    </row>
    <row r="56" spans="1:8" x14ac:dyDescent="0.2">
      <c r="A56" s="32">
        <v>10</v>
      </c>
      <c r="B56" s="181" t="s">
        <v>569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501</v>
      </c>
      <c r="H56" s="187" t="s">
        <v>570</v>
      </c>
    </row>
    <row r="57" spans="1:8" x14ac:dyDescent="0.2">
      <c r="A57" s="32">
        <v>11</v>
      </c>
      <c r="B57" s="181" t="s">
        <v>571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501</v>
      </c>
      <c r="H57" s="187" t="s">
        <v>570</v>
      </c>
    </row>
    <row r="58" spans="1:8" x14ac:dyDescent="0.2">
      <c r="A58" s="32">
        <v>12</v>
      </c>
      <c r="B58" s="181" t="s">
        <v>572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501</v>
      </c>
      <c r="H58" s="187" t="s">
        <v>570</v>
      </c>
    </row>
    <row r="59" spans="1:8" x14ac:dyDescent="0.2">
      <c r="A59" s="32">
        <v>13</v>
      </c>
      <c r="B59" s="149" t="s">
        <v>573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501</v>
      </c>
      <c r="H59" s="155" t="s">
        <v>574</v>
      </c>
    </row>
    <row r="60" spans="1:8" ht="13.5" customHeight="1" x14ac:dyDescent="0.2">
      <c r="A60" s="32">
        <v>14</v>
      </c>
      <c r="B60" s="149" t="s">
        <v>575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501</v>
      </c>
      <c r="H60" s="155" t="s">
        <v>574</v>
      </c>
    </row>
    <row r="61" spans="1:8" x14ac:dyDescent="0.2">
      <c r="A61" s="32">
        <v>15</v>
      </c>
      <c r="B61" s="149" t="s">
        <v>576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501</v>
      </c>
      <c r="H61" s="155" t="s">
        <v>577</v>
      </c>
    </row>
    <row r="62" spans="1:8" x14ac:dyDescent="0.2">
      <c r="A62" s="32">
        <v>16</v>
      </c>
      <c r="B62" s="149" t="s">
        <v>578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501</v>
      </c>
      <c r="H62" s="155" t="s">
        <v>577</v>
      </c>
    </row>
    <row r="63" spans="1:8" x14ac:dyDescent="0.2">
      <c r="A63" s="32">
        <v>17</v>
      </c>
      <c r="B63" s="149" t="s">
        <v>579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501</v>
      </c>
      <c r="H63" s="155" t="s">
        <v>580</v>
      </c>
    </row>
    <row r="64" spans="1:8" x14ac:dyDescent="0.2">
      <c r="A64" s="32">
        <v>18</v>
      </c>
      <c r="B64" s="149" t="s">
        <v>581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501</v>
      </c>
      <c r="H64" s="155" t="s">
        <v>580</v>
      </c>
    </row>
    <row r="65" spans="1:8" x14ac:dyDescent="0.2">
      <c r="A65" s="32">
        <v>19</v>
      </c>
      <c r="B65" s="149" t="s">
        <v>582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501</v>
      </c>
      <c r="H65" s="155" t="s">
        <v>577</v>
      </c>
    </row>
    <row r="66" spans="1:8" x14ac:dyDescent="0.2">
      <c r="A66" s="32">
        <v>20</v>
      </c>
      <c r="B66" s="167" t="s">
        <v>583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501</v>
      </c>
      <c r="H66" s="173" t="s">
        <v>584</v>
      </c>
    </row>
    <row r="67" spans="1:8" x14ac:dyDescent="0.2">
      <c r="B67" s="456" t="s">
        <v>585</v>
      </c>
      <c r="C67" s="456"/>
      <c r="D67" s="456"/>
      <c r="E67" s="456"/>
      <c r="F67" s="456"/>
      <c r="G67" s="456"/>
      <c r="H67" s="456"/>
    </row>
    <row r="68" spans="1:8" x14ac:dyDescent="0.2">
      <c r="B68" s="143" t="s">
        <v>493</v>
      </c>
      <c r="C68" s="144" t="s">
        <v>494</v>
      </c>
      <c r="D68" s="144" t="s">
        <v>495</v>
      </c>
      <c r="E68" s="145" t="s">
        <v>496</v>
      </c>
      <c r="F68" s="145" t="s">
        <v>497</v>
      </c>
      <c r="G68" s="146" t="s">
        <v>498</v>
      </c>
      <c r="H68" s="147" t="s">
        <v>499</v>
      </c>
    </row>
    <row r="69" spans="1:8" x14ac:dyDescent="0.2">
      <c r="A69" s="32">
        <v>1</v>
      </c>
      <c r="B69" s="149" t="s">
        <v>586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501</v>
      </c>
      <c r="H69" s="155" t="s">
        <v>587</v>
      </c>
    </row>
    <row r="70" spans="1:8" x14ac:dyDescent="0.2">
      <c r="A70" s="32">
        <v>2</v>
      </c>
      <c r="B70" s="149" t="s">
        <v>588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501</v>
      </c>
      <c r="H70" s="155" t="s">
        <v>587</v>
      </c>
    </row>
    <row r="71" spans="1:8" x14ac:dyDescent="0.2">
      <c r="A71" s="32">
        <v>3</v>
      </c>
      <c r="B71" s="149" t="s">
        <v>589</v>
      </c>
      <c r="C71" s="150" t="s">
        <v>590</v>
      </c>
      <c r="D71" s="151">
        <v>4816.8</v>
      </c>
      <c r="E71" s="157">
        <v>5205.6000000000004</v>
      </c>
      <c r="F71" s="153">
        <v>8.0717488789237679E-2</v>
      </c>
      <c r="G71" s="154" t="s">
        <v>501</v>
      </c>
      <c r="H71" s="155" t="s">
        <v>587</v>
      </c>
    </row>
    <row r="72" spans="1:8" x14ac:dyDescent="0.2">
      <c r="A72" s="32">
        <v>4</v>
      </c>
      <c r="B72" s="149" t="s">
        <v>591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501</v>
      </c>
      <c r="H72" s="155" t="s">
        <v>587</v>
      </c>
    </row>
    <row r="73" spans="1:8" x14ac:dyDescent="0.2">
      <c r="A73" s="32">
        <v>5</v>
      </c>
      <c r="B73" s="149" t="s">
        <v>592</v>
      </c>
      <c r="C73" s="150" t="s">
        <v>484</v>
      </c>
      <c r="D73" s="151">
        <v>4780</v>
      </c>
      <c r="E73" s="152">
        <v>5170</v>
      </c>
      <c r="F73" s="153">
        <v>8.1589958158995834E-2</v>
      </c>
      <c r="G73" s="154" t="s">
        <v>501</v>
      </c>
      <c r="H73" s="155" t="s">
        <v>593</v>
      </c>
    </row>
    <row r="74" spans="1:8" x14ac:dyDescent="0.2">
      <c r="A74" s="32">
        <v>6</v>
      </c>
      <c r="B74" s="149" t="s">
        <v>594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501</v>
      </c>
      <c r="H74" s="155" t="s">
        <v>593</v>
      </c>
    </row>
    <row r="75" spans="1:8" x14ac:dyDescent="0.2">
      <c r="A75" s="32">
        <v>7</v>
      </c>
      <c r="B75" s="149" t="s">
        <v>595</v>
      </c>
      <c r="C75" s="150" t="s">
        <v>483</v>
      </c>
      <c r="D75" s="151">
        <v>4780</v>
      </c>
      <c r="E75" s="152">
        <v>5170</v>
      </c>
      <c r="F75" s="153">
        <v>8.1589958158995834E-2</v>
      </c>
      <c r="G75" s="154" t="s">
        <v>501</v>
      </c>
      <c r="H75" s="155" t="s">
        <v>593</v>
      </c>
    </row>
    <row r="76" spans="1:8" x14ac:dyDescent="0.2">
      <c r="A76" s="32">
        <v>8</v>
      </c>
      <c r="B76" s="149" t="s">
        <v>596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501</v>
      </c>
      <c r="H76" s="155" t="s">
        <v>597</v>
      </c>
    </row>
    <row r="77" spans="1:8" x14ac:dyDescent="0.2">
      <c r="A77" s="32">
        <v>9</v>
      </c>
      <c r="B77" s="149" t="s">
        <v>598</v>
      </c>
      <c r="C77" s="150" t="s">
        <v>599</v>
      </c>
      <c r="D77" s="151">
        <v>6447.6</v>
      </c>
      <c r="E77" s="157">
        <v>6976.8</v>
      </c>
      <c r="F77" s="153">
        <v>8.2077051926298106E-2</v>
      </c>
      <c r="G77" s="154" t="s">
        <v>501</v>
      </c>
      <c r="H77" s="155" t="s">
        <v>597</v>
      </c>
    </row>
    <row r="78" spans="1:8" x14ac:dyDescent="0.2">
      <c r="A78" s="32">
        <v>10</v>
      </c>
      <c r="B78" s="149" t="s">
        <v>600</v>
      </c>
      <c r="C78" s="150" t="s">
        <v>601</v>
      </c>
      <c r="D78" s="151">
        <v>6447.6</v>
      </c>
      <c r="E78" s="157">
        <v>6976.8</v>
      </c>
      <c r="F78" s="153">
        <v>8.2077051926298106E-2</v>
      </c>
      <c r="G78" s="154" t="s">
        <v>501</v>
      </c>
      <c r="H78" s="155" t="s">
        <v>597</v>
      </c>
    </row>
    <row r="79" spans="1:8" x14ac:dyDescent="0.2">
      <c r="A79" s="32">
        <v>11</v>
      </c>
      <c r="B79" s="149" t="s">
        <v>602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501</v>
      </c>
      <c r="H79" s="155" t="s">
        <v>597</v>
      </c>
    </row>
    <row r="80" spans="1:8" x14ac:dyDescent="0.2">
      <c r="A80" s="32">
        <v>12</v>
      </c>
      <c r="B80" s="149" t="s">
        <v>603</v>
      </c>
      <c r="C80" s="150" t="s">
        <v>604</v>
      </c>
      <c r="D80" s="151">
        <v>5281.2000000000007</v>
      </c>
      <c r="E80" s="157">
        <v>5713.2000000000007</v>
      </c>
      <c r="F80" s="153">
        <v>8.1799591002045036E-2</v>
      </c>
      <c r="G80" s="154" t="s">
        <v>501</v>
      </c>
      <c r="H80" s="155" t="s">
        <v>597</v>
      </c>
    </row>
    <row r="81" spans="1:8" x14ac:dyDescent="0.2">
      <c r="A81" s="32">
        <v>13</v>
      </c>
      <c r="B81" s="149" t="s">
        <v>605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501</v>
      </c>
      <c r="H81" s="155" t="s">
        <v>597</v>
      </c>
    </row>
    <row r="82" spans="1:8" x14ac:dyDescent="0.2">
      <c r="A82" s="32">
        <v>14</v>
      </c>
      <c r="B82" s="149" t="s">
        <v>606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501</v>
      </c>
      <c r="H82" s="155" t="s">
        <v>607</v>
      </c>
    </row>
    <row r="83" spans="1:8" x14ac:dyDescent="0.2">
      <c r="A83" s="32">
        <v>15</v>
      </c>
      <c r="B83" s="149" t="s">
        <v>608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501</v>
      </c>
      <c r="H83" s="155" t="s">
        <v>607</v>
      </c>
    </row>
    <row r="84" spans="1:8" x14ac:dyDescent="0.2">
      <c r="A84" s="32">
        <v>16</v>
      </c>
      <c r="B84" s="149" t="s">
        <v>609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501</v>
      </c>
      <c r="H84" s="155" t="s">
        <v>597</v>
      </c>
    </row>
    <row r="85" spans="1:8" x14ac:dyDescent="0.2">
      <c r="A85" s="32">
        <v>17</v>
      </c>
      <c r="B85" s="149" t="s">
        <v>610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501</v>
      </c>
      <c r="H85" s="155" t="s">
        <v>597</v>
      </c>
    </row>
    <row r="86" spans="1:8" x14ac:dyDescent="0.2">
      <c r="A86" s="32">
        <v>18</v>
      </c>
      <c r="B86" s="149" t="s">
        <v>611</v>
      </c>
      <c r="C86" s="150" t="s">
        <v>612</v>
      </c>
      <c r="D86" s="151">
        <v>6793.2000000000007</v>
      </c>
      <c r="E86" s="157">
        <v>7344.0000000000009</v>
      </c>
      <c r="F86" s="153">
        <v>8.1081081081081141E-2</v>
      </c>
      <c r="G86" s="154" t="s">
        <v>501</v>
      </c>
      <c r="H86" s="155" t="s">
        <v>597</v>
      </c>
    </row>
    <row r="87" spans="1:8" x14ac:dyDescent="0.2">
      <c r="A87" s="32">
        <v>19</v>
      </c>
      <c r="B87" s="149" t="s">
        <v>613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501</v>
      </c>
      <c r="H87" s="155" t="s">
        <v>607</v>
      </c>
    </row>
    <row r="88" spans="1:8" x14ac:dyDescent="0.2">
      <c r="A88" s="32">
        <v>20</v>
      </c>
      <c r="B88" s="149" t="s">
        <v>614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501</v>
      </c>
      <c r="H88" s="155" t="s">
        <v>607</v>
      </c>
    </row>
    <row r="89" spans="1:8" x14ac:dyDescent="0.2">
      <c r="A89" s="32">
        <v>21</v>
      </c>
      <c r="B89" s="149" t="s">
        <v>615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501</v>
      </c>
      <c r="H89" s="155" t="s">
        <v>607</v>
      </c>
    </row>
    <row r="90" spans="1:8" x14ac:dyDescent="0.2">
      <c r="A90" s="32">
        <v>22</v>
      </c>
      <c r="B90" s="149" t="s">
        <v>616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501</v>
      </c>
      <c r="H90" s="155" t="s">
        <v>607</v>
      </c>
    </row>
    <row r="91" spans="1:8" x14ac:dyDescent="0.2">
      <c r="A91" s="32">
        <v>23</v>
      </c>
      <c r="B91" s="149" t="s">
        <v>617</v>
      </c>
      <c r="C91" s="150" t="s">
        <v>618</v>
      </c>
      <c r="D91" s="151">
        <v>6901.2000000000007</v>
      </c>
      <c r="E91" s="157">
        <v>7462.8</v>
      </c>
      <c r="F91" s="153">
        <v>8.1377151799686853E-2</v>
      </c>
      <c r="G91" s="154" t="s">
        <v>501</v>
      </c>
      <c r="H91" s="155" t="s">
        <v>607</v>
      </c>
    </row>
    <row r="92" spans="1:8" x14ac:dyDescent="0.2">
      <c r="A92" s="32">
        <v>24</v>
      </c>
      <c r="B92" s="149" t="s">
        <v>619</v>
      </c>
      <c r="C92" s="150" t="s">
        <v>490</v>
      </c>
      <c r="D92" s="151">
        <v>6460</v>
      </c>
      <c r="E92" s="152">
        <v>6990</v>
      </c>
      <c r="F92" s="153">
        <v>8.2043343653250833E-2</v>
      </c>
      <c r="G92" s="154" t="s">
        <v>501</v>
      </c>
      <c r="H92" s="155" t="s">
        <v>597</v>
      </c>
    </row>
    <row r="93" spans="1:8" x14ac:dyDescent="0.2">
      <c r="A93" s="32">
        <v>25</v>
      </c>
      <c r="B93" s="167" t="s">
        <v>620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501</v>
      </c>
      <c r="H93" s="173" t="s">
        <v>621</v>
      </c>
    </row>
  </sheetData>
  <sheetProtection algorithmName="SHA-512" hashValue="OVNjlEv77/Grg8bYF9nS3zCIYbGvnf+2xm7zSYn23YCOKCnTmwXVMWc45JYJiJiNExL3tO7B+Zkc/7BbruRAvg==" saltValue="hz4ASFxY7JTMU7y4jaaNMQ==" spinCount="100000" sheet="1" objects="1" scenarios="1"/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361</v>
      </c>
      <c r="D2" s="74"/>
      <c r="E2" s="73" t="s">
        <v>362</v>
      </c>
      <c r="F2" s="34" t="s">
        <v>363</v>
      </c>
      <c r="G2" s="34" t="s">
        <v>364</v>
      </c>
      <c r="H2" s="34" t="s">
        <v>365</v>
      </c>
    </row>
    <row r="3" spans="1:11" s="73" customFormat="1" x14ac:dyDescent="0.2">
      <c r="A3" s="30"/>
      <c r="C3" s="74" t="s">
        <v>366</v>
      </c>
      <c r="D3" s="74"/>
      <c r="E3" s="73" t="s">
        <v>367</v>
      </c>
      <c r="F3" s="129" t="s">
        <v>368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369</v>
      </c>
      <c r="D4" s="74"/>
      <c r="E4" s="73" t="s">
        <v>370</v>
      </c>
      <c r="F4" s="130" t="s">
        <v>371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372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373</v>
      </c>
      <c r="D6" s="74"/>
      <c r="E6" s="73" t="s">
        <v>374</v>
      </c>
      <c r="F6" s="130" t="s">
        <v>375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376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377</v>
      </c>
      <c r="E9" s="46" t="s">
        <v>378</v>
      </c>
      <c r="F9" s="47" t="s">
        <v>379</v>
      </c>
      <c r="G9" s="82"/>
      <c r="I9" s="83" t="s">
        <v>380</v>
      </c>
    </row>
    <row r="10" spans="1:11" s="73" customFormat="1" x14ac:dyDescent="0.2">
      <c r="A10" s="30"/>
      <c r="B10" s="49" t="s">
        <v>381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423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394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429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396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384</v>
      </c>
      <c r="F15" s="132" t="s">
        <v>385</v>
      </c>
      <c r="G15" s="131" t="s">
        <v>386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377</v>
      </c>
      <c r="E18" s="46" t="s">
        <v>378</v>
      </c>
      <c r="F18" s="47" t="s">
        <v>379</v>
      </c>
      <c r="G18" s="82"/>
    </row>
    <row r="19" spans="1:9" x14ac:dyDescent="0.2">
      <c r="B19" s="49" t="s">
        <v>381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435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394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429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476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57" t="s">
        <v>477</v>
      </c>
      <c r="C24" s="132"/>
      <c r="D24" s="132"/>
      <c r="E24" s="132" t="s">
        <v>384</v>
      </c>
      <c r="F24" s="132" t="s">
        <v>385</v>
      </c>
      <c r="G24" s="131" t="s">
        <v>386</v>
      </c>
    </row>
    <row r="25" spans="1:9" ht="15" x14ac:dyDescent="0.2">
      <c r="A25" s="136">
        <v>2</v>
      </c>
      <c r="B25" s="457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377</v>
      </c>
      <c r="E27" s="46" t="s">
        <v>378</v>
      </c>
      <c r="F27" s="47" t="s">
        <v>379</v>
      </c>
      <c r="G27" s="82"/>
    </row>
    <row r="28" spans="1:9" x14ac:dyDescent="0.2">
      <c r="B28" s="49" t="s">
        <v>381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423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394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429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396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384</v>
      </c>
      <c r="F33" s="132" t="s">
        <v>385</v>
      </c>
      <c r="G33" s="131" t="s">
        <v>478</v>
      </c>
    </row>
    <row r="34" spans="1:8" ht="15" x14ac:dyDescent="0.2">
      <c r="A34" s="30">
        <v>3</v>
      </c>
      <c r="B34" s="458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58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377</v>
      </c>
      <c r="E37" s="46" t="s">
        <v>378</v>
      </c>
      <c r="F37" s="47" t="s">
        <v>379</v>
      </c>
      <c r="G37" s="82"/>
    </row>
    <row r="38" spans="1:8" x14ac:dyDescent="0.2">
      <c r="B38" s="49" t="s">
        <v>381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423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394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479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420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415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480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384</v>
      </c>
      <c r="F45" s="132" t="s">
        <v>385</v>
      </c>
      <c r="G45" s="132" t="s">
        <v>481</v>
      </c>
      <c r="H45" s="131" t="s">
        <v>478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377</v>
      </c>
      <c r="E48" s="46" t="s">
        <v>378</v>
      </c>
      <c r="F48" s="47" t="s">
        <v>379</v>
      </c>
      <c r="G48" s="82"/>
    </row>
    <row r="49" spans="1:8" x14ac:dyDescent="0.2">
      <c r="B49" s="49" t="s">
        <v>381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482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394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479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480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420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415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384</v>
      </c>
      <c r="F56" s="132" t="s">
        <v>385</v>
      </c>
      <c r="G56" s="132" t="s">
        <v>481</v>
      </c>
      <c r="H56" s="131" t="s">
        <v>478</v>
      </c>
    </row>
    <row r="57" spans="1:8" ht="15" x14ac:dyDescent="0.2">
      <c r="A57" s="30">
        <v>5</v>
      </c>
      <c r="B57" s="133" t="s">
        <v>483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377</v>
      </c>
      <c r="E59" s="46" t="s">
        <v>378</v>
      </c>
      <c r="F59" s="47" t="s">
        <v>379</v>
      </c>
      <c r="G59" s="82"/>
    </row>
    <row r="60" spans="1:8" x14ac:dyDescent="0.2">
      <c r="B60" s="49" t="s">
        <v>381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482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394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479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480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420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415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384</v>
      </c>
      <c r="F67" s="132" t="s">
        <v>385</v>
      </c>
      <c r="G67" s="132" t="s">
        <v>481</v>
      </c>
      <c r="H67" s="131" t="s">
        <v>478</v>
      </c>
    </row>
    <row r="68" spans="1:8" ht="15" x14ac:dyDescent="0.2">
      <c r="A68" s="30">
        <v>6</v>
      </c>
      <c r="B68" s="133" t="s">
        <v>484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377</v>
      </c>
      <c r="E71" s="46" t="s">
        <v>378</v>
      </c>
      <c r="F71" s="47" t="s">
        <v>379</v>
      </c>
      <c r="G71" s="82"/>
    </row>
    <row r="72" spans="1:8" x14ac:dyDescent="0.2">
      <c r="B72" s="49" t="s">
        <v>381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423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394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429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396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384</v>
      </c>
      <c r="F77" s="132" t="s">
        <v>385</v>
      </c>
      <c r="G77" s="131" t="s">
        <v>478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377</v>
      </c>
      <c r="E81" s="46" t="s">
        <v>378</v>
      </c>
      <c r="F81" s="47" t="s">
        <v>379</v>
      </c>
      <c r="G81" s="82"/>
    </row>
    <row r="82" spans="1:7" x14ac:dyDescent="0.2">
      <c r="B82" s="49" t="s">
        <v>381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435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394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429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476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57" t="s">
        <v>485</v>
      </c>
      <c r="C87" s="132"/>
      <c r="D87" s="132"/>
      <c r="E87" s="132" t="s">
        <v>384</v>
      </c>
      <c r="F87" s="132"/>
      <c r="G87" s="131" t="s">
        <v>478</v>
      </c>
    </row>
    <row r="88" spans="1:7" ht="15" x14ac:dyDescent="0.2">
      <c r="A88" s="136">
        <v>8</v>
      </c>
      <c r="B88" s="457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57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377</v>
      </c>
      <c r="E91" s="46" t="s">
        <v>378</v>
      </c>
      <c r="F91" s="47" t="s">
        <v>379</v>
      </c>
      <c r="G91" s="82"/>
    </row>
    <row r="92" spans="1:7" x14ac:dyDescent="0.2">
      <c r="B92" s="49" t="s">
        <v>381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482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394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429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396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57" t="s">
        <v>50</v>
      </c>
      <c r="C97" s="132"/>
      <c r="D97" s="132"/>
      <c r="E97" s="132" t="s">
        <v>384</v>
      </c>
      <c r="F97" s="132"/>
      <c r="G97" s="131" t="s">
        <v>478</v>
      </c>
    </row>
    <row r="98" spans="1:7" ht="15" x14ac:dyDescent="0.2">
      <c r="A98" s="136">
        <v>9</v>
      </c>
      <c r="B98" s="457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57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377</v>
      </c>
      <c r="E101" s="46" t="s">
        <v>378</v>
      </c>
      <c r="F101" s="47" t="s">
        <v>379</v>
      </c>
      <c r="G101" s="82"/>
    </row>
    <row r="102" spans="1:7" x14ac:dyDescent="0.2">
      <c r="B102" s="49" t="s">
        <v>381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482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394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429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476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57" t="s">
        <v>486</v>
      </c>
      <c r="C107" s="132"/>
      <c r="D107" s="132"/>
      <c r="E107" s="132" t="s">
        <v>384</v>
      </c>
      <c r="F107" s="132"/>
      <c r="G107" s="131" t="s">
        <v>478</v>
      </c>
    </row>
    <row r="108" spans="1:7" ht="15" x14ac:dyDescent="0.2">
      <c r="A108" s="136">
        <v>10</v>
      </c>
      <c r="B108" s="457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57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377</v>
      </c>
      <c r="E111" s="46" t="s">
        <v>378</v>
      </c>
      <c r="F111" s="47" t="s">
        <v>379</v>
      </c>
      <c r="G111" s="82"/>
    </row>
    <row r="112" spans="1:7" x14ac:dyDescent="0.2">
      <c r="B112" s="49" t="s">
        <v>381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482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394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413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419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396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420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414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415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429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480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416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57" t="s">
        <v>52</v>
      </c>
      <c r="C124" s="132"/>
      <c r="D124" s="132"/>
      <c r="E124" s="132" t="s">
        <v>384</v>
      </c>
      <c r="F124" s="132" t="s">
        <v>385</v>
      </c>
      <c r="G124" s="132" t="s">
        <v>481</v>
      </c>
      <c r="H124" s="131" t="s">
        <v>478</v>
      </c>
    </row>
    <row r="125" spans="1:8" ht="15" x14ac:dyDescent="0.2">
      <c r="A125" s="136">
        <v>11</v>
      </c>
      <c r="B125" s="457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57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377</v>
      </c>
      <c r="E128" s="46" t="s">
        <v>378</v>
      </c>
      <c r="F128" s="47" t="s">
        <v>379</v>
      </c>
      <c r="G128" s="82"/>
    </row>
    <row r="129" spans="1:8" x14ac:dyDescent="0.2">
      <c r="B129" s="49" t="s">
        <v>381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482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394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419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396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420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415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429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480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57" t="s">
        <v>53</v>
      </c>
      <c r="C138" s="132"/>
      <c r="D138" s="132"/>
      <c r="E138" s="132" t="s">
        <v>384</v>
      </c>
      <c r="F138" s="132" t="s">
        <v>385</v>
      </c>
      <c r="G138" s="132" t="s">
        <v>481</v>
      </c>
      <c r="H138" s="131" t="s">
        <v>478</v>
      </c>
    </row>
    <row r="139" spans="1:8" ht="15" x14ac:dyDescent="0.2">
      <c r="A139" s="136">
        <v>12</v>
      </c>
      <c r="B139" s="457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57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377</v>
      </c>
      <c r="E142" s="46" t="s">
        <v>378</v>
      </c>
      <c r="F142" s="47" t="s">
        <v>379</v>
      </c>
      <c r="G142" s="82"/>
    </row>
    <row r="143" spans="1:8" x14ac:dyDescent="0.2">
      <c r="B143" s="49" t="s">
        <v>381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482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394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396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429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57" t="s">
        <v>54</v>
      </c>
      <c r="C148" s="132"/>
      <c r="D148" s="132"/>
      <c r="E148" s="132" t="s">
        <v>384</v>
      </c>
      <c r="F148" s="132" t="s">
        <v>385</v>
      </c>
      <c r="G148" s="131" t="s">
        <v>478</v>
      </c>
    </row>
    <row r="149" spans="1:7" ht="15" x14ac:dyDescent="0.2">
      <c r="A149" s="136">
        <v>13</v>
      </c>
      <c r="B149" s="457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57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377</v>
      </c>
      <c r="E152" s="46" t="s">
        <v>378</v>
      </c>
      <c r="F152" s="47" t="s">
        <v>379</v>
      </c>
      <c r="G152" s="82"/>
    </row>
    <row r="153" spans="1:7" x14ac:dyDescent="0.2">
      <c r="B153" s="49" t="s">
        <v>381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482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394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429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476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57" t="s">
        <v>487</v>
      </c>
      <c r="C158" s="132"/>
      <c r="D158" s="132"/>
      <c r="E158" s="132" t="s">
        <v>384</v>
      </c>
      <c r="F158" s="132"/>
      <c r="G158" s="131" t="s">
        <v>478</v>
      </c>
    </row>
    <row r="159" spans="1:7" ht="15" x14ac:dyDescent="0.2">
      <c r="A159" s="136">
        <v>14</v>
      </c>
      <c r="B159" s="457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57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377</v>
      </c>
      <c r="E162" s="46" t="s">
        <v>378</v>
      </c>
      <c r="F162" s="47" t="s">
        <v>379</v>
      </c>
      <c r="G162" s="82"/>
    </row>
    <row r="163" spans="1:8" x14ac:dyDescent="0.2">
      <c r="B163" s="49" t="s">
        <v>381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482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394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429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419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396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420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415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480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57" t="s">
        <v>56</v>
      </c>
      <c r="C172" s="132"/>
      <c r="D172" s="132"/>
      <c r="E172" s="132" t="s">
        <v>384</v>
      </c>
      <c r="F172" s="132" t="s">
        <v>385</v>
      </c>
      <c r="G172" s="132" t="s">
        <v>481</v>
      </c>
      <c r="H172" s="131" t="s">
        <v>478</v>
      </c>
    </row>
    <row r="173" spans="1:8" ht="15" x14ac:dyDescent="0.2">
      <c r="A173" s="136">
        <v>15</v>
      </c>
      <c r="B173" s="457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57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377</v>
      </c>
      <c r="E176" s="46" t="s">
        <v>378</v>
      </c>
      <c r="F176" s="47" t="s">
        <v>379</v>
      </c>
      <c r="G176" s="82"/>
    </row>
    <row r="177" spans="1:7" x14ac:dyDescent="0.2">
      <c r="B177" s="49" t="s">
        <v>381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441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394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429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488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396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438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415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480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57" t="s">
        <v>57</v>
      </c>
      <c r="C186" s="132"/>
      <c r="D186" s="132"/>
      <c r="E186" s="132" t="s">
        <v>384</v>
      </c>
      <c r="F186" s="132" t="s">
        <v>385</v>
      </c>
      <c r="G186" s="131" t="s">
        <v>478</v>
      </c>
    </row>
    <row r="187" spans="1:7" ht="15" x14ac:dyDescent="0.2">
      <c r="A187" s="136">
        <v>16</v>
      </c>
      <c r="B187" s="457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57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377</v>
      </c>
      <c r="E190" s="46" t="s">
        <v>378</v>
      </c>
      <c r="F190" s="47" t="s">
        <v>379</v>
      </c>
      <c r="G190" s="82"/>
    </row>
    <row r="191" spans="1:7" x14ac:dyDescent="0.2">
      <c r="B191" s="49" t="s">
        <v>381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441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394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429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419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396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420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415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480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57" t="s">
        <v>58</v>
      </c>
      <c r="C200" s="132"/>
      <c r="D200" s="132"/>
      <c r="E200" s="132" t="s">
        <v>384</v>
      </c>
      <c r="F200" s="132" t="s">
        <v>385</v>
      </c>
      <c r="G200" s="132" t="s">
        <v>481</v>
      </c>
      <c r="H200" s="131" t="s">
        <v>478</v>
      </c>
    </row>
    <row r="201" spans="1:8" ht="15" x14ac:dyDescent="0.2">
      <c r="A201" s="136">
        <v>17</v>
      </c>
      <c r="B201" s="457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57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377</v>
      </c>
      <c r="E204" s="46" t="s">
        <v>378</v>
      </c>
      <c r="F204" s="47" t="s">
        <v>379</v>
      </c>
      <c r="G204" s="82"/>
    </row>
    <row r="205" spans="1:8" x14ac:dyDescent="0.2">
      <c r="B205" s="49" t="s">
        <v>381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441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394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429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419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476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57" t="s">
        <v>489</v>
      </c>
      <c r="C211" s="132"/>
      <c r="D211" s="132"/>
      <c r="E211" s="132" t="s">
        <v>384</v>
      </c>
      <c r="F211" s="132"/>
      <c r="G211" s="131" t="s">
        <v>478</v>
      </c>
    </row>
    <row r="212" spans="1:7" ht="15" x14ac:dyDescent="0.2">
      <c r="A212" s="136">
        <v>18</v>
      </c>
      <c r="B212" s="457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57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377</v>
      </c>
      <c r="E215" s="46" t="s">
        <v>378</v>
      </c>
      <c r="F215" s="47" t="s">
        <v>379</v>
      </c>
      <c r="G215" s="82"/>
    </row>
    <row r="216" spans="1:7" x14ac:dyDescent="0.2">
      <c r="B216" s="49" t="s">
        <v>381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482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394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429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488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396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438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57" t="s">
        <v>490</v>
      </c>
      <c r="C223" s="132"/>
      <c r="D223" s="132"/>
      <c r="E223" s="132" t="s">
        <v>384</v>
      </c>
      <c r="F223" s="132" t="s">
        <v>385</v>
      </c>
      <c r="G223" s="131" t="s">
        <v>478</v>
      </c>
    </row>
    <row r="224" spans="1:7" ht="15" x14ac:dyDescent="0.2">
      <c r="A224" s="136">
        <v>19</v>
      </c>
      <c r="B224" s="457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57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377</v>
      </c>
      <c r="E227" s="46" t="s">
        <v>378</v>
      </c>
      <c r="F227" s="47" t="s">
        <v>379</v>
      </c>
      <c r="G227" s="82"/>
    </row>
    <row r="228" spans="1:7" x14ac:dyDescent="0.2">
      <c r="B228" s="49" t="s">
        <v>381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441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394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429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488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396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438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57" t="s">
        <v>60</v>
      </c>
      <c r="C235" s="132"/>
      <c r="D235" s="132"/>
      <c r="E235" s="132" t="s">
        <v>384</v>
      </c>
      <c r="F235" s="132" t="s">
        <v>385</v>
      </c>
      <c r="G235" s="131" t="s">
        <v>478</v>
      </c>
    </row>
    <row r="236" spans="1:7" ht="15" x14ac:dyDescent="0.2">
      <c r="A236" s="136">
        <v>20</v>
      </c>
      <c r="B236" s="457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sheetProtection algorithmName="SHA-512" hashValue="1xRnrg7A/vi/0plAUwyiUgKr8AT5NzEbXIo1EmyfSaHP15+guOVupTsfDju78Rn8Nv75MFv+9qtGfqW9ri9eKA==" saltValue="dghiScpC8wE4SA7vbB5PsA==" spinCount="100000" sheet="1" objects="1" scenarios="1"/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361</v>
      </c>
      <c r="D2" s="74"/>
      <c r="E2" s="73" t="s">
        <v>362</v>
      </c>
      <c r="F2" s="34" t="s">
        <v>363</v>
      </c>
      <c r="G2" s="34" t="s">
        <v>364</v>
      </c>
      <c r="H2" s="34" t="s">
        <v>365</v>
      </c>
    </row>
    <row r="3" spans="1:11" s="73" customFormat="1" x14ac:dyDescent="0.2">
      <c r="A3" s="30"/>
      <c r="C3" s="74" t="s">
        <v>366</v>
      </c>
      <c r="D3" s="74"/>
      <c r="E3" s="73" t="s">
        <v>367</v>
      </c>
      <c r="F3" s="75" t="s">
        <v>368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369</v>
      </c>
      <c r="D4" s="74"/>
      <c r="E4" s="73" t="s">
        <v>370</v>
      </c>
      <c r="F4" s="77" t="s">
        <v>371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372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373</v>
      </c>
      <c r="D6" s="74"/>
      <c r="E6" s="73" t="s">
        <v>374</v>
      </c>
      <c r="F6" s="77" t="s">
        <v>375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376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377</v>
      </c>
      <c r="E9" s="46" t="s">
        <v>378</v>
      </c>
      <c r="F9" s="47" t="s">
        <v>379</v>
      </c>
      <c r="G9" s="82"/>
      <c r="I9" s="83" t="s">
        <v>380</v>
      </c>
    </row>
    <row r="10" spans="1:11" s="73" customFormat="1" x14ac:dyDescent="0.2">
      <c r="A10" s="30"/>
      <c r="B10" s="49" t="s">
        <v>381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382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432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433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384</v>
      </c>
      <c r="F14" s="86" t="s">
        <v>385</v>
      </c>
      <c r="G14" s="85" t="s">
        <v>386</v>
      </c>
    </row>
    <row r="15" spans="1:11" s="73" customFormat="1" ht="15" x14ac:dyDescent="0.2">
      <c r="A15" s="30">
        <v>1</v>
      </c>
      <c r="B15" s="459" t="s">
        <v>2</v>
      </c>
      <c r="C15" s="86" t="s">
        <v>387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59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59"/>
      <c r="C17" s="86" t="s">
        <v>388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59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59"/>
      <c r="C19" s="86" t="s">
        <v>389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59"/>
      <c r="C20" s="86" t="s">
        <v>390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59"/>
      <c r="C21" s="86" t="s">
        <v>391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59"/>
      <c r="C22" s="86" t="s">
        <v>392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59"/>
      <c r="C23" s="86" t="s">
        <v>393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377</v>
      </c>
      <c r="E25" s="46" t="s">
        <v>378</v>
      </c>
      <c r="F25" s="47" t="s">
        <v>379</v>
      </c>
      <c r="G25" s="95"/>
      <c r="H25" s="96"/>
      <c r="I25" s="97"/>
    </row>
    <row r="26" spans="1:9" ht="15" x14ac:dyDescent="0.2">
      <c r="B26" s="49" t="s">
        <v>381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434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432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433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395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396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0" t="s">
        <v>131</v>
      </c>
      <c r="C33" s="100"/>
      <c r="D33" s="100"/>
      <c r="E33" s="100" t="s">
        <v>384</v>
      </c>
      <c r="F33" s="100" t="s">
        <v>385</v>
      </c>
      <c r="G33" s="101"/>
    </row>
    <row r="34" spans="1:9" ht="15" x14ac:dyDescent="0.2">
      <c r="B34" s="460"/>
      <c r="C34" s="100" t="s">
        <v>387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0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0"/>
      <c r="C36" s="100" t="s">
        <v>388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0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0"/>
      <c r="C38" s="100" t="s">
        <v>389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0"/>
      <c r="C39" s="100" t="s">
        <v>390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377</v>
      </c>
      <c r="E41" s="46" t="s">
        <v>378</v>
      </c>
      <c r="F41" s="47" t="s">
        <v>379</v>
      </c>
      <c r="G41" s="95"/>
      <c r="H41" s="96"/>
      <c r="I41" s="97"/>
    </row>
    <row r="42" spans="1:9" ht="15" x14ac:dyDescent="0.2">
      <c r="B42" s="49" t="s">
        <v>381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435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432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433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395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396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384</v>
      </c>
      <c r="F49" s="100" t="s">
        <v>385</v>
      </c>
      <c r="G49" s="86" t="s">
        <v>370</v>
      </c>
      <c r="H49" s="86" t="s">
        <v>367</v>
      </c>
      <c r="I49" s="86" t="s">
        <v>374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377</v>
      </c>
      <c r="E53" s="46" t="s">
        <v>378</v>
      </c>
      <c r="F53" s="47" t="s">
        <v>379</v>
      </c>
      <c r="G53" s="95"/>
    </row>
    <row r="54" spans="1:11" x14ac:dyDescent="0.2">
      <c r="B54" s="49" t="s">
        <v>381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382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432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433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1" t="s">
        <v>436</v>
      </c>
      <c r="C58" s="461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437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396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438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59" t="s">
        <v>133</v>
      </c>
      <c r="C62" s="86"/>
      <c r="D62" s="86"/>
      <c r="E62" s="86" t="s">
        <v>384</v>
      </c>
      <c r="F62" s="86" t="s">
        <v>385</v>
      </c>
      <c r="G62" s="86" t="s">
        <v>370</v>
      </c>
      <c r="H62" s="86" t="s">
        <v>367</v>
      </c>
    </row>
    <row r="63" spans="1:11" ht="15" x14ac:dyDescent="0.2">
      <c r="B63" s="459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59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59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59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59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59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59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377</v>
      </c>
      <c r="E71" s="46" t="s">
        <v>378</v>
      </c>
      <c r="F71" s="47" t="s">
        <v>379</v>
      </c>
      <c r="G71" s="95"/>
    </row>
    <row r="72" spans="1:11" x14ac:dyDescent="0.2">
      <c r="B72" s="49" t="s">
        <v>381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423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432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439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436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396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438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59" t="s">
        <v>134</v>
      </c>
      <c r="C79" s="86"/>
      <c r="D79" s="86"/>
      <c r="E79" s="86" t="s">
        <v>384</v>
      </c>
      <c r="F79" s="86" t="s">
        <v>385</v>
      </c>
      <c r="G79" s="86" t="s">
        <v>370</v>
      </c>
      <c r="H79" s="86" t="s">
        <v>374</v>
      </c>
    </row>
    <row r="80" spans="1:11" ht="15" x14ac:dyDescent="0.2">
      <c r="B80" s="459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377</v>
      </c>
      <c r="E81" s="46" t="s">
        <v>378</v>
      </c>
      <c r="F81" s="47" t="s">
        <v>379</v>
      </c>
      <c r="G81" s="95"/>
    </row>
    <row r="82" spans="1:8" x14ac:dyDescent="0.2">
      <c r="B82" s="49" t="s">
        <v>381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434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432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433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429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396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59" t="s">
        <v>135</v>
      </c>
      <c r="C88" s="86"/>
      <c r="D88" s="86"/>
      <c r="E88" s="86" t="s">
        <v>384</v>
      </c>
      <c r="F88" s="86" t="s">
        <v>385</v>
      </c>
      <c r="G88" s="85"/>
      <c r="H88" s="30"/>
    </row>
    <row r="89" spans="1:8" ht="15" x14ac:dyDescent="0.2">
      <c r="B89" s="459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59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59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377</v>
      </c>
      <c r="E94" s="46" t="s">
        <v>378</v>
      </c>
      <c r="F94" s="47" t="s">
        <v>379</v>
      </c>
      <c r="G94" s="95"/>
    </row>
    <row r="95" spans="1:8" x14ac:dyDescent="0.2">
      <c r="B95" s="49" t="s">
        <v>381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382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432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433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440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59" t="s">
        <v>32</v>
      </c>
      <c r="C101" s="86"/>
      <c r="D101" s="86"/>
      <c r="E101" s="86" t="s">
        <v>384</v>
      </c>
      <c r="F101" s="86" t="s">
        <v>385</v>
      </c>
      <c r="G101" s="85"/>
    </row>
    <row r="102" spans="1:7" ht="15" x14ac:dyDescent="0.2">
      <c r="B102" s="459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59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59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377</v>
      </c>
      <c r="E110" s="46" t="s">
        <v>378</v>
      </c>
      <c r="F110" s="47" t="s">
        <v>379</v>
      </c>
      <c r="G110" s="95"/>
    </row>
    <row r="111" spans="1:7" x14ac:dyDescent="0.2">
      <c r="B111" s="49" t="s">
        <v>381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441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432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433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404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405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442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406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59" t="s">
        <v>33</v>
      </c>
      <c r="C119" s="86"/>
      <c r="D119" s="86"/>
      <c r="E119" s="86" t="s">
        <v>384</v>
      </c>
      <c r="F119" s="86" t="s">
        <v>385</v>
      </c>
      <c r="G119" s="85"/>
    </row>
    <row r="120" spans="1:7" ht="15" x14ac:dyDescent="0.2">
      <c r="B120" s="459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59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59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59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59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59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59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377</v>
      </c>
      <c r="E128" s="46" t="s">
        <v>378</v>
      </c>
      <c r="F128" s="47" t="s">
        <v>379</v>
      </c>
      <c r="G128" s="95"/>
    </row>
    <row r="129" spans="1:7" x14ac:dyDescent="0.2">
      <c r="B129" s="49" t="s">
        <v>381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443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432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433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429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396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59" t="s">
        <v>34</v>
      </c>
      <c r="C135" s="86"/>
      <c r="D135" s="86"/>
      <c r="E135" s="86" t="s">
        <v>384</v>
      </c>
      <c r="F135" s="86" t="s">
        <v>385</v>
      </c>
      <c r="G135" s="85"/>
    </row>
    <row r="136" spans="1:7" ht="15" x14ac:dyDescent="0.2">
      <c r="B136" s="459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59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377</v>
      </c>
      <c r="E139" s="46" t="s">
        <v>378</v>
      </c>
      <c r="F139" s="47" t="s">
        <v>379</v>
      </c>
      <c r="G139" s="95"/>
    </row>
    <row r="140" spans="1:7" x14ac:dyDescent="0.2">
      <c r="B140" s="49" t="s">
        <v>381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443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432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433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429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396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59" t="s">
        <v>35</v>
      </c>
      <c r="C146" s="86"/>
      <c r="D146" s="86"/>
      <c r="E146" s="86" t="s">
        <v>384</v>
      </c>
      <c r="F146" s="86" t="s">
        <v>385</v>
      </c>
      <c r="G146" s="85"/>
    </row>
    <row r="147" spans="1:7" ht="15" x14ac:dyDescent="0.2">
      <c r="B147" s="459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59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59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59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377</v>
      </c>
      <c r="E152" s="46" t="s">
        <v>378</v>
      </c>
      <c r="F152" s="47" t="s">
        <v>379</v>
      </c>
      <c r="G152" s="95"/>
    </row>
    <row r="153" spans="1:7" x14ac:dyDescent="0.2">
      <c r="B153" s="49" t="s">
        <v>381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382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432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433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411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412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59" t="s">
        <v>36</v>
      </c>
      <c r="C160" s="86"/>
      <c r="D160" s="86"/>
      <c r="E160" s="86" t="s">
        <v>384</v>
      </c>
      <c r="F160" s="86" t="s">
        <v>385</v>
      </c>
      <c r="G160" s="85"/>
    </row>
    <row r="161" spans="1:8" ht="15" x14ac:dyDescent="0.2">
      <c r="B161" s="459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377</v>
      </c>
      <c r="E163" s="46" t="s">
        <v>378</v>
      </c>
      <c r="F163" s="47" t="s">
        <v>379</v>
      </c>
      <c r="G163" s="95"/>
    </row>
    <row r="164" spans="1:8" x14ac:dyDescent="0.2">
      <c r="B164" s="49" t="s">
        <v>381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444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432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433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445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446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447</v>
      </c>
    </row>
    <row r="170" spans="1:8" x14ac:dyDescent="0.2">
      <c r="B170" s="108" t="s">
        <v>448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449</v>
      </c>
    </row>
    <row r="171" spans="1:8" x14ac:dyDescent="0.2">
      <c r="B171" s="49" t="s">
        <v>396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59" t="s">
        <v>136</v>
      </c>
      <c r="C174" s="86"/>
      <c r="D174" s="86"/>
      <c r="E174" s="86" t="s">
        <v>384</v>
      </c>
      <c r="F174" s="86" t="s">
        <v>385</v>
      </c>
      <c r="G174" s="85"/>
    </row>
    <row r="175" spans="1:8" ht="15" x14ac:dyDescent="0.2">
      <c r="B175" s="459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59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377</v>
      </c>
      <c r="E178" s="46" t="s">
        <v>378</v>
      </c>
      <c r="F178" s="47" t="s">
        <v>379</v>
      </c>
      <c r="G178" s="95"/>
    </row>
    <row r="179" spans="1:8" x14ac:dyDescent="0.2">
      <c r="B179" s="49" t="s">
        <v>381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444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432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433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445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396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448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449</v>
      </c>
    </row>
    <row r="186" spans="1:8" x14ac:dyDescent="0.2">
      <c r="B186" s="108" t="s">
        <v>450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449</v>
      </c>
    </row>
    <row r="187" spans="1:8" x14ac:dyDescent="0.2">
      <c r="B187" s="108" t="s">
        <v>451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449</v>
      </c>
    </row>
    <row r="188" spans="1:8" x14ac:dyDescent="0.2">
      <c r="A188" s="30">
        <v>13</v>
      </c>
      <c r="B188" s="459" t="s">
        <v>37</v>
      </c>
      <c r="C188" s="86"/>
      <c r="D188" s="86"/>
      <c r="E188" s="86" t="s">
        <v>384</v>
      </c>
      <c r="F188" s="86" t="s">
        <v>385</v>
      </c>
      <c r="G188" s="85"/>
    </row>
    <row r="189" spans="1:8" ht="15" x14ac:dyDescent="0.2">
      <c r="B189" s="459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59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59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377</v>
      </c>
      <c r="E193" s="46" t="s">
        <v>378</v>
      </c>
      <c r="F193" s="47" t="s">
        <v>379</v>
      </c>
      <c r="G193" s="95"/>
      <c r="H193" s="81"/>
    </row>
    <row r="194" spans="1:8" x14ac:dyDescent="0.2">
      <c r="B194" s="49" t="s">
        <v>381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444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432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433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452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446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447</v>
      </c>
    </row>
    <row r="200" spans="1:8" x14ac:dyDescent="0.2">
      <c r="B200" s="108" t="s">
        <v>448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59" t="s">
        <v>38</v>
      </c>
      <c r="C201" s="86"/>
      <c r="D201" s="86"/>
      <c r="E201" s="86" t="s">
        <v>384</v>
      </c>
      <c r="F201" s="86" t="s">
        <v>385</v>
      </c>
      <c r="G201" s="86"/>
    </row>
    <row r="202" spans="1:8" ht="15" customHeight="1" x14ac:dyDescent="0.2">
      <c r="B202" s="459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59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377</v>
      </c>
      <c r="E205" s="111" t="s">
        <v>378</v>
      </c>
      <c r="F205" s="112" t="s">
        <v>379</v>
      </c>
      <c r="G205" s="113"/>
    </row>
    <row r="206" spans="1:8" x14ac:dyDescent="0.2">
      <c r="A206" s="98"/>
      <c r="B206" s="114" t="s">
        <v>381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444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432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433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436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453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454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2" t="s">
        <v>137</v>
      </c>
      <c r="C213" s="125"/>
      <c r="D213" s="125"/>
      <c r="E213" s="125" t="s">
        <v>384</v>
      </c>
      <c r="F213" s="125" t="s">
        <v>385</v>
      </c>
      <c r="G213" s="125"/>
      <c r="H213" s="117"/>
      <c r="I213" s="117"/>
    </row>
    <row r="214" spans="1:9" x14ac:dyDescent="0.2">
      <c r="A214" s="117"/>
      <c r="B214" s="462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2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377</v>
      </c>
      <c r="E218" s="46" t="s">
        <v>378</v>
      </c>
      <c r="F218" s="47" t="s">
        <v>379</v>
      </c>
      <c r="G218" s="62"/>
      <c r="H218" s="30"/>
    </row>
    <row r="219" spans="1:9" x14ac:dyDescent="0.2">
      <c r="B219" s="49" t="s">
        <v>381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455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456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59" t="s">
        <v>39</v>
      </c>
      <c r="C222" s="86"/>
      <c r="D222" s="86"/>
      <c r="E222" s="86" t="s">
        <v>384</v>
      </c>
      <c r="F222" s="86" t="s">
        <v>385</v>
      </c>
      <c r="G222" s="86"/>
      <c r="H222" s="30"/>
    </row>
    <row r="223" spans="1:9" ht="15" x14ac:dyDescent="0.2">
      <c r="B223" s="459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377</v>
      </c>
      <c r="E225" s="46" t="s">
        <v>378</v>
      </c>
      <c r="F225" s="47" t="s">
        <v>379</v>
      </c>
      <c r="G225" s="62"/>
      <c r="H225" s="30"/>
    </row>
    <row r="226" spans="1:8" x14ac:dyDescent="0.2">
      <c r="B226" s="49" t="s">
        <v>381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456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457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429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396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59" t="s">
        <v>40</v>
      </c>
      <c r="C231" s="86"/>
      <c r="D231" s="86"/>
      <c r="E231" s="86" t="s">
        <v>384</v>
      </c>
      <c r="F231" s="86" t="s">
        <v>385</v>
      </c>
      <c r="G231" s="86"/>
      <c r="H231" s="30"/>
    </row>
    <row r="232" spans="1:8" x14ac:dyDescent="0.2">
      <c r="B232" s="459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377</v>
      </c>
      <c r="E234" s="46" t="s">
        <v>378</v>
      </c>
      <c r="F234" s="47" t="s">
        <v>379</v>
      </c>
      <c r="G234" s="95"/>
    </row>
    <row r="235" spans="1:8" x14ac:dyDescent="0.2">
      <c r="B235" s="49" t="s">
        <v>381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382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432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433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429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396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458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459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460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461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462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463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59" t="s">
        <v>138</v>
      </c>
      <c r="C247" s="86"/>
      <c r="D247" s="86"/>
      <c r="E247" s="86" t="s">
        <v>384</v>
      </c>
      <c r="F247" s="86" t="s">
        <v>385</v>
      </c>
      <c r="G247" s="85"/>
    </row>
    <row r="248" spans="1:7" ht="15" x14ac:dyDescent="0.2">
      <c r="B248" s="459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59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59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59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59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59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377</v>
      </c>
      <c r="E255" s="46" t="s">
        <v>378</v>
      </c>
      <c r="F255" s="47" t="s">
        <v>379</v>
      </c>
      <c r="G255" s="95"/>
    </row>
    <row r="256" spans="1:7" x14ac:dyDescent="0.2">
      <c r="B256" s="49" t="s">
        <v>381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382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432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433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429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396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463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464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465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466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59" t="s">
        <v>41</v>
      </c>
      <c r="C266" s="86"/>
      <c r="D266" s="86"/>
      <c r="E266" s="86" t="s">
        <v>384</v>
      </c>
      <c r="F266" s="86" t="s">
        <v>385</v>
      </c>
      <c r="G266" s="85"/>
    </row>
    <row r="267" spans="1:7" ht="15" x14ac:dyDescent="0.2">
      <c r="B267" s="459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59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59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59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377</v>
      </c>
      <c r="E272" s="46" t="s">
        <v>378</v>
      </c>
      <c r="F272" s="47" t="s">
        <v>379</v>
      </c>
      <c r="G272" s="95"/>
    </row>
    <row r="273" spans="1:7" x14ac:dyDescent="0.2">
      <c r="B273" s="49" t="s">
        <v>381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382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432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433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467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396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460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462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463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464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465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466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59" t="s">
        <v>42</v>
      </c>
      <c r="C285" s="86"/>
      <c r="D285" s="86"/>
      <c r="E285" s="86" t="s">
        <v>384</v>
      </c>
      <c r="F285" s="86" t="s">
        <v>385</v>
      </c>
      <c r="G285" s="85"/>
    </row>
    <row r="286" spans="1:7" ht="15" x14ac:dyDescent="0.2">
      <c r="B286" s="459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59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59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59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59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59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59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377</v>
      </c>
      <c r="E294" s="46" t="s">
        <v>378</v>
      </c>
      <c r="F294" s="47" t="s">
        <v>379</v>
      </c>
      <c r="G294" s="95"/>
    </row>
    <row r="295" spans="2:7" x14ac:dyDescent="0.2">
      <c r="B295" s="49" t="s">
        <v>381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441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432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433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406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442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427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405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468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469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470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471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472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473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474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59" t="s">
        <v>43</v>
      </c>
      <c r="C310" s="86"/>
      <c r="D310" s="86"/>
      <c r="E310" s="86" t="s">
        <v>384</v>
      </c>
      <c r="F310" s="86" t="s">
        <v>385</v>
      </c>
      <c r="G310" s="85"/>
    </row>
    <row r="311" spans="1:7" ht="15" x14ac:dyDescent="0.2">
      <c r="B311" s="459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59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59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59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59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59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59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377</v>
      </c>
      <c r="E319" s="46" t="s">
        <v>378</v>
      </c>
      <c r="F319" s="47" t="s">
        <v>379</v>
      </c>
      <c r="G319" s="95"/>
    </row>
    <row r="320" spans="1:7" x14ac:dyDescent="0.2">
      <c r="B320" s="49" t="s">
        <v>381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431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59" t="s">
        <v>31</v>
      </c>
      <c r="C322" s="86"/>
      <c r="D322" s="86"/>
      <c r="E322" s="86" t="s">
        <v>384</v>
      </c>
      <c r="F322" s="86" t="s">
        <v>385</v>
      </c>
      <c r="G322" s="85"/>
    </row>
    <row r="323" spans="1:8" ht="15" x14ac:dyDescent="0.2">
      <c r="B323" s="459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377</v>
      </c>
      <c r="E325" s="46" t="s">
        <v>378</v>
      </c>
      <c r="F325" s="47" t="s">
        <v>379</v>
      </c>
      <c r="G325" s="95"/>
    </row>
    <row r="326" spans="1:8" x14ac:dyDescent="0.2">
      <c r="B326" s="49" t="s">
        <v>381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410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424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455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412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475</v>
      </c>
    </row>
    <row r="331" spans="1:8" x14ac:dyDescent="0.2">
      <c r="A331" s="30">
        <v>23</v>
      </c>
      <c r="B331" s="459" t="s">
        <v>44</v>
      </c>
      <c r="C331" s="86"/>
      <c r="D331" s="86"/>
      <c r="E331" s="86" t="s">
        <v>384</v>
      </c>
      <c r="F331" s="86" t="s">
        <v>385</v>
      </c>
      <c r="G331" s="85"/>
      <c r="H331" s="128"/>
    </row>
    <row r="332" spans="1:8" ht="15" x14ac:dyDescent="0.2">
      <c r="B332" s="459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sheetProtection algorithmName="SHA-512" hashValue="xD90diQ2p99+DCCfi1VvEljbXk95G+pb3cPGFkosAjsgNjmB71cglTskP8znCa4lNea9XyeKKeGG2L6rcISrvw==" saltValue="KnRij6DHfXHwXaVPy8Ju/Q==" spinCount="100000" sheet="1" objects="1" scenarios="1"/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361</v>
      </c>
      <c r="E2" s="30" t="s">
        <v>362</v>
      </c>
      <c r="F2" s="34" t="s">
        <v>363</v>
      </c>
      <c r="G2" s="34" t="s">
        <v>364</v>
      </c>
      <c r="H2" s="34" t="s">
        <v>365</v>
      </c>
    </row>
    <row r="3" spans="1:11" x14ac:dyDescent="0.2">
      <c r="C3" s="32" t="s">
        <v>366</v>
      </c>
      <c r="E3" s="30" t="s">
        <v>367</v>
      </c>
      <c r="F3" s="35" t="s">
        <v>368</v>
      </c>
      <c r="G3" s="36">
        <v>0.08</v>
      </c>
      <c r="H3" s="32">
        <v>1.08</v>
      </c>
    </row>
    <row r="4" spans="1:11" x14ac:dyDescent="0.2">
      <c r="C4" s="32" t="s">
        <v>369</v>
      </c>
      <c r="E4" s="30" t="s">
        <v>370</v>
      </c>
      <c r="F4" s="37" t="s">
        <v>371</v>
      </c>
      <c r="G4" s="38">
        <v>6.5000000000000002E-2</v>
      </c>
      <c r="H4" s="32">
        <v>1.0649999999999999</v>
      </c>
    </row>
    <row r="5" spans="1:11" x14ac:dyDescent="0.2">
      <c r="F5" s="37" t="s">
        <v>372</v>
      </c>
      <c r="G5" s="39">
        <v>0.17911771919160485</v>
      </c>
      <c r="H5" s="32">
        <v>1.18</v>
      </c>
    </row>
    <row r="6" spans="1:11" ht="15" x14ac:dyDescent="0.2">
      <c r="C6" s="32" t="s">
        <v>373</v>
      </c>
      <c r="E6" s="30" t="s">
        <v>374</v>
      </c>
      <c r="F6" s="40" t="s">
        <v>375</v>
      </c>
      <c r="G6" s="41">
        <v>0.03</v>
      </c>
      <c r="H6" s="42">
        <v>1.03</v>
      </c>
    </row>
    <row r="7" spans="1:11" x14ac:dyDescent="0.2">
      <c r="F7" s="40" t="s">
        <v>376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377</v>
      </c>
      <c r="E9" s="46" t="s">
        <v>378</v>
      </c>
      <c r="F9" s="47" t="s">
        <v>379</v>
      </c>
      <c r="G9" s="44"/>
      <c r="I9" s="48" t="s">
        <v>380</v>
      </c>
    </row>
    <row r="10" spans="1:11" x14ac:dyDescent="0.2">
      <c r="B10" s="49" t="s">
        <v>381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382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383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384</v>
      </c>
      <c r="F13" s="32" t="s">
        <v>385</v>
      </c>
      <c r="G13" s="30" t="s">
        <v>386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63" t="s">
        <v>3</v>
      </c>
      <c r="C14" s="54" t="s">
        <v>387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63"/>
      <c r="C15" s="54" t="s">
        <v>388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63"/>
      <c r="C16" s="54" t="s">
        <v>389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63"/>
      <c r="C17" s="54" t="s">
        <v>390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63"/>
      <c r="C18" s="54" t="s">
        <v>391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63"/>
      <c r="C19" s="54" t="s">
        <v>392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63"/>
      <c r="C20" s="54" t="s">
        <v>393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377</v>
      </c>
      <c r="E22" s="46" t="s">
        <v>378</v>
      </c>
      <c r="F22" s="47" t="s">
        <v>379</v>
      </c>
      <c r="G22" s="62"/>
      <c r="H22" s="63"/>
      <c r="I22" s="64"/>
    </row>
    <row r="23" spans="1:9" ht="15" x14ac:dyDescent="0.25">
      <c r="B23" s="49" t="s">
        <v>381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382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394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395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396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63" t="s">
        <v>0</v>
      </c>
      <c r="C29" s="54"/>
      <c r="D29" s="54"/>
      <c r="E29" s="54" t="s">
        <v>384</v>
      </c>
      <c r="F29" s="54" t="s">
        <v>385</v>
      </c>
      <c r="G29" s="66"/>
    </row>
    <row r="30" spans="1:9" ht="15" x14ac:dyDescent="0.25">
      <c r="B30" s="463"/>
      <c r="C30" s="54" t="s">
        <v>387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63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63"/>
      <c r="C32" s="54" t="s">
        <v>388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63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63"/>
      <c r="C34" s="54" t="s">
        <v>389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63"/>
      <c r="C35" s="54" t="s">
        <v>390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377</v>
      </c>
      <c r="E37" s="46" t="s">
        <v>378</v>
      </c>
      <c r="F37" s="47" t="s">
        <v>379</v>
      </c>
      <c r="G37" s="62"/>
    </row>
    <row r="38" spans="1:9" x14ac:dyDescent="0.2">
      <c r="B38" s="49" t="s">
        <v>381</v>
      </c>
      <c r="C38" s="50"/>
      <c r="D38" s="65">
        <v>2060</v>
      </c>
      <c r="F38" s="51"/>
      <c r="G38" s="52"/>
    </row>
    <row r="39" spans="1:9" x14ac:dyDescent="0.2">
      <c r="B39" s="49" t="s">
        <v>382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394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395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396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63" t="s">
        <v>11</v>
      </c>
      <c r="C44" s="54"/>
      <c r="D44" s="54"/>
      <c r="E44" s="54" t="s">
        <v>384</v>
      </c>
      <c r="F44" s="54" t="s">
        <v>385</v>
      </c>
      <c r="G44" s="66"/>
    </row>
    <row r="45" spans="1:9" ht="15" x14ac:dyDescent="0.2">
      <c r="B45" s="463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63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63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63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377</v>
      </c>
      <c r="E50" s="46" t="s">
        <v>378</v>
      </c>
      <c r="F50" s="47" t="s">
        <v>379</v>
      </c>
      <c r="G50" s="62"/>
    </row>
    <row r="51" spans="1:7" x14ac:dyDescent="0.2">
      <c r="B51" s="49" t="s">
        <v>381</v>
      </c>
      <c r="C51" s="50"/>
      <c r="D51" s="65">
        <v>2060</v>
      </c>
      <c r="F51" s="51"/>
      <c r="G51" s="52"/>
    </row>
    <row r="52" spans="1:7" x14ac:dyDescent="0.2">
      <c r="B52" s="49" t="s">
        <v>382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394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397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398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399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400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63" t="s">
        <v>12</v>
      </c>
      <c r="C58" s="54"/>
      <c r="D58" s="54"/>
      <c r="E58" s="54" t="s">
        <v>384</v>
      </c>
      <c r="F58" s="54" t="s">
        <v>385</v>
      </c>
      <c r="G58" s="66"/>
    </row>
    <row r="59" spans="1:7" ht="15" x14ac:dyDescent="0.2">
      <c r="B59" s="463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63"/>
      <c r="C60" s="54">
        <v>300</v>
      </c>
      <c r="D60" s="54"/>
      <c r="E60" s="69" t="s">
        <v>401</v>
      </c>
      <c r="F60" s="55"/>
      <c r="G60" s="56">
        <v>0</v>
      </c>
    </row>
    <row r="61" spans="1:7" ht="15" x14ac:dyDescent="0.2">
      <c r="B61" s="463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377</v>
      </c>
      <c r="E63" s="46" t="s">
        <v>378</v>
      </c>
      <c r="F63" s="47" t="s">
        <v>379</v>
      </c>
      <c r="G63" s="62"/>
    </row>
    <row r="64" spans="1:7" x14ac:dyDescent="0.2">
      <c r="B64" s="49" t="s">
        <v>381</v>
      </c>
      <c r="C64" s="50"/>
      <c r="D64" s="65">
        <v>2100</v>
      </c>
      <c r="F64" s="51"/>
      <c r="G64" s="52"/>
    </row>
    <row r="65" spans="1:7" x14ac:dyDescent="0.2">
      <c r="B65" s="49" t="s">
        <v>402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394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395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396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63" t="s">
        <v>13</v>
      </c>
      <c r="C70" s="54"/>
      <c r="D70" s="54"/>
      <c r="E70" s="54" t="s">
        <v>384</v>
      </c>
      <c r="F70" s="54" t="s">
        <v>385</v>
      </c>
      <c r="G70" s="66"/>
    </row>
    <row r="71" spans="1:7" ht="15" x14ac:dyDescent="0.2">
      <c r="B71" s="463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63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63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377</v>
      </c>
      <c r="E75" s="46" t="s">
        <v>378</v>
      </c>
      <c r="F75" s="47" t="s">
        <v>379</v>
      </c>
      <c r="G75" s="62"/>
    </row>
    <row r="76" spans="1:7" x14ac:dyDescent="0.2">
      <c r="B76" s="49" t="s">
        <v>381</v>
      </c>
      <c r="C76" s="50"/>
      <c r="D76" s="65">
        <v>2100</v>
      </c>
      <c r="F76" s="51"/>
      <c r="G76" s="52"/>
    </row>
    <row r="77" spans="1:7" x14ac:dyDescent="0.2">
      <c r="B77" s="49" t="s">
        <v>402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394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395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396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63" t="s">
        <v>14</v>
      </c>
      <c r="C82" s="54"/>
      <c r="D82" s="54"/>
      <c r="E82" s="54" t="s">
        <v>384</v>
      </c>
      <c r="F82" s="54" t="s">
        <v>385</v>
      </c>
      <c r="G82" s="66"/>
    </row>
    <row r="83" spans="1:7" ht="15" x14ac:dyDescent="0.2">
      <c r="B83" s="463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63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63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63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377</v>
      </c>
      <c r="E88" s="46" t="s">
        <v>378</v>
      </c>
      <c r="F88" s="47" t="s">
        <v>379</v>
      </c>
      <c r="G88" s="62"/>
    </row>
    <row r="89" spans="1:7" x14ac:dyDescent="0.2">
      <c r="B89" s="49" t="s">
        <v>381</v>
      </c>
      <c r="C89" s="50"/>
      <c r="D89" s="65">
        <v>3070</v>
      </c>
      <c r="F89" s="51"/>
      <c r="G89" s="52"/>
    </row>
    <row r="90" spans="1:7" x14ac:dyDescent="0.2">
      <c r="B90" s="49" t="s">
        <v>403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394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404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405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406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4" t="s">
        <v>407</v>
      </c>
      <c r="C95" s="54"/>
      <c r="D95" s="54"/>
      <c r="E95" s="54" t="s">
        <v>384</v>
      </c>
      <c r="F95" s="54" t="s">
        <v>385</v>
      </c>
      <c r="G95" s="66"/>
    </row>
    <row r="96" spans="1:7" ht="15" x14ac:dyDescent="0.2">
      <c r="B96" s="464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4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377</v>
      </c>
      <c r="E99" s="46" t="s">
        <v>378</v>
      </c>
      <c r="F99" s="47" t="s">
        <v>379</v>
      </c>
      <c r="G99" s="62"/>
    </row>
    <row r="100" spans="1:7" x14ac:dyDescent="0.2">
      <c r="B100" s="49" t="s">
        <v>381</v>
      </c>
      <c r="C100" s="50"/>
      <c r="D100" s="65">
        <v>2850</v>
      </c>
      <c r="F100" s="51"/>
      <c r="G100" s="52"/>
    </row>
    <row r="101" spans="1:7" x14ac:dyDescent="0.2">
      <c r="B101" s="49" t="s">
        <v>408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394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404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405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406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4" t="s">
        <v>409</v>
      </c>
      <c r="C106" s="54"/>
      <c r="D106" s="54"/>
      <c r="E106" s="54" t="s">
        <v>384</v>
      </c>
      <c r="F106" s="54" t="s">
        <v>385</v>
      </c>
      <c r="G106" s="66"/>
    </row>
    <row r="107" spans="1:7" ht="15" x14ac:dyDescent="0.2">
      <c r="B107" s="464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4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377</v>
      </c>
      <c r="E110" s="46" t="s">
        <v>378</v>
      </c>
      <c r="F110" s="47" t="s">
        <v>379</v>
      </c>
      <c r="G110" s="62"/>
    </row>
    <row r="111" spans="1:7" x14ac:dyDescent="0.2">
      <c r="B111" s="49" t="s">
        <v>381</v>
      </c>
      <c r="C111" s="50"/>
      <c r="D111" s="65">
        <v>2480</v>
      </c>
      <c r="F111" s="51"/>
      <c r="G111" s="52"/>
    </row>
    <row r="112" spans="1:7" x14ac:dyDescent="0.2">
      <c r="B112" s="49" t="s">
        <v>410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394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411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412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63" t="s">
        <v>15</v>
      </c>
      <c r="C117" s="54"/>
      <c r="D117" s="54"/>
      <c r="E117" s="54" t="s">
        <v>384</v>
      </c>
      <c r="F117" s="54" t="s">
        <v>385</v>
      </c>
      <c r="G117" s="66"/>
    </row>
    <row r="118" spans="1:7" ht="15" x14ac:dyDescent="0.2">
      <c r="B118" s="463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63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63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377</v>
      </c>
      <c r="E122" s="46" t="s">
        <v>378</v>
      </c>
      <c r="F122" s="47" t="s">
        <v>379</v>
      </c>
      <c r="G122" s="62"/>
    </row>
    <row r="123" spans="1:7" x14ac:dyDescent="0.2">
      <c r="B123" s="49" t="s">
        <v>381</v>
      </c>
      <c r="C123" s="50"/>
      <c r="D123" s="65">
        <v>2740</v>
      </c>
      <c r="F123" s="51"/>
      <c r="G123" s="52"/>
    </row>
    <row r="124" spans="1:7" x14ac:dyDescent="0.2">
      <c r="B124" s="49" t="s">
        <v>410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394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411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412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63" t="s">
        <v>16</v>
      </c>
      <c r="C129" s="54"/>
      <c r="D129" s="54"/>
      <c r="E129" s="54" t="s">
        <v>384</v>
      </c>
      <c r="F129" s="54" t="s">
        <v>385</v>
      </c>
      <c r="G129" s="66"/>
    </row>
    <row r="130" spans="1:8" ht="15" x14ac:dyDescent="0.2">
      <c r="B130" s="463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63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63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377</v>
      </c>
      <c r="E134" s="46" t="s">
        <v>378</v>
      </c>
      <c r="F134" s="47" t="s">
        <v>379</v>
      </c>
      <c r="G134" s="62"/>
    </row>
    <row r="135" spans="1:8" x14ac:dyDescent="0.2">
      <c r="B135" s="49" t="s">
        <v>381</v>
      </c>
      <c r="C135" s="50"/>
      <c r="D135" s="65">
        <v>2300</v>
      </c>
      <c r="F135" s="51"/>
      <c r="G135" s="52"/>
    </row>
    <row r="136" spans="1:8" x14ac:dyDescent="0.2">
      <c r="B136" s="49" t="s">
        <v>382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394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395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413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396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414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415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416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63" t="s">
        <v>17</v>
      </c>
      <c r="C144" s="54"/>
      <c r="D144" s="54"/>
      <c r="E144" s="54" t="s">
        <v>384</v>
      </c>
      <c r="F144" s="54" t="s">
        <v>385</v>
      </c>
      <c r="G144" s="54" t="s">
        <v>417</v>
      </c>
      <c r="H144" s="66"/>
    </row>
    <row r="145" spans="2:8" ht="15" x14ac:dyDescent="0.2">
      <c r="B145" s="463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63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63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63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63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63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377</v>
      </c>
      <c r="E152" s="46" t="s">
        <v>378</v>
      </c>
      <c r="F152" s="47" t="s">
        <v>379</v>
      </c>
      <c r="G152" s="62"/>
    </row>
    <row r="153" spans="2:8" x14ac:dyDescent="0.2">
      <c r="B153" s="49" t="s">
        <v>381</v>
      </c>
      <c r="C153" s="50"/>
      <c r="D153" s="65">
        <v>2300</v>
      </c>
      <c r="F153" s="51"/>
      <c r="G153" s="52"/>
    </row>
    <row r="154" spans="2:8" x14ac:dyDescent="0.2">
      <c r="B154" s="49" t="s">
        <v>382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394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395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413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396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414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415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416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63" t="s">
        <v>140</v>
      </c>
      <c r="C162" s="54"/>
      <c r="D162" s="54"/>
      <c r="E162" s="54" t="s">
        <v>384</v>
      </c>
      <c r="F162" s="54" t="s">
        <v>385</v>
      </c>
      <c r="G162" s="54"/>
      <c r="H162" s="66"/>
    </row>
    <row r="163" spans="1:8" ht="15" x14ac:dyDescent="0.2">
      <c r="B163" s="463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63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63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63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377</v>
      </c>
      <c r="E168" s="46" t="s">
        <v>378</v>
      </c>
      <c r="F168" s="47" t="s">
        <v>379</v>
      </c>
      <c r="G168" s="62"/>
    </row>
    <row r="169" spans="1:8" x14ac:dyDescent="0.2">
      <c r="B169" s="49" t="s">
        <v>381</v>
      </c>
      <c r="C169" s="50"/>
      <c r="D169" s="65">
        <v>3030</v>
      </c>
      <c r="F169" s="51"/>
      <c r="G169" s="52"/>
    </row>
    <row r="170" spans="1:8" x14ac:dyDescent="0.2">
      <c r="B170" s="49" t="s">
        <v>382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394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413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414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415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418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63" t="s">
        <v>18</v>
      </c>
      <c r="C176" s="54"/>
      <c r="D176" s="54"/>
      <c r="E176" s="54" t="s">
        <v>384</v>
      </c>
      <c r="F176" s="54" t="s">
        <v>385</v>
      </c>
      <c r="G176" s="54" t="s">
        <v>417</v>
      </c>
      <c r="H176" s="66"/>
    </row>
    <row r="177" spans="2:8" ht="15" x14ac:dyDescent="0.2">
      <c r="B177" s="463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63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63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63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63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63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377</v>
      </c>
      <c r="E184" s="46" t="s">
        <v>378</v>
      </c>
      <c r="F184" s="47" t="s">
        <v>379</v>
      </c>
      <c r="G184" s="62"/>
    </row>
    <row r="185" spans="2:8" x14ac:dyDescent="0.2">
      <c r="B185" s="49" t="s">
        <v>381</v>
      </c>
      <c r="C185" s="50"/>
      <c r="D185" s="65">
        <v>2700</v>
      </c>
      <c r="F185" s="51"/>
      <c r="G185" s="52"/>
    </row>
    <row r="186" spans="2:8" x14ac:dyDescent="0.2">
      <c r="B186" s="49" t="s">
        <v>382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394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413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419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420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414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415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421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418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63" t="s">
        <v>1</v>
      </c>
      <c r="C195" s="54"/>
      <c r="D195" s="54"/>
      <c r="E195" s="54" t="s">
        <v>384</v>
      </c>
      <c r="F195" s="54" t="s">
        <v>385</v>
      </c>
      <c r="G195" s="54" t="s">
        <v>417</v>
      </c>
      <c r="H195" s="66"/>
    </row>
    <row r="196" spans="1:8" ht="15" x14ac:dyDescent="0.2">
      <c r="B196" s="463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63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63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63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63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63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377</v>
      </c>
      <c r="E203" s="46" t="s">
        <v>378</v>
      </c>
      <c r="F203" s="47" t="s">
        <v>379</v>
      </c>
      <c r="G203" s="62"/>
    </row>
    <row r="204" spans="1:8" x14ac:dyDescent="0.2">
      <c r="B204" s="49" t="s">
        <v>381</v>
      </c>
      <c r="C204" s="50"/>
      <c r="D204" s="65">
        <v>2580</v>
      </c>
      <c r="F204" s="51"/>
      <c r="G204" s="52"/>
    </row>
    <row r="205" spans="1:8" x14ac:dyDescent="0.2">
      <c r="B205" s="49" t="s">
        <v>382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394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419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420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415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421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63" t="s">
        <v>19</v>
      </c>
      <c r="C211" s="54"/>
      <c r="D211" s="54"/>
      <c r="E211" s="54" t="s">
        <v>384</v>
      </c>
      <c r="F211" s="54" t="s">
        <v>385</v>
      </c>
      <c r="G211" s="54" t="s">
        <v>417</v>
      </c>
      <c r="H211" s="66"/>
    </row>
    <row r="212" spans="1:8" ht="15" x14ac:dyDescent="0.2">
      <c r="B212" s="463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63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63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63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63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63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377</v>
      </c>
      <c r="E219" s="46" t="s">
        <v>378</v>
      </c>
      <c r="F219" s="47" t="s">
        <v>379</v>
      </c>
      <c r="G219" s="62"/>
    </row>
    <row r="220" spans="1:8" x14ac:dyDescent="0.2">
      <c r="B220" s="49" t="s">
        <v>381</v>
      </c>
      <c r="C220" s="50"/>
      <c r="D220" s="65">
        <v>2510</v>
      </c>
      <c r="F220" s="51"/>
      <c r="G220" s="52"/>
    </row>
    <row r="221" spans="1:8" x14ac:dyDescent="0.2">
      <c r="B221" s="49" t="s">
        <v>402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394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422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415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63" t="s">
        <v>20</v>
      </c>
      <c r="C225" s="54"/>
      <c r="D225" s="54"/>
      <c r="E225" s="54" t="s">
        <v>384</v>
      </c>
      <c r="F225" s="54" t="s">
        <v>385</v>
      </c>
      <c r="G225" s="54" t="s">
        <v>417</v>
      </c>
      <c r="H225" s="66"/>
    </row>
    <row r="226" spans="1:8" ht="15" x14ac:dyDescent="0.2">
      <c r="B226" s="463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63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377</v>
      </c>
      <c r="E229" s="46" t="s">
        <v>378</v>
      </c>
      <c r="F229" s="47" t="s">
        <v>379</v>
      </c>
      <c r="G229" s="62"/>
    </row>
    <row r="230" spans="1:8" x14ac:dyDescent="0.2">
      <c r="B230" s="49" t="s">
        <v>381</v>
      </c>
      <c r="C230" s="50"/>
      <c r="D230" s="65">
        <v>2450</v>
      </c>
      <c r="F230" s="51"/>
      <c r="G230" s="52"/>
    </row>
    <row r="231" spans="1:8" x14ac:dyDescent="0.2">
      <c r="B231" s="49" t="s">
        <v>423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394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424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412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63" t="s">
        <v>21</v>
      </c>
      <c r="C235" s="54"/>
      <c r="D235" s="54"/>
      <c r="E235" s="54" t="s">
        <v>384</v>
      </c>
      <c r="F235" s="54" t="s">
        <v>385</v>
      </c>
      <c r="G235" s="54" t="s">
        <v>417</v>
      </c>
      <c r="H235" s="66"/>
    </row>
    <row r="236" spans="1:8" ht="15" x14ac:dyDescent="0.2">
      <c r="B236" s="463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63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377</v>
      </c>
      <c r="E239" s="46" t="s">
        <v>378</v>
      </c>
      <c r="F239" s="47" t="s">
        <v>379</v>
      </c>
      <c r="G239" s="62"/>
    </row>
    <row r="240" spans="1:8" x14ac:dyDescent="0.2">
      <c r="B240" s="49" t="s">
        <v>381</v>
      </c>
      <c r="C240" s="50"/>
      <c r="D240" s="65">
        <v>2000</v>
      </c>
      <c r="F240" s="51"/>
      <c r="G240" s="52"/>
    </row>
    <row r="241" spans="1:8" x14ac:dyDescent="0.2">
      <c r="B241" s="49" t="s">
        <v>425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394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63" t="s">
        <v>22</v>
      </c>
      <c r="C243" s="54"/>
      <c r="D243" s="54"/>
      <c r="E243" s="54" t="s">
        <v>384</v>
      </c>
      <c r="F243" s="54" t="s">
        <v>385</v>
      </c>
      <c r="G243" s="54" t="s">
        <v>417</v>
      </c>
      <c r="H243" s="66"/>
    </row>
    <row r="244" spans="1:8" ht="15" x14ac:dyDescent="0.2">
      <c r="B244" s="463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63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377</v>
      </c>
      <c r="E247" s="46" t="s">
        <v>378</v>
      </c>
      <c r="F247" s="47" t="s">
        <v>379</v>
      </c>
      <c r="G247" s="62"/>
    </row>
    <row r="248" spans="1:8" x14ac:dyDescent="0.2">
      <c r="B248" s="49" t="s">
        <v>381</v>
      </c>
      <c r="C248" s="50"/>
      <c r="D248" s="65">
        <v>2000</v>
      </c>
      <c r="F248" s="51"/>
      <c r="G248" s="52"/>
    </row>
    <row r="249" spans="1:8" x14ac:dyDescent="0.2">
      <c r="B249" s="49" t="s">
        <v>410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394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426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427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63" t="s">
        <v>23</v>
      </c>
      <c r="C253" s="54"/>
      <c r="D253" s="54"/>
      <c r="E253" s="54" t="s">
        <v>384</v>
      </c>
      <c r="F253" s="54" t="s">
        <v>385</v>
      </c>
      <c r="G253" s="54" t="s">
        <v>417</v>
      </c>
      <c r="H253" s="66"/>
    </row>
    <row r="254" spans="1:8" ht="15" x14ac:dyDescent="0.2">
      <c r="B254" s="463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377</v>
      </c>
      <c r="E256" s="46" t="s">
        <v>378</v>
      </c>
      <c r="F256" s="47" t="s">
        <v>379</v>
      </c>
      <c r="G256" s="62"/>
    </row>
    <row r="257" spans="1:13" x14ac:dyDescent="0.2">
      <c r="B257" s="49" t="s">
        <v>381</v>
      </c>
      <c r="C257" s="50"/>
      <c r="D257" s="65">
        <v>2574.8000000000002</v>
      </c>
      <c r="F257" s="51"/>
      <c r="G257" s="52"/>
    </row>
    <row r="258" spans="1:13" x14ac:dyDescent="0.2">
      <c r="B258" s="49" t="s">
        <v>382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394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428</v>
      </c>
      <c r="M259" s="30">
        <v>350</v>
      </c>
    </row>
    <row r="260" spans="1:13" x14ac:dyDescent="0.2">
      <c r="B260" s="49" t="s">
        <v>429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430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63" t="s">
        <v>24</v>
      </c>
      <c r="C262" s="54"/>
      <c r="D262" s="54"/>
      <c r="E262" s="54" t="s">
        <v>384</v>
      </c>
      <c r="F262" s="54" t="s">
        <v>385</v>
      </c>
      <c r="G262" s="54" t="s">
        <v>417</v>
      </c>
      <c r="H262" s="66"/>
    </row>
    <row r="263" spans="1:13" ht="15" x14ac:dyDescent="0.25">
      <c r="B263" s="463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63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63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63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63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63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377</v>
      </c>
      <c r="E270" s="46" t="s">
        <v>378</v>
      </c>
      <c r="F270" s="47" t="s">
        <v>379</v>
      </c>
      <c r="G270" s="219">
        <v>3076.8860000000004</v>
      </c>
    </row>
    <row r="271" spans="1:13" x14ac:dyDescent="0.2">
      <c r="B271" s="49" t="s">
        <v>381</v>
      </c>
      <c r="C271" s="50"/>
      <c r="D271" s="65">
        <v>2224.8000000000002</v>
      </c>
      <c r="F271" s="51"/>
      <c r="G271" s="52"/>
    </row>
    <row r="272" spans="1:13" x14ac:dyDescent="0.2">
      <c r="B272" s="49" t="s">
        <v>382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394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429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430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63" t="s">
        <v>25</v>
      </c>
      <c r="C276" s="54"/>
      <c r="D276" s="54"/>
      <c r="E276" s="54" t="s">
        <v>384</v>
      </c>
      <c r="F276" s="54" t="s">
        <v>385</v>
      </c>
      <c r="G276" s="54" t="s">
        <v>417</v>
      </c>
      <c r="H276" s="66"/>
    </row>
    <row r="277" spans="1:13" ht="15" x14ac:dyDescent="0.25">
      <c r="B277" s="463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63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63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63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377</v>
      </c>
      <c r="E282" s="46" t="s">
        <v>378</v>
      </c>
      <c r="F282" s="47" t="s">
        <v>379</v>
      </c>
      <c r="G282" s="62"/>
      <c r="J282" s="58"/>
      <c r="K282" s="58"/>
    </row>
    <row r="283" spans="1:13" x14ac:dyDescent="0.2">
      <c r="B283" s="49" t="s">
        <v>381</v>
      </c>
      <c r="C283" s="50"/>
      <c r="D283" s="65">
        <v>3636.4</v>
      </c>
      <c r="F283" s="51"/>
      <c r="G283" s="52"/>
    </row>
    <row r="284" spans="1:13" x14ac:dyDescent="0.2">
      <c r="B284" s="49" t="s">
        <v>382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394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428</v>
      </c>
      <c r="M285" s="30">
        <v>850</v>
      </c>
    </row>
    <row r="286" spans="1:13" x14ac:dyDescent="0.2">
      <c r="B286" s="49" t="s">
        <v>419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430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63" t="s">
        <v>26</v>
      </c>
      <c r="C288" s="54"/>
      <c r="D288" s="54"/>
      <c r="E288" s="54" t="s">
        <v>384</v>
      </c>
      <c r="F288" s="54" t="s">
        <v>385</v>
      </c>
      <c r="G288" s="54" t="s">
        <v>417</v>
      </c>
      <c r="H288" s="66"/>
    </row>
    <row r="289" spans="1:11" ht="15" x14ac:dyDescent="0.25">
      <c r="B289" s="463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63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63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63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63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63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377</v>
      </c>
      <c r="E296" s="46" t="s">
        <v>378</v>
      </c>
      <c r="F296" s="47" t="s">
        <v>379</v>
      </c>
      <c r="G296" s="62"/>
    </row>
    <row r="297" spans="1:11" x14ac:dyDescent="0.2">
      <c r="B297" s="49" t="s">
        <v>381</v>
      </c>
      <c r="C297" s="50"/>
      <c r="D297" s="65">
        <v>2916</v>
      </c>
      <c r="F297" s="51"/>
      <c r="G297" s="52"/>
    </row>
    <row r="298" spans="1:11" x14ac:dyDescent="0.2">
      <c r="B298" s="49" t="s">
        <v>382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394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419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430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413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63" t="s">
        <v>27</v>
      </c>
      <c r="C303" s="54"/>
      <c r="D303" s="54"/>
      <c r="E303" s="54" t="s">
        <v>384</v>
      </c>
      <c r="F303" s="54" t="s">
        <v>385</v>
      </c>
      <c r="G303" s="54" t="s">
        <v>417</v>
      </c>
      <c r="H303" s="66"/>
    </row>
    <row r="304" spans="1:11" ht="15" x14ac:dyDescent="0.2">
      <c r="B304" s="463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63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63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63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63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63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377</v>
      </c>
      <c r="E311" s="46" t="s">
        <v>378</v>
      </c>
      <c r="F311" s="47" t="s">
        <v>379</v>
      </c>
      <c r="G311" s="62"/>
    </row>
    <row r="312" spans="1:8" x14ac:dyDescent="0.2">
      <c r="B312" s="49" t="s">
        <v>381</v>
      </c>
      <c r="C312" s="50"/>
      <c r="D312" s="65">
        <v>2224.8000000000002</v>
      </c>
      <c r="F312" s="51"/>
      <c r="G312" s="52"/>
    </row>
    <row r="313" spans="1:8" x14ac:dyDescent="0.2">
      <c r="B313" s="49" t="s">
        <v>382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394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397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398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399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430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400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63" t="s">
        <v>28</v>
      </c>
      <c r="C320" s="54"/>
      <c r="D320" s="54"/>
      <c r="E320" s="54" t="s">
        <v>384</v>
      </c>
      <c r="F320" s="54" t="s">
        <v>385</v>
      </c>
      <c r="G320" s="66"/>
    </row>
    <row r="321" spans="1:7" ht="15" x14ac:dyDescent="0.2">
      <c r="B321" s="463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63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63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377</v>
      </c>
      <c r="E325" s="46" t="s">
        <v>378</v>
      </c>
      <c r="F325" s="47" t="s">
        <v>379</v>
      </c>
      <c r="G325" s="62"/>
    </row>
    <row r="326" spans="1:7" x14ac:dyDescent="0.2">
      <c r="B326" s="49" t="s">
        <v>381</v>
      </c>
      <c r="C326" s="50"/>
      <c r="D326" s="65">
        <v>2224.8000000000002</v>
      </c>
      <c r="F326" s="51"/>
      <c r="G326" s="52"/>
    </row>
    <row r="327" spans="1:7" x14ac:dyDescent="0.2">
      <c r="B327" s="49" t="s">
        <v>382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429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394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430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63" t="s">
        <v>29</v>
      </c>
      <c r="C331" s="54"/>
      <c r="D331" s="54"/>
      <c r="E331" s="54" t="s">
        <v>384</v>
      </c>
      <c r="F331" s="54" t="s">
        <v>385</v>
      </c>
      <c r="G331" s="66"/>
    </row>
    <row r="332" spans="1:7" ht="15" x14ac:dyDescent="0.2">
      <c r="B332" s="463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63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63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377</v>
      </c>
      <c r="E336" s="46" t="s">
        <v>378</v>
      </c>
      <c r="F336" s="47" t="s">
        <v>379</v>
      </c>
      <c r="G336" s="62"/>
    </row>
    <row r="337" spans="1:7" x14ac:dyDescent="0.2">
      <c r="B337" s="49" t="s">
        <v>381</v>
      </c>
      <c r="C337" s="50"/>
      <c r="D337" s="65">
        <v>2224.8000000000002</v>
      </c>
      <c r="F337" s="51"/>
      <c r="G337" s="52"/>
    </row>
    <row r="338" spans="1:7" x14ac:dyDescent="0.2">
      <c r="B338" s="49" t="s">
        <v>382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429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394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430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63" t="s">
        <v>30</v>
      </c>
      <c r="C342" s="54"/>
      <c r="D342" s="54"/>
      <c r="E342" s="54" t="s">
        <v>384</v>
      </c>
      <c r="F342" s="54" t="s">
        <v>385</v>
      </c>
      <c r="G342" s="66"/>
    </row>
    <row r="343" spans="1:7" ht="15" x14ac:dyDescent="0.2">
      <c r="B343" s="463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63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63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63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377</v>
      </c>
      <c r="E348" s="46" t="s">
        <v>378</v>
      </c>
      <c r="F348" s="47" t="s">
        <v>379</v>
      </c>
      <c r="G348" s="62"/>
    </row>
    <row r="349" spans="1:7" x14ac:dyDescent="0.2">
      <c r="B349" s="49" t="s">
        <v>381</v>
      </c>
      <c r="C349" s="50"/>
      <c r="D349" s="65">
        <v>3315.6000000000004</v>
      </c>
      <c r="F349" s="51"/>
      <c r="G349" s="52"/>
    </row>
    <row r="350" spans="1:7" x14ac:dyDescent="0.2">
      <c r="B350" s="49" t="s">
        <v>403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427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394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430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406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63" t="s">
        <v>192</v>
      </c>
      <c r="C355" s="54"/>
      <c r="D355" s="54"/>
      <c r="E355" s="54" t="s">
        <v>384</v>
      </c>
      <c r="F355" s="54" t="s">
        <v>385</v>
      </c>
      <c r="G355" s="66"/>
    </row>
    <row r="356" spans="1:7" ht="15" x14ac:dyDescent="0.2">
      <c r="B356" s="463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63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377</v>
      </c>
      <c r="E359" s="46" t="s">
        <v>378</v>
      </c>
      <c r="F359" s="47" t="s">
        <v>379</v>
      </c>
      <c r="G359" s="62"/>
    </row>
    <row r="360" spans="1:7" x14ac:dyDescent="0.2">
      <c r="B360" s="49" t="s">
        <v>381</v>
      </c>
      <c r="C360" s="50"/>
      <c r="D360" s="65">
        <v>1640</v>
      </c>
      <c r="F360" s="51"/>
      <c r="G360" s="52"/>
    </row>
    <row r="361" spans="1:7" x14ac:dyDescent="0.2">
      <c r="B361" s="49" t="s">
        <v>431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63" t="s">
        <v>31</v>
      </c>
      <c r="C362" s="54"/>
      <c r="D362" s="54"/>
      <c r="E362" s="54" t="s">
        <v>384</v>
      </c>
      <c r="F362" s="54" t="s">
        <v>385</v>
      </c>
      <c r="G362" s="66"/>
    </row>
    <row r="363" spans="1:7" ht="15" x14ac:dyDescent="0.2">
      <c r="B363" s="463"/>
      <c r="C363" s="54">
        <v>50</v>
      </c>
      <c r="D363" s="54"/>
      <c r="E363" s="55">
        <v>2176.6999999999998</v>
      </c>
      <c r="F363" s="55"/>
      <c r="G363" s="56">
        <v>50</v>
      </c>
    </row>
  </sheetData>
  <sheetProtection algorithmName="SHA-512" hashValue="+pFfJoMQO036VUwraMgV+qw18x2IOAWdrLOWjCgA8ATYy7omS1U4tO/vDlgIBViA1YtBg8b7AyGSPIgg6JrUyA==" saltValue="gngB+XUgdhBNOHfi6jswzA==" spinCount="100000" sheet="1" objects="1" scenarios="1"/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5" sqref="G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20" t="s">
        <v>358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359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220" t="s">
        <v>360</v>
      </c>
      <c r="C4" s="29" t="s">
        <v>160</v>
      </c>
      <c r="D4" t="s">
        <v>169</v>
      </c>
      <c r="J4" s="29" t="s">
        <v>1114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sheetProtection algorithmName="SHA-512" hashValue="ZWu2sSebXNFB1BsMc769QBK9l8XYRGLa36wsAH6Zgqqdd3CJ/NEKOrL6SsYUQUcjEzsCKzsoWGGznpzqumi5yQ==" saltValue="Uu8G9xzj0caR3B40n515bA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2025-02-18T06:31:30Z</dcterms:modified>
</cp:coreProperties>
</file>