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3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wnloads\"/>
    </mc:Choice>
  </mc:AlternateContent>
  <xr:revisionPtr revIDLastSave="0" documentId="13_ncr:1_{09ECCDC0-AABD-423D-9D80-A1C184230C78}" xr6:coauthVersionLast="47" xr6:coauthVersionMax="47" xr10:uidLastSave="{00000000-0000-0000-0000-000000000000}"/>
  <bookViews>
    <workbookView xWindow="23880" yWindow="-120" windowWidth="29040" windowHeight="15840" tabRatio="589" firstSheet="2" activeTab="3" xr2:uid="{F87E9273-758C-4CB3-8CA7-04461C90845A}"/>
  </bookViews>
  <sheets>
    <sheet name="TDSheet" sheetId="173" r:id="rId1"/>
    <sheet name="1345 счет" sheetId="172" r:id="rId2"/>
    <sheet name="Расчет" sheetId="4" r:id="rId3"/>
    <sheet name="Заказ" sheetId="7" r:id="rId4"/>
    <sheet name="Счет столешницы" sheetId="200" r:id="rId5"/>
    <sheet name="Таблица с признаками" sheetId="1" r:id="rId6"/>
    <sheet name="Базовые цены" sheetId="10" r:id="rId7"/>
    <sheet name="комплекты фурнитуры" sheetId="15" r:id="rId8"/>
    <sheet name="Изображения" sheetId="5" r:id="rId9"/>
    <sheet name="Настройки" sheetId="6" r:id="rId10"/>
  </sheets>
  <functionGroups builtInGroupCount="19"/>
  <externalReferences>
    <externalReference r:id="rId11"/>
    <externalReference r:id="rId12"/>
  </externalReferences>
  <definedNames>
    <definedName name="clap" localSheetId="7">#REF!</definedName>
    <definedName name="clap">#REF!</definedName>
    <definedName name="mln" localSheetId="7">#REF!</definedName>
    <definedName name="mln">#REF!</definedName>
    <definedName name="zka" localSheetId="7">#REF!</definedName>
    <definedName name="zka">#REF!</definedName>
    <definedName name="К_роста_цен" localSheetId="7">[1]Энергетики!#REF!</definedName>
    <definedName name="К_роста_цен">[1]Энергетики!#REF!</definedName>
    <definedName name="КФ_корпуса" localSheetId="7">'комплекты фурнитуры'!$B$9:$D$27</definedName>
    <definedName name="КФ_корпуса">'[2]комплекты фурнитуры'!$B$10:$S$27</definedName>
    <definedName name="КФ_наполнение">'комплекты фурнитуры'!$B$41:$D$58</definedName>
    <definedName name="КФ_петель_подъемников" localSheetId="7">'комплекты фурнитуры'!$B$59:$D$76</definedName>
    <definedName name="КФ_петель_подъемников">'[2]комплекты фурнитуры'!$B$59:$S$76</definedName>
    <definedName name="КФ_ящиков">'комплекты фурнитуры'!$B$28:$D$40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W167" i="7" l="1"/>
  <c r="AW143" i="7"/>
  <c r="AW136" i="7"/>
  <c r="AW130" i="7"/>
  <c r="AW114" i="7"/>
  <c r="AW113" i="7"/>
  <c r="AW111" i="7"/>
  <c r="AW110" i="7"/>
  <c r="AW91" i="7"/>
  <c r="AW87" i="7"/>
  <c r="AW86" i="7"/>
  <c r="AW83" i="7"/>
  <c r="AW71" i="7"/>
  <c r="AW67" i="7"/>
  <c r="AW66" i="7"/>
  <c r="AW60" i="7"/>
  <c r="AW59" i="7"/>
  <c r="G3" i="200"/>
  <c r="G4" i="200"/>
  <c r="G5" i="200"/>
  <c r="G6" i="200"/>
  <c r="G7" i="200"/>
  <c r="G8" i="200"/>
  <c r="G9" i="200"/>
  <c r="G10" i="200"/>
  <c r="G11" i="200"/>
  <c r="G12" i="200"/>
  <c r="G13" i="200"/>
  <c r="G14" i="200"/>
  <c r="G15" i="200"/>
  <c r="G16" i="200"/>
  <c r="G17" i="200"/>
  <c r="G18" i="200"/>
  <c r="G19" i="200"/>
  <c r="G20" i="200"/>
  <c r="G21" i="200"/>
  <c r="G22" i="200"/>
  <c r="G23" i="200"/>
  <c r="G24" i="200"/>
  <c r="G25" i="200"/>
  <c r="G26" i="200"/>
  <c r="G27" i="200"/>
  <c r="G28" i="200"/>
  <c r="G29" i="200"/>
  <c r="G30" i="200"/>
  <c r="G31" i="200"/>
  <c r="G32" i="200"/>
  <c r="G33" i="200"/>
  <c r="G34" i="200"/>
  <c r="G35" i="200"/>
  <c r="G36" i="200"/>
  <c r="G37" i="200"/>
  <c r="G38" i="200"/>
  <c r="G39" i="200"/>
  <c r="G40" i="200"/>
  <c r="G41" i="200"/>
  <c r="G42" i="200"/>
  <c r="G43" i="200"/>
  <c r="G44" i="200"/>
  <c r="G45" i="200"/>
  <c r="G46" i="200"/>
  <c r="G47" i="200"/>
  <c r="G48" i="200"/>
  <c r="G49" i="200"/>
  <c r="G50" i="200"/>
  <c r="G51" i="200"/>
  <c r="G52" i="200"/>
  <c r="G53" i="200"/>
  <c r="G54" i="200"/>
  <c r="G55" i="200"/>
  <c r="G56" i="200"/>
  <c r="G57" i="200"/>
  <c r="G58" i="200"/>
  <c r="G59" i="200"/>
  <c r="G60" i="200"/>
  <c r="G61" i="200"/>
  <c r="G62" i="200"/>
  <c r="G63" i="200"/>
  <c r="G64" i="200"/>
  <c r="G65" i="200"/>
  <c r="G66" i="200"/>
  <c r="G67" i="200"/>
  <c r="G68" i="200"/>
  <c r="G69" i="200"/>
  <c r="G70" i="200"/>
  <c r="G71" i="200"/>
  <c r="G72" i="200"/>
  <c r="G73" i="200"/>
  <c r="G74" i="200"/>
  <c r="G75" i="200"/>
  <c r="G76" i="200"/>
  <c r="G77" i="200"/>
  <c r="G78" i="200"/>
  <c r="G79" i="200"/>
  <c r="G80" i="200"/>
  <c r="G81" i="200"/>
  <c r="G82" i="200"/>
  <c r="G83" i="200"/>
  <c r="G84" i="200"/>
  <c r="G85" i="200"/>
  <c r="G86" i="200"/>
  <c r="G87" i="200"/>
  <c r="G88" i="200"/>
  <c r="G89" i="200"/>
  <c r="G90" i="200"/>
  <c r="G91" i="200"/>
  <c r="G92" i="200"/>
  <c r="G93" i="200"/>
  <c r="G94" i="200"/>
  <c r="G95" i="200"/>
  <c r="G96" i="200"/>
  <c r="G97" i="200"/>
  <c r="G98" i="200"/>
  <c r="G99" i="200"/>
  <c r="G100" i="200"/>
  <c r="G101" i="200"/>
  <c r="G102" i="200"/>
  <c r="G103" i="200"/>
  <c r="G104" i="200"/>
  <c r="G105" i="200"/>
  <c r="G106" i="200"/>
  <c r="G107" i="200"/>
  <c r="G108" i="200"/>
  <c r="G109" i="200"/>
  <c r="G110" i="200"/>
  <c r="G111" i="200"/>
  <c r="G112" i="200"/>
  <c r="G113" i="200"/>
  <c r="G114" i="200"/>
  <c r="G115" i="200"/>
  <c r="G116" i="200"/>
  <c r="G117" i="200"/>
  <c r="G118" i="200"/>
  <c r="G119" i="200"/>
  <c r="G120" i="200"/>
  <c r="G121" i="200"/>
  <c r="G122" i="200"/>
  <c r="G123" i="200"/>
  <c r="G124" i="200"/>
  <c r="G125" i="200"/>
  <c r="G126" i="200"/>
  <c r="G127" i="200"/>
  <c r="G128" i="200"/>
  <c r="G129" i="200"/>
  <c r="G130" i="200"/>
  <c r="G131" i="200"/>
  <c r="G132" i="200"/>
  <c r="G133" i="200"/>
  <c r="G134" i="200"/>
  <c r="G135" i="200"/>
  <c r="G136" i="200"/>
  <c r="G137" i="200"/>
  <c r="G138" i="200"/>
  <c r="G139" i="200"/>
  <c r="G140" i="200"/>
  <c r="G141" i="200"/>
  <c r="G142" i="200"/>
  <c r="G143" i="200"/>
  <c r="G144" i="200"/>
  <c r="G145" i="200"/>
  <c r="G146" i="200"/>
  <c r="G147" i="200"/>
  <c r="G148" i="200"/>
  <c r="G149" i="200"/>
  <c r="G150" i="200"/>
  <c r="G151" i="200"/>
  <c r="G152" i="200"/>
  <c r="G153" i="200"/>
  <c r="G154" i="200"/>
  <c r="G155" i="200"/>
  <c r="G156" i="200"/>
  <c r="G157" i="200"/>
  <c r="G158" i="200"/>
  <c r="G159" i="200"/>
  <c r="G160" i="200"/>
  <c r="G161" i="200"/>
  <c r="G162" i="200"/>
  <c r="G163" i="200"/>
  <c r="G164" i="200"/>
  <c r="G165" i="200"/>
  <c r="G166" i="200"/>
  <c r="G2" i="200"/>
  <c r="AT3" i="7"/>
  <c r="AT4" i="7"/>
  <c r="AU4" i="7" s="1"/>
  <c r="AV4" i="7" s="1"/>
  <c r="AT5" i="7"/>
  <c r="AT6" i="7"/>
  <c r="AT7" i="7"/>
  <c r="AU7" i="7" s="1"/>
  <c r="AV7" i="7" s="1"/>
  <c r="AT8" i="7"/>
  <c r="AT9" i="7"/>
  <c r="AT10" i="7"/>
  <c r="AU10" i="7" s="1"/>
  <c r="AV10" i="7" s="1"/>
  <c r="AT11" i="7"/>
  <c r="AT12" i="7"/>
  <c r="AU12" i="7" s="1"/>
  <c r="AV12" i="7" s="1"/>
  <c r="AT13" i="7"/>
  <c r="AU13" i="7" s="1"/>
  <c r="AV13" i="7" s="1"/>
  <c r="AT14" i="7"/>
  <c r="AU14" i="7" s="1"/>
  <c r="AV14" i="7" s="1"/>
  <c r="AT15" i="7"/>
  <c r="AT16" i="7"/>
  <c r="AT17" i="7"/>
  <c r="AT18" i="7"/>
  <c r="AU18" i="7" s="1"/>
  <c r="AV18" i="7" s="1"/>
  <c r="AT19" i="7"/>
  <c r="AU19" i="7" s="1"/>
  <c r="AV19" i="7" s="1"/>
  <c r="AT20" i="7"/>
  <c r="AU20" i="7" s="1"/>
  <c r="AV20" i="7" s="1"/>
  <c r="AT21" i="7"/>
  <c r="AT22" i="7"/>
  <c r="AU22" i="7" s="1"/>
  <c r="AV22" i="7" s="1"/>
  <c r="AT23" i="7"/>
  <c r="AT24" i="7"/>
  <c r="AT25" i="7"/>
  <c r="AU25" i="7" s="1"/>
  <c r="AV25" i="7" s="1"/>
  <c r="AT26" i="7"/>
  <c r="AU26" i="7" s="1"/>
  <c r="AV26" i="7" s="1"/>
  <c r="AT27" i="7"/>
  <c r="AT28" i="7"/>
  <c r="AU28" i="7" s="1"/>
  <c r="AV28" i="7" s="1"/>
  <c r="AT29" i="7"/>
  <c r="AT30" i="7"/>
  <c r="AU30" i="7" s="1"/>
  <c r="AV30" i="7" s="1"/>
  <c r="AT31" i="7"/>
  <c r="AT32" i="7"/>
  <c r="AU32" i="7" s="1"/>
  <c r="AV32" i="7" s="1"/>
  <c r="AT33" i="7"/>
  <c r="AU33" i="7" s="1"/>
  <c r="AV33" i="7" s="1"/>
  <c r="AT34" i="7"/>
  <c r="AU34" i="7" s="1"/>
  <c r="AV34" i="7" s="1"/>
  <c r="AT35" i="7"/>
  <c r="AT36" i="7"/>
  <c r="AT37" i="7"/>
  <c r="AU37" i="7" s="1"/>
  <c r="AV37" i="7" s="1"/>
  <c r="AT38" i="7"/>
  <c r="AU38" i="7" s="1"/>
  <c r="AV38" i="7" s="1"/>
  <c r="AT39" i="7"/>
  <c r="AU39" i="7" s="1"/>
  <c r="AV39" i="7" s="1"/>
  <c r="AT40" i="7"/>
  <c r="AT41" i="7"/>
  <c r="AT42" i="7"/>
  <c r="AU42" i="7" s="1"/>
  <c r="AV42" i="7" s="1"/>
  <c r="AT43" i="7"/>
  <c r="AU43" i="7" s="1"/>
  <c r="AV43" i="7" s="1"/>
  <c r="AT44" i="7"/>
  <c r="AU44" i="7" s="1"/>
  <c r="AV44" i="7" s="1"/>
  <c r="AT45" i="7"/>
  <c r="AT46" i="7"/>
  <c r="AU46" i="7" s="1"/>
  <c r="AV46" i="7" s="1"/>
  <c r="AT47" i="7"/>
  <c r="AT48" i="7"/>
  <c r="AU48" i="7" s="1"/>
  <c r="AV48" i="7" s="1"/>
  <c r="AT49" i="7"/>
  <c r="AU49" i="7" s="1"/>
  <c r="AV49" i="7" s="1"/>
  <c r="AT50" i="7"/>
  <c r="AU50" i="7" s="1"/>
  <c r="AV50" i="7" s="1"/>
  <c r="AT51" i="7"/>
  <c r="AT52" i="7"/>
  <c r="AT53" i="7"/>
  <c r="AT54" i="7"/>
  <c r="AU54" i="7" s="1"/>
  <c r="AV54" i="7" s="1"/>
  <c r="AT55" i="7"/>
  <c r="AU55" i="7" s="1"/>
  <c r="AV55" i="7" s="1"/>
  <c r="AT56" i="7"/>
  <c r="AT57" i="7"/>
  <c r="AT58" i="7"/>
  <c r="AU58" i="7" s="1"/>
  <c r="AV58" i="7" s="1"/>
  <c r="AT59" i="7"/>
  <c r="AT60" i="7"/>
  <c r="AT61" i="7"/>
  <c r="AT62" i="7"/>
  <c r="AT63" i="7"/>
  <c r="AT64" i="7"/>
  <c r="AT65" i="7"/>
  <c r="AT66" i="7"/>
  <c r="AT67" i="7"/>
  <c r="AT68" i="7"/>
  <c r="AT69" i="7"/>
  <c r="AT70" i="7"/>
  <c r="AT71" i="7"/>
  <c r="AT72" i="7"/>
  <c r="AT73" i="7"/>
  <c r="AT74" i="7"/>
  <c r="AT75" i="7"/>
  <c r="AT76" i="7"/>
  <c r="AT77" i="7"/>
  <c r="AT78" i="7"/>
  <c r="AT79" i="7"/>
  <c r="AT80" i="7"/>
  <c r="AT81" i="7"/>
  <c r="AT82" i="7"/>
  <c r="AT83" i="7"/>
  <c r="AT84" i="7"/>
  <c r="AT85" i="7"/>
  <c r="AT86" i="7"/>
  <c r="AT87" i="7"/>
  <c r="AT88" i="7"/>
  <c r="AT89" i="7"/>
  <c r="AT90" i="7"/>
  <c r="AT91" i="7"/>
  <c r="AT92" i="7"/>
  <c r="AT93" i="7"/>
  <c r="AT94" i="7"/>
  <c r="AT95" i="7"/>
  <c r="AT96" i="7"/>
  <c r="AT97" i="7"/>
  <c r="AT98" i="7"/>
  <c r="AT99" i="7"/>
  <c r="AT100" i="7"/>
  <c r="AT101" i="7"/>
  <c r="AT102" i="7"/>
  <c r="AT103" i="7"/>
  <c r="AT104" i="7"/>
  <c r="AT105" i="7"/>
  <c r="AT106" i="7"/>
  <c r="AT107" i="7"/>
  <c r="AT108" i="7"/>
  <c r="AT109" i="7"/>
  <c r="AT110" i="7"/>
  <c r="AT111" i="7"/>
  <c r="AT112" i="7"/>
  <c r="AT113" i="7"/>
  <c r="AT114" i="7"/>
  <c r="AT115" i="7"/>
  <c r="AT116" i="7"/>
  <c r="AT117" i="7"/>
  <c r="AT118" i="7"/>
  <c r="AT119" i="7"/>
  <c r="AT120" i="7"/>
  <c r="AT121" i="7"/>
  <c r="AT122" i="7"/>
  <c r="AT123" i="7"/>
  <c r="AT124" i="7"/>
  <c r="AT125" i="7"/>
  <c r="AT126" i="7"/>
  <c r="AT127" i="7"/>
  <c r="AT128" i="7"/>
  <c r="AT129" i="7"/>
  <c r="AT130" i="7"/>
  <c r="AT131" i="7"/>
  <c r="AT132" i="7"/>
  <c r="AT133" i="7"/>
  <c r="AT134" i="7"/>
  <c r="AT135" i="7"/>
  <c r="AT136" i="7"/>
  <c r="AT137" i="7"/>
  <c r="AT138" i="7"/>
  <c r="AT139" i="7"/>
  <c r="AT140" i="7"/>
  <c r="AT141" i="7"/>
  <c r="AT142" i="7"/>
  <c r="AT143" i="7"/>
  <c r="AT144" i="7"/>
  <c r="AT145" i="7"/>
  <c r="AT146" i="7"/>
  <c r="AT147" i="7"/>
  <c r="AT148" i="7"/>
  <c r="AT149" i="7"/>
  <c r="AT150" i="7"/>
  <c r="AT151" i="7"/>
  <c r="AT152" i="7"/>
  <c r="AT153" i="7"/>
  <c r="AT154" i="7"/>
  <c r="AT155" i="7"/>
  <c r="AT156" i="7"/>
  <c r="AT157" i="7"/>
  <c r="AT158" i="7"/>
  <c r="AT159" i="7"/>
  <c r="AT160" i="7"/>
  <c r="AT161" i="7"/>
  <c r="AT162" i="7"/>
  <c r="AT163" i="7"/>
  <c r="AT164" i="7"/>
  <c r="AT165" i="7"/>
  <c r="AT166" i="7"/>
  <c r="AT167" i="7"/>
  <c r="AT2" i="7"/>
  <c r="AU53" i="7"/>
  <c r="AV53" i="7" s="1"/>
  <c r="DD16" i="10"/>
  <c r="AV167" i="7"/>
  <c r="DD2" i="10"/>
  <c r="CY51" i="10"/>
  <c r="DB33" i="10"/>
  <c r="DB34" i="10"/>
  <c r="DB35" i="10"/>
  <c r="DB36" i="10"/>
  <c r="DB37" i="10"/>
  <c r="DB38" i="10"/>
  <c r="DB39" i="10"/>
  <c r="DB40" i="10"/>
  <c r="DB41" i="10"/>
  <c r="DB32" i="10"/>
  <c r="DB4" i="10"/>
  <c r="DB5" i="10"/>
  <c r="DB6" i="10"/>
  <c r="DB7" i="10"/>
  <c r="DB8" i="10"/>
  <c r="DB9" i="10"/>
  <c r="DB10" i="10"/>
  <c r="DB11" i="10"/>
  <c r="DB12" i="10"/>
  <c r="DB13" i="10"/>
  <c r="DB14" i="10"/>
  <c r="DB15" i="10"/>
  <c r="DB16" i="10"/>
  <c r="DB17" i="10"/>
  <c r="DB18" i="10"/>
  <c r="DB19" i="10"/>
  <c r="DB20" i="10"/>
  <c r="DB21" i="10"/>
  <c r="DB22" i="10"/>
  <c r="DB23" i="10"/>
  <c r="DB3" i="10"/>
  <c r="AV59" i="7"/>
  <c r="AV60" i="7"/>
  <c r="AV61" i="7"/>
  <c r="AV62" i="7"/>
  <c r="AV63" i="7"/>
  <c r="AV64" i="7"/>
  <c r="AV65" i="7"/>
  <c r="AV66" i="7"/>
  <c r="AV67" i="7"/>
  <c r="AV68" i="7"/>
  <c r="AV69" i="7"/>
  <c r="AV70" i="7"/>
  <c r="AV71" i="7"/>
  <c r="AV72" i="7"/>
  <c r="AV73" i="7"/>
  <c r="AV74" i="7"/>
  <c r="AV75" i="7"/>
  <c r="AV76" i="7"/>
  <c r="AV77" i="7"/>
  <c r="AV78" i="7"/>
  <c r="AV79" i="7"/>
  <c r="AV80" i="7"/>
  <c r="AV81" i="7"/>
  <c r="AV82" i="7"/>
  <c r="AV83" i="7"/>
  <c r="AV84" i="7"/>
  <c r="AV85" i="7"/>
  <c r="AV86" i="7"/>
  <c r="AV87" i="7"/>
  <c r="AV88" i="7"/>
  <c r="AV89" i="7"/>
  <c r="AV90" i="7"/>
  <c r="AV91" i="7"/>
  <c r="AV92" i="7"/>
  <c r="AV93" i="7"/>
  <c r="AV94" i="7"/>
  <c r="AV95" i="7"/>
  <c r="AV96" i="7"/>
  <c r="AV97" i="7"/>
  <c r="AV98" i="7"/>
  <c r="AV99" i="7"/>
  <c r="AV100" i="7"/>
  <c r="AV101" i="7"/>
  <c r="AV102" i="7"/>
  <c r="AV103" i="7"/>
  <c r="AV104" i="7"/>
  <c r="AV105" i="7"/>
  <c r="AV106" i="7"/>
  <c r="AV107" i="7"/>
  <c r="AV108" i="7"/>
  <c r="AV109" i="7"/>
  <c r="AV110" i="7"/>
  <c r="AV111" i="7"/>
  <c r="AV112" i="7"/>
  <c r="AV113" i="7"/>
  <c r="AV114" i="7"/>
  <c r="AV115" i="7"/>
  <c r="AV116" i="7"/>
  <c r="AV117" i="7"/>
  <c r="AV118" i="7"/>
  <c r="AV119" i="7"/>
  <c r="AV120" i="7"/>
  <c r="AV121" i="7"/>
  <c r="AV122" i="7"/>
  <c r="AV123" i="7"/>
  <c r="AV124" i="7"/>
  <c r="AV125" i="7"/>
  <c r="AV126" i="7"/>
  <c r="AV127" i="7"/>
  <c r="AV128" i="7"/>
  <c r="AV129" i="7"/>
  <c r="AV130" i="7"/>
  <c r="AV131" i="7"/>
  <c r="AV132" i="7"/>
  <c r="AV133" i="7"/>
  <c r="AV134" i="7"/>
  <c r="AV135" i="7"/>
  <c r="AV136" i="7"/>
  <c r="AV137" i="7"/>
  <c r="AV138" i="7"/>
  <c r="AV139" i="7"/>
  <c r="AV140" i="7"/>
  <c r="AV141" i="7"/>
  <c r="AV142" i="7"/>
  <c r="AV143" i="7"/>
  <c r="AV144" i="7"/>
  <c r="AV145" i="7"/>
  <c r="AV146" i="7"/>
  <c r="AV147" i="7"/>
  <c r="AV148" i="7"/>
  <c r="AV149" i="7"/>
  <c r="AV150" i="7"/>
  <c r="AV151" i="7"/>
  <c r="AV152" i="7"/>
  <c r="AV153" i="7"/>
  <c r="AV154" i="7"/>
  <c r="AV155" i="7"/>
  <c r="AV156" i="7"/>
  <c r="AV157" i="7"/>
  <c r="AV158" i="7"/>
  <c r="AV159" i="7"/>
  <c r="AV160" i="7"/>
  <c r="AV161" i="7"/>
  <c r="AV162" i="7"/>
  <c r="AV163" i="7"/>
  <c r="AV164" i="7"/>
  <c r="AV165" i="7"/>
  <c r="AV166" i="7"/>
  <c r="AW18" i="7" l="1"/>
  <c r="AW19" i="7"/>
  <c r="AW50" i="7"/>
  <c r="AW49" i="7"/>
  <c r="AU8" i="7"/>
  <c r="AV8" i="7" s="1"/>
  <c r="AU5" i="7"/>
  <c r="AV5" i="7" s="1"/>
  <c r="AU57" i="7"/>
  <c r="AV57" i="7" s="1"/>
  <c r="AU52" i="7"/>
  <c r="AV52" i="7" s="1"/>
  <c r="AU47" i="7"/>
  <c r="AV47" i="7" s="1"/>
  <c r="AU41" i="7"/>
  <c r="AV41" i="7" s="1"/>
  <c r="AU36" i="7"/>
  <c r="AV36" i="7" s="1"/>
  <c r="AU31" i="7"/>
  <c r="AV31" i="7" s="1"/>
  <c r="AU24" i="7"/>
  <c r="AV24" i="7" s="1"/>
  <c r="AU17" i="7"/>
  <c r="AU9" i="7"/>
  <c r="AV9" i="7" s="1"/>
  <c r="AU56" i="7"/>
  <c r="AV56" i="7" s="1"/>
  <c r="AU51" i="7"/>
  <c r="AV51" i="7" s="1"/>
  <c r="AU45" i="7"/>
  <c r="AV45" i="7" s="1"/>
  <c r="AU40" i="7"/>
  <c r="AV40" i="7" s="1"/>
  <c r="AU35" i="7"/>
  <c r="AV35" i="7" s="1"/>
  <c r="AU29" i="7"/>
  <c r="AV29" i="7" s="1"/>
  <c r="AU23" i="7"/>
  <c r="AV23" i="7" s="1"/>
  <c r="AU15" i="7"/>
  <c r="AW15" i="7" s="1"/>
  <c r="AU6" i="7"/>
  <c r="AV6" i="7" s="1"/>
  <c r="AU3" i="7"/>
  <c r="AV3" i="7" s="1"/>
  <c r="AU2" i="7"/>
  <c r="AV2" i="7" s="1"/>
  <c r="AU27" i="7"/>
  <c r="AV27" i="7" s="1"/>
  <c r="AU21" i="7"/>
  <c r="AV21" i="7" s="1"/>
  <c r="AU16" i="7"/>
  <c r="AW16" i="7" s="1"/>
  <c r="AU11" i="7"/>
  <c r="AV11" i="7" s="1"/>
  <c r="BO57" i="1"/>
  <c r="AV16" i="7" l="1"/>
  <c r="AV17" i="7"/>
  <c r="AW17" i="7"/>
  <c r="AV15" i="7"/>
  <c r="CX51" i="10"/>
  <c r="V39" i="10"/>
  <c r="W39" i="10"/>
  <c r="X39" i="10"/>
  <c r="Y39" i="10"/>
  <c r="BB69" i="1" l="1"/>
  <c r="BC70" i="1"/>
  <c r="BC69" i="1"/>
  <c r="CG18" i="1"/>
  <c r="BP18" i="1" s="1"/>
  <c r="CF18" i="1"/>
  <c r="BC18" i="1"/>
  <c r="AE18" i="1"/>
  <c r="AH18" i="1" l="1"/>
  <c r="Y2" i="10"/>
  <c r="Y3" i="10"/>
  <c r="Y4" i="10"/>
  <c r="BL6" i="1" l="1"/>
  <c r="C2" i="15"/>
  <c r="AM4" i="1"/>
  <c r="BH16" i="1" l="1"/>
  <c r="AT52" i="1"/>
  <c r="AT51" i="1"/>
  <c r="AS50" i="1"/>
  <c r="AX52" i="1" l="1"/>
  <c r="AX50" i="1"/>
  <c r="AX51" i="1"/>
  <c r="Y43" i="1"/>
  <c r="AW37" i="1"/>
  <c r="BP37" i="1" l="1"/>
  <c r="CD3" i="10"/>
  <c r="CD4" i="10"/>
  <c r="CD33" i="10"/>
  <c r="CD16" i="10"/>
  <c r="CD22" i="10"/>
  <c r="CD19" i="10"/>
  <c r="CD34" i="10"/>
  <c r="CD32" i="10"/>
  <c r="CD24" i="10"/>
  <c r="CD23" i="10"/>
  <c r="CD20" i="10"/>
  <c r="CD54" i="10"/>
  <c r="CD26" i="10"/>
  <c r="CD12" i="10"/>
  <c r="CD39" i="10"/>
  <c r="CD50" i="10"/>
  <c r="CD47" i="10"/>
  <c r="CD17" i="10"/>
  <c r="CD41" i="10"/>
  <c r="CD10" i="10"/>
  <c r="CD9" i="10"/>
  <c r="CD8" i="10"/>
  <c r="CD7" i="10"/>
  <c r="CD6" i="10"/>
  <c r="CD5" i="10"/>
  <c r="CD15" i="10"/>
  <c r="CD14" i="10"/>
  <c r="CD13" i="10"/>
  <c r="CD52" i="10"/>
  <c r="CD28" i="10"/>
  <c r="CD57" i="10"/>
  <c r="CD46" i="10"/>
  <c r="CD38" i="10"/>
  <c r="CD51" i="10"/>
  <c r="CD18" i="10"/>
  <c r="CD31" i="10"/>
  <c r="CD11" i="10"/>
  <c r="CD21" i="10"/>
  <c r="CD53" i="10"/>
  <c r="CD25" i="10"/>
  <c r="CD56" i="10"/>
  <c r="CD40" i="10"/>
  <c r="CD27" i="10"/>
  <c r="CD45" i="10"/>
  <c r="CD43" i="10"/>
  <c r="CD58" i="10"/>
  <c r="CD44" i="10"/>
  <c r="CD37" i="10"/>
  <c r="CD36" i="10"/>
  <c r="CD35" i="10"/>
  <c r="CD30" i="10"/>
  <c r="CD29" i="10"/>
  <c r="CD49" i="10"/>
  <c r="CD48" i="10"/>
  <c r="CD42" i="10"/>
  <c r="CD55" i="10"/>
  <c r="CD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6" i="10" l="1"/>
  <c r="X106" i="10"/>
  <c r="W106" i="10"/>
  <c r="V106" i="10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2" i="1"/>
  <c r="BU41" i="1"/>
  <c r="BU40" i="1"/>
  <c r="BU39" i="1"/>
  <c r="BU38" i="1"/>
  <c r="BU36" i="1"/>
  <c r="BU35" i="1"/>
  <c r="BU34" i="1"/>
  <c r="BU33" i="1"/>
  <c r="BU30" i="1"/>
  <c r="BU29" i="1"/>
  <c r="BU28" i="1"/>
  <c r="BU27" i="1"/>
  <c r="BU26" i="1"/>
  <c r="BU25" i="1"/>
  <c r="BU24" i="1"/>
  <c r="BU23" i="1"/>
  <c r="BU22" i="1"/>
  <c r="BU21" i="1"/>
  <c r="BU19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AI53" i="1" l="1"/>
  <c r="AY78" i="1"/>
  <c r="AM76" i="1"/>
  <c r="AI59" i="1"/>
  <c r="AT45" i="1" l="1"/>
  <c r="BN23" i="1"/>
  <c r="AW52" i="1"/>
  <c r="AF51" i="1"/>
  <c r="BF14" i="1"/>
  <c r="BF70" i="1"/>
  <c r="BF13" i="1"/>
  <c r="BF16" i="1"/>
  <c r="BF17" i="1"/>
  <c r="BF69" i="1"/>
  <c r="BO54" i="1"/>
  <c r="AF54" i="1"/>
  <c r="AF40" i="1"/>
  <c r="AF48" i="1"/>
  <c r="AF52" i="1"/>
  <c r="BF79" i="1"/>
  <c r="BF77" i="1"/>
  <c r="BF19" i="1"/>
  <c r="AF56" i="1"/>
  <c r="BF75" i="1"/>
  <c r="BF76" i="1"/>
  <c r="BF15" i="1"/>
  <c r="BF64" i="1"/>
  <c r="AF49" i="1"/>
  <c r="AF50" i="1"/>
  <c r="AF41" i="1"/>
  <c r="AF35" i="1"/>
  <c r="AF44" i="1"/>
  <c r="AF46" i="1"/>
  <c r="AF45" i="1"/>
  <c r="AF37" i="1"/>
  <c r="AF36" i="1"/>
  <c r="AF47" i="1"/>
  <c r="AF33" i="1"/>
  <c r="AF42" i="1"/>
  <c r="AF55" i="1"/>
  <c r="AF34" i="1"/>
  <c r="AF43" i="1"/>
  <c r="AF39" i="1"/>
  <c r="AF57" i="1"/>
  <c r="AF38" i="1"/>
  <c r="W21" i="1"/>
  <c r="AP9" i="1"/>
  <c r="AP40" i="1"/>
  <c r="AP11" i="1"/>
  <c r="AP22" i="1"/>
  <c r="AP12" i="1"/>
  <c r="AP57" i="1"/>
  <c r="AP10" i="1"/>
  <c r="AW50" i="1"/>
  <c r="AW36" i="1"/>
  <c r="AW51" i="1"/>
  <c r="BD16" i="1"/>
  <c r="BD13" i="1"/>
  <c r="BD14" i="1"/>
  <c r="BD15" i="1"/>
  <c r="BD69" i="1"/>
  <c r="AA81" i="1"/>
  <c r="AA78" i="1"/>
  <c r="AA57" i="1"/>
  <c r="AA80" i="1"/>
  <c r="AA40" i="1"/>
  <c r="AA79" i="1"/>
  <c r="AM81" i="1"/>
  <c r="AM66" i="1"/>
  <c r="AM74" i="1"/>
  <c r="AM75" i="1"/>
  <c r="BN26" i="1"/>
  <c r="BN31" i="1"/>
  <c r="BN32" i="1"/>
  <c r="AM73" i="1"/>
  <c r="AM78" i="1"/>
  <c r="AM65" i="1"/>
  <c r="AN78" i="1"/>
  <c r="BQ78" i="1" s="1"/>
  <c r="AN69" i="1"/>
  <c r="AN75" i="1"/>
  <c r="AN38" i="1"/>
  <c r="AN36" i="1"/>
  <c r="AN54" i="1"/>
  <c r="AN47" i="1"/>
  <c r="AN3" i="1"/>
  <c r="AN63" i="1"/>
  <c r="AN70" i="1"/>
  <c r="AN45" i="1"/>
  <c r="AN13" i="1"/>
  <c r="AN77" i="1"/>
  <c r="AN67" i="1"/>
  <c r="AN62" i="1"/>
  <c r="AN42" i="1"/>
  <c r="AN34" i="1"/>
  <c r="AN14" i="1"/>
  <c r="AN4" i="1"/>
  <c r="AN8" i="1"/>
  <c r="AN48" i="1"/>
  <c r="AN37" i="1"/>
  <c r="AN79" i="1"/>
  <c r="AN53" i="1"/>
  <c r="BQ53" i="1" s="1"/>
  <c r="AN76" i="1"/>
  <c r="AN72" i="1"/>
  <c r="AN55" i="1"/>
  <c r="AN44" i="1"/>
  <c r="AN41" i="1"/>
  <c r="AN35" i="1"/>
  <c r="AN60" i="1"/>
  <c r="AN81" i="1"/>
  <c r="AN71" i="1"/>
  <c r="AN65" i="1"/>
  <c r="AN46" i="1"/>
  <c r="AN7" i="1"/>
  <c r="AQ20" i="1"/>
  <c r="AQ59" i="1"/>
  <c r="AQ43" i="1"/>
  <c r="AT46" i="1"/>
  <c r="AM46" i="1"/>
  <c r="AM68" i="1"/>
  <c r="AM60" i="1"/>
  <c r="AM70" i="1"/>
  <c r="BJ70" i="1"/>
  <c r="BJ17" i="1"/>
  <c r="BJ69" i="1"/>
  <c r="BJ16" i="1"/>
  <c r="AR20" i="1"/>
  <c r="AR43" i="1"/>
  <c r="AR59" i="1"/>
  <c r="T10" i="1"/>
  <c r="T32" i="1"/>
  <c r="T9" i="1"/>
  <c r="T31" i="1"/>
  <c r="AM63" i="1"/>
  <c r="AM72" i="1"/>
  <c r="AM69" i="1"/>
  <c r="AM7" i="1"/>
  <c r="AM29" i="1"/>
  <c r="AM30" i="1"/>
  <c r="AM38" i="1"/>
  <c r="AM23" i="1"/>
  <c r="AM47" i="1"/>
  <c r="AM45" i="1"/>
  <c r="AM13" i="1"/>
  <c r="AM35" i="1"/>
  <c r="AM42" i="1"/>
  <c r="AM34" i="1"/>
  <c r="AM8" i="1"/>
  <c r="AM41" i="1"/>
  <c r="AM14" i="1"/>
  <c r="AM53" i="1"/>
  <c r="BP53" i="1" s="1"/>
  <c r="AM48" i="1"/>
  <c r="AM24" i="1"/>
  <c r="AM3" i="1"/>
  <c r="AM44" i="1"/>
  <c r="AM61" i="1"/>
  <c r="AM55" i="1"/>
  <c r="AY81" i="1"/>
  <c r="R55" i="1"/>
  <c r="R33" i="1"/>
  <c r="R29" i="1"/>
  <c r="R6" i="1"/>
  <c r="R26" i="1"/>
  <c r="R23" i="1"/>
  <c r="R16" i="1"/>
  <c r="R3" i="1"/>
  <c r="R54" i="1"/>
  <c r="R36" i="1"/>
  <c r="R56" i="1"/>
  <c r="R13" i="1"/>
  <c r="R5" i="1"/>
  <c r="R28" i="1"/>
  <c r="R39" i="1"/>
  <c r="R25" i="1"/>
  <c r="R17" i="1"/>
  <c r="R14" i="1"/>
  <c r="R2" i="1"/>
  <c r="R30" i="1"/>
  <c r="R27" i="1"/>
  <c r="R24" i="1"/>
  <c r="R15" i="1"/>
  <c r="R4" i="1"/>
  <c r="AM67" i="1"/>
  <c r="AM80" i="1"/>
  <c r="AM79" i="1"/>
  <c r="AY37" i="1"/>
  <c r="AY36" i="1"/>
  <c r="AM71" i="1"/>
  <c r="AM54" i="1"/>
  <c r="AM77" i="1"/>
  <c r="AM62" i="1"/>
  <c r="AV48" i="1"/>
  <c r="AB45" i="1"/>
  <c r="AB50" i="1"/>
  <c r="AB46" i="1"/>
  <c r="AB52" i="1"/>
  <c r="AB51" i="1"/>
  <c r="AB47" i="1"/>
  <c r="AB48" i="1"/>
  <c r="AB44" i="1"/>
  <c r="AB49" i="1"/>
  <c r="X53" i="1"/>
  <c r="AJ57" i="1"/>
  <c r="AJ12" i="1"/>
  <c r="AJ32" i="1"/>
  <c r="AJ11" i="1"/>
  <c r="AJ40" i="1"/>
  <c r="AJ9" i="1"/>
  <c r="AJ31" i="1"/>
  <c r="AJ10" i="1"/>
  <c r="S19" i="1"/>
  <c r="S7" i="1"/>
  <c r="S8" i="1"/>
  <c r="AX78" i="1"/>
  <c r="AX36" i="1"/>
  <c r="AU47" i="1"/>
  <c r="U11" i="1"/>
  <c r="U12" i="1"/>
  <c r="AO12" i="1"/>
  <c r="AO9" i="1"/>
  <c r="AO10" i="1"/>
  <c r="AO32" i="1"/>
  <c r="AO57" i="1"/>
  <c r="AO40" i="1"/>
  <c r="AO22" i="1"/>
  <c r="AO31" i="1"/>
  <c r="AO11" i="1"/>
  <c r="BH80" i="1"/>
  <c r="BH79" i="1"/>
  <c r="BH77" i="1"/>
  <c r="BH76" i="1"/>
  <c r="BH70" i="1"/>
  <c r="BH69" i="1"/>
  <c r="BH75" i="1"/>
  <c r="BH17" i="1"/>
  <c r="BA19" i="1"/>
  <c r="BP32" i="1" l="1"/>
  <c r="BQ59" i="1"/>
  <c r="BR59" i="1"/>
  <c r="BQ15" i="1"/>
  <c r="BP59" i="1"/>
  <c r="BP67" i="1"/>
  <c r="BQ54" i="1"/>
  <c r="BQ57" i="1"/>
  <c r="BP41" i="1"/>
  <c r="BP7" i="1"/>
  <c r="BP43" i="1"/>
  <c r="BP8" i="1"/>
  <c r="BQ22" i="1"/>
  <c r="BP62" i="1"/>
  <c r="BP34" i="1"/>
  <c r="BP72" i="1"/>
  <c r="BP20" i="1"/>
  <c r="BQ55" i="1"/>
  <c r="BP55" i="1"/>
  <c r="BP42" i="1"/>
  <c r="BP63" i="1"/>
  <c r="BQ67" i="1"/>
  <c r="BP22" i="1"/>
  <c r="BP35" i="1"/>
  <c r="BR17" i="1"/>
  <c r="BP54" i="1"/>
  <c r="BP71" i="1"/>
  <c r="BP3" i="1"/>
  <c r="BP65" i="1"/>
  <c r="BQ36" i="1"/>
  <c r="BP4" i="1"/>
  <c r="BP60" i="1"/>
  <c r="BP36" i="1"/>
  <c r="BP38" i="1"/>
  <c r="BP31" i="1"/>
  <c r="BQ20" i="1"/>
  <c r="BR20" i="1"/>
  <c r="BQ19" i="1"/>
  <c r="BN27" i="1"/>
  <c r="BN29" i="1"/>
  <c r="BP52" i="1"/>
  <c r="BN30" i="1"/>
  <c r="BP30" i="1" s="1"/>
  <c r="BN24" i="1"/>
  <c r="BP24" i="1" s="1"/>
  <c r="AW81" i="1"/>
  <c r="BN28" i="1"/>
  <c r="BP45" i="1"/>
  <c r="BN25" i="1"/>
  <c r="AW78" i="1"/>
  <c r="AG48" i="1"/>
  <c r="AH48" i="1" s="1"/>
  <c r="AG36" i="1"/>
  <c r="AH36" i="1" s="1"/>
  <c r="AG54" i="1"/>
  <c r="AH54" i="1" s="1"/>
  <c r="AG49" i="1"/>
  <c r="AH49" i="1" s="1"/>
  <c r="AG45" i="1"/>
  <c r="AH45" i="1" s="1"/>
  <c r="AG34" i="1"/>
  <c r="AH34" i="1" s="1"/>
  <c r="AG41" i="1"/>
  <c r="AG50" i="1"/>
  <c r="AH50" i="1" s="1"/>
  <c r="AG52" i="1"/>
  <c r="AH52" i="1" s="1"/>
  <c r="AG37" i="1"/>
  <c r="AG46" i="1"/>
  <c r="AH46" i="1" s="1"/>
  <c r="AG55" i="1"/>
  <c r="AH55" i="1" s="1"/>
  <c r="AG47" i="1"/>
  <c r="AH47" i="1" s="1"/>
  <c r="AG42" i="1"/>
  <c r="AG57" i="1"/>
  <c r="AH57" i="1" s="1"/>
  <c r="AG35" i="1"/>
  <c r="AH35" i="1" s="1"/>
  <c r="AG56" i="1"/>
  <c r="AH56" i="1" s="1"/>
  <c r="AG44" i="1"/>
  <c r="AH44" i="1" s="1"/>
  <c r="AG38" i="1"/>
  <c r="AH38" i="1" s="1"/>
  <c r="AG40" i="1"/>
  <c r="AH40" i="1" s="1"/>
  <c r="AG43" i="1"/>
  <c r="AH43" i="1" s="1"/>
  <c r="AG39" i="1"/>
  <c r="AH39" i="1" s="1"/>
  <c r="AG33" i="1"/>
  <c r="AH33" i="1" s="1"/>
  <c r="AG51" i="1"/>
  <c r="AH51" i="1" s="1"/>
  <c r="BI76" i="1"/>
  <c r="BI79" i="1"/>
  <c r="BR79" i="1" s="1"/>
  <c r="BI16" i="1"/>
  <c r="BI70" i="1"/>
  <c r="BI15" i="1"/>
  <c r="BR15" i="1" s="1"/>
  <c r="BI75" i="1"/>
  <c r="BE69" i="1"/>
  <c r="BQ69" i="1" s="1"/>
  <c r="BE79" i="1"/>
  <c r="BE16" i="1"/>
  <c r="BQ16" i="1" s="1"/>
  <c r="BE75" i="1"/>
  <c r="BE70" i="1"/>
  <c r="BQ70" i="1" s="1"/>
  <c r="BE77" i="1"/>
  <c r="BE76" i="1"/>
  <c r="BE17" i="1"/>
  <c r="BE64" i="1"/>
  <c r="AZ49" i="1"/>
  <c r="AZ56" i="1"/>
  <c r="AZ39" i="1"/>
  <c r="AH53" i="1"/>
  <c r="B23" i="10"/>
  <c r="V22" i="1"/>
  <c r="V59" i="1"/>
  <c r="AH59" i="1" s="1"/>
  <c r="BC16" i="1"/>
  <c r="BC26" i="1"/>
  <c r="BC17" i="1"/>
  <c r="BC75" i="1"/>
  <c r="BP75" i="1" s="1"/>
  <c r="BC80" i="1"/>
  <c r="BC25" i="1"/>
  <c r="BC76" i="1"/>
  <c r="BP76" i="1" s="1"/>
  <c r="BC64" i="1"/>
  <c r="BC79" i="1"/>
  <c r="BC77" i="1"/>
  <c r="BP77" i="1" s="1"/>
  <c r="BG69" i="1"/>
  <c r="BG13" i="1"/>
  <c r="BR13" i="1" s="1"/>
  <c r="BG14" i="1"/>
  <c r="BR14" i="1" s="1"/>
  <c r="BB14" i="1"/>
  <c r="BB26" i="1"/>
  <c r="BB13" i="1"/>
  <c r="BP13" i="1" s="1"/>
  <c r="BB15" i="1"/>
  <c r="BP15" i="1" s="1"/>
  <c r="BB16" i="1"/>
  <c r="BM28" i="1"/>
  <c r="BM6" i="1"/>
  <c r="BM5" i="1"/>
  <c r="Y65" i="1"/>
  <c r="Y37" i="1"/>
  <c r="Y64" i="1"/>
  <c r="Y63" i="1"/>
  <c r="Y20" i="1"/>
  <c r="Y60" i="1"/>
  <c r="Y62" i="1"/>
  <c r="Z75" i="1"/>
  <c r="Z71" i="1"/>
  <c r="Z70" i="1"/>
  <c r="Z77" i="1"/>
  <c r="Z67" i="1"/>
  <c r="Z73" i="1"/>
  <c r="Z72" i="1"/>
  <c r="Z68" i="1"/>
  <c r="Z74" i="1"/>
  <c r="Z76" i="1"/>
  <c r="Z69" i="1"/>
  <c r="AC42" i="1"/>
  <c r="AC41" i="1"/>
  <c r="BQ13" i="1"/>
  <c r="AD58" i="1"/>
  <c r="AH58" i="1" s="1"/>
  <c r="BI69" i="1"/>
  <c r="BO55" i="1"/>
  <c r="BI64" i="1"/>
  <c r="BI77" i="1"/>
  <c r="BP50" i="1"/>
  <c r="BO56" i="1"/>
  <c r="BQ37" i="1"/>
  <c r="AS49" i="1"/>
  <c r="BP48" i="1"/>
  <c r="BQ81" i="1"/>
  <c r="AS44" i="1"/>
  <c r="BQ44" i="1" s="1"/>
  <c r="BR46" i="1"/>
  <c r="BQ46" i="1"/>
  <c r="BR45" i="1"/>
  <c r="BQ45" i="1"/>
  <c r="BP23" i="1"/>
  <c r="BQ65" i="1"/>
  <c r="BR65" i="1"/>
  <c r="BR71" i="1"/>
  <c r="BQ71" i="1"/>
  <c r="BR48" i="1"/>
  <c r="BQ48" i="1"/>
  <c r="BR8" i="1"/>
  <c r="BQ8" i="1"/>
  <c r="BQ63" i="1"/>
  <c r="BR63" i="1"/>
  <c r="BQ60" i="1"/>
  <c r="BR60" i="1"/>
  <c r="BR4" i="1"/>
  <c r="BQ4" i="1"/>
  <c r="BQ3" i="1"/>
  <c r="BR3" i="1"/>
  <c r="BR35" i="1"/>
  <c r="BQ35" i="1"/>
  <c r="BR41" i="1"/>
  <c r="BQ41" i="1"/>
  <c r="BQ34" i="1"/>
  <c r="BR34" i="1"/>
  <c r="BQ42" i="1"/>
  <c r="BR42" i="1"/>
  <c r="BQ14" i="1"/>
  <c r="BP51" i="1"/>
  <c r="BQ7" i="1"/>
  <c r="BR7" i="1"/>
  <c r="BR43" i="1"/>
  <c r="BQ43" i="1"/>
  <c r="BR62" i="1"/>
  <c r="BQ62" i="1"/>
  <c r="BP46" i="1"/>
  <c r="BR72" i="1"/>
  <c r="BQ72" i="1"/>
  <c r="BR38" i="1"/>
  <c r="BQ38" i="1"/>
  <c r="BR10" i="1"/>
  <c r="BQ10" i="1"/>
  <c r="BR9" i="1"/>
  <c r="BQ9" i="1"/>
  <c r="BP11" i="1"/>
  <c r="BR11" i="1"/>
  <c r="BQ11" i="1"/>
  <c r="BK5" i="1"/>
  <c r="BK27" i="1"/>
  <c r="BR12" i="1"/>
  <c r="BQ12" i="1"/>
  <c r="BP12" i="1"/>
  <c r="BP57" i="1"/>
  <c r="BQ47" i="1"/>
  <c r="BR47" i="1"/>
  <c r="BP47" i="1"/>
  <c r="AE81" i="1"/>
  <c r="AH81" i="1" s="1"/>
  <c r="AE77" i="1"/>
  <c r="AE71" i="1"/>
  <c r="AE67" i="1"/>
  <c r="AE64" i="1"/>
  <c r="AE61" i="1"/>
  <c r="AH61" i="1" s="1"/>
  <c r="AE76" i="1"/>
  <c r="AE75" i="1"/>
  <c r="AE68" i="1"/>
  <c r="AE73" i="1"/>
  <c r="AE62" i="1"/>
  <c r="AE66" i="1"/>
  <c r="AH66" i="1" s="1"/>
  <c r="AE80" i="1"/>
  <c r="AH80" i="1" s="1"/>
  <c r="AE78" i="1"/>
  <c r="AH78" i="1" s="1"/>
  <c r="AE31" i="1"/>
  <c r="AH31" i="1" s="1"/>
  <c r="AE10" i="1"/>
  <c r="AH10" i="1" s="1"/>
  <c r="AE6" i="1"/>
  <c r="AH6" i="1" s="1"/>
  <c r="AE19" i="1"/>
  <c r="AH19" i="1" s="1"/>
  <c r="AE3" i="1"/>
  <c r="AH3" i="1" s="1"/>
  <c r="AE65" i="1"/>
  <c r="AE17" i="1"/>
  <c r="AH17" i="1" s="1"/>
  <c r="AE11" i="1"/>
  <c r="AH11" i="1" s="1"/>
  <c r="AH5" i="1"/>
  <c r="AE79" i="1"/>
  <c r="AH79" i="1" s="1"/>
  <c r="AE74" i="1"/>
  <c r="AE29" i="1"/>
  <c r="AH29" i="1" s="1"/>
  <c r="AE26" i="1"/>
  <c r="AH26" i="1" s="1"/>
  <c r="AE60" i="1"/>
  <c r="AE15" i="1"/>
  <c r="AH15" i="1" s="1"/>
  <c r="AE12" i="1"/>
  <c r="AH12" i="1" s="1"/>
  <c r="AE23" i="1"/>
  <c r="AH23" i="1" s="1"/>
  <c r="AE32" i="1"/>
  <c r="AH32" i="1" s="1"/>
  <c r="AE24" i="1"/>
  <c r="AH24" i="1" s="1"/>
  <c r="AE16" i="1"/>
  <c r="AH16" i="1" s="1"/>
  <c r="AE14" i="1"/>
  <c r="AH14" i="1" s="1"/>
  <c r="AE4" i="1"/>
  <c r="AH4" i="1" s="1"/>
  <c r="AE13" i="1"/>
  <c r="AH13" i="1" s="1"/>
  <c r="AE63" i="1"/>
  <c r="AE7" i="1"/>
  <c r="AH7" i="1" s="1"/>
  <c r="AE9" i="1"/>
  <c r="AH9" i="1" s="1"/>
  <c r="AH27" i="1"/>
  <c r="AE20" i="1"/>
  <c r="AE22" i="1"/>
  <c r="AE8" i="1"/>
  <c r="AH8" i="1" s="1"/>
  <c r="AE69" i="1"/>
  <c r="AE30" i="1"/>
  <c r="AH30" i="1" s="1"/>
  <c r="AE2" i="1"/>
  <c r="AH2" i="1" s="1"/>
  <c r="AE21" i="1"/>
  <c r="AH21" i="1" s="1"/>
  <c r="AE70" i="1"/>
  <c r="AE25" i="1"/>
  <c r="AH25" i="1" s="1"/>
  <c r="AE72" i="1"/>
  <c r="AE28" i="1"/>
  <c r="AH28" i="1" s="1"/>
  <c r="AH37" i="1" l="1"/>
  <c r="BP27" i="1"/>
  <c r="BP14" i="1"/>
  <c r="BP44" i="1"/>
  <c r="AH63" i="1"/>
  <c r="AH42" i="1"/>
  <c r="BP29" i="1"/>
  <c r="AH22" i="1"/>
  <c r="AH77" i="1"/>
  <c r="AH69" i="1"/>
  <c r="BQ76" i="1"/>
  <c r="BQ79" i="1"/>
  <c r="BP16" i="1"/>
  <c r="BR75" i="1"/>
  <c r="AH76" i="1"/>
  <c r="BR64" i="1"/>
  <c r="BR76" i="1"/>
  <c r="BP5" i="1"/>
  <c r="BR69" i="1"/>
  <c r="BP39" i="1"/>
  <c r="BP78" i="1"/>
  <c r="BP56" i="1"/>
  <c r="BQ64" i="1"/>
  <c r="BQ17" i="1"/>
  <c r="BP81" i="1"/>
  <c r="BQ77" i="1"/>
  <c r="BR70" i="1"/>
  <c r="BR77" i="1"/>
  <c r="BQ75" i="1"/>
  <c r="BR16" i="1"/>
  <c r="BP79" i="1"/>
  <c r="BP17" i="1"/>
  <c r="BP70" i="1"/>
  <c r="BP64" i="1"/>
  <c r="BP26" i="1"/>
  <c r="BP25" i="1"/>
  <c r="AH67" i="1"/>
  <c r="AH20" i="1"/>
  <c r="AH72" i="1"/>
  <c r="AH60" i="1"/>
  <c r="AH41" i="1"/>
  <c r="AH73" i="1"/>
  <c r="AH75" i="1"/>
  <c r="BR44" i="1"/>
  <c r="BP49" i="1"/>
  <c r="AH74" i="1"/>
  <c r="AH71" i="1"/>
  <c r="AH62" i="1"/>
  <c r="BP69" i="1"/>
  <c r="AH64" i="1"/>
  <c r="AH68" i="1"/>
  <c r="AH70" i="1"/>
  <c r="BL28" i="1"/>
  <c r="AH65" i="1"/>
  <c r="AL80" i="1"/>
  <c r="BP80" i="1" s="1"/>
  <c r="AL74" i="1"/>
  <c r="AL61" i="1"/>
  <c r="AL73" i="1"/>
  <c r="AL66" i="1"/>
  <c r="AL68" i="1"/>
  <c r="BP68" i="1" l="1"/>
  <c r="BP28" i="1"/>
  <c r="BP6" i="1"/>
  <c r="BP73" i="1"/>
  <c r="BP66" i="1"/>
  <c r="BP61" i="1"/>
  <c r="BP74" i="1"/>
  <c r="AK9" i="1" l="1"/>
  <c r="AK10" i="1"/>
  <c r="AK40" i="1"/>
  <c r="BP10" i="1" l="1"/>
  <c r="BP9" i="1"/>
  <c r="BR40" i="1"/>
  <c r="BQ40" i="1"/>
  <c r="BP4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63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1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<sst xmlns="http://schemas.openxmlformats.org/spreadsheetml/2006/main" count="8026" uniqueCount="1981">
  <si>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</si>
  <si>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</si>
  <si>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</si>
  <si>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</si>
  <si>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</si>
  <si>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</si>
  <si>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</si>
  <si>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</si>
  <si>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</si>
  <si>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</si>
  <si>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</si>
  <si>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</si>
  <si>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EWN1D</t>
  </si>
  <si>
    <t>EWN2D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</si>
  <si>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</si>
  <si>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</si>
  <si>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</si>
  <si>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</si>
  <si>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</si>
  <si>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</si>
  <si>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</si>
  <si>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</si>
  <si>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</si>
  <si>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</si>
  <si>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</si>
  <si>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EWG1D</t>
  </si>
  <si>
    <t>EWG2D</t>
  </si>
  <si>
    <t>EZ1F</t>
  </si>
  <si>
    <t>EMV2V</t>
  </si>
  <si>
    <t>EHV1D</t>
  </si>
  <si>
    <t>EHV2D</t>
  </si>
  <si>
    <t>EDV1D</t>
  </si>
  <si>
    <t>ERV1D</t>
  </si>
  <si>
    <t>EVG2D</t>
  </si>
  <si>
    <t>EVG2V</t>
  </si>
  <si>
    <t>EUVG1D</t>
  </si>
  <si>
    <t>ESVX1D</t>
  </si>
  <si>
    <t>EP1D</t>
  </si>
  <si>
    <t>EPG1D</t>
  </si>
  <si>
    <t>EPT1B</t>
  </si>
  <si>
    <t>EP2D</t>
  </si>
  <si>
    <t>EPS2D</t>
  </si>
  <si>
    <t>EPSG2D</t>
  </si>
  <si>
    <t>EP3B1D</t>
  </si>
  <si>
    <t>EP2B1D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</si>
  <si>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</si>
  <si>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</si>
  <si>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</si>
  <si>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</si>
  <si>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</si>
  <si>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</si>
  <si>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</si>
  <si>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</si>
  <si>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</si>
  <si>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</si>
  <si>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</si>
  <si>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</si>
  <si>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</si>
  <si>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</si>
  <si>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</si>
  <si>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</si>
  <si>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</si>
  <si>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</si>
  <si>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</si>
  <si>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</si>
  <si>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</si>
  <si>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</si>
  <si>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</si>
  <si>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</si>
  <si>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</si>
  <si>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</si>
  <si>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</si>
  <si>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</si>
  <si>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</si>
  <si>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</si>
  <si>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</si>
  <si>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</si>
  <si>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</si>
  <si>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</si>
  <si>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</si>
  <si>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</si>
  <si>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EMV1D</t>
  </si>
  <si>
    <t>EMV1DN</t>
  </si>
  <si>
    <t>EMV1V</t>
  </si>
  <si>
    <t>EMV1VN</t>
  </si>
  <si>
    <t>EMV2D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</si>
  <si>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</si>
  <si>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</si>
  <si>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</si>
  <si>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</si>
  <si>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</si>
  <si>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</si>
  <si>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</si>
  <si>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</si>
  <si>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</si>
  <si>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</si>
  <si>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</si>
  <si>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</si>
  <si>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</si>
  <si>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</si>
  <si>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</si>
  <si>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</si>
  <si>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</si>
  <si>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</si>
  <si>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</si>
  <si>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</si>
  <si>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</si>
  <si>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</si>
  <si>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</si>
  <si>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</si>
  <si>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</si>
  <si>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</si>
  <si>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</si>
  <si>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</si>
  <si>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</si>
  <si>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</si>
  <si>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</si>
  <si>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</si>
  <si>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</si>
  <si>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</si>
  <si>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</si>
  <si>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</si>
  <si>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</si>
  <si>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</si>
  <si>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</si>
  <si>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</si>
  <si>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</si>
  <si>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</si>
  <si>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</si>
  <si>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</si>
  <si>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</si>
  <si>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</si>
  <si>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</si>
  <si>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</si>
  <si>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</si>
  <si>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</si>
  <si>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</si>
  <si>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</si>
  <si>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</si>
  <si>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</si>
  <si>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</si>
  <si>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</si>
  <si>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</si>
  <si>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</si>
  <si>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</si>
  <si>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</si>
  <si>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</si>
  <si>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</si>
  <si>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</si>
  <si>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</si>
  <si>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</si>
  <si>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</si>
  <si>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</si>
  <si>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</si>
  <si>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</si>
  <si>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</si>
  <si>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</si>
  <si>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</si>
  <si>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</si>
  <si>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</si>
  <si>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</si>
  <si>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</si>
  <si>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</si>
  <si>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</si>
  <si>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</si>
  <si>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</si>
  <si>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</si>
  <si>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</si>
  <si>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</si>
  <si>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</si>
  <si>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</si>
  <si>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</si>
  <si>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</si>
  <si>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</si>
  <si>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</si>
  <si>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</si>
  <si>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</si>
  <si>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</si>
  <si>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</si>
  <si>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</si>
  <si>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</si>
  <si>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</si>
  <si>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</si>
  <si>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</si>
  <si>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</si>
  <si>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</si>
  <si>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</si>
  <si>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</si>
  <si>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</si>
  <si>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</si>
  <si>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</si>
  <si>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</si>
  <si>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</si>
  <si>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</si>
  <si>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</si>
  <si>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</si>
  <si>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</si>
  <si>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</si>
  <si>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</si>
  <si>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</si>
  <si>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</si>
  <si>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</si>
  <si>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</si>
  <si>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</si>
  <si>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</si>
  <si>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</si>
  <si>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</si>
  <si>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</si>
  <si>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</si>
  <si>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</si>
  <si>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</si>
  <si>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</si>
  <si>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</si>
  <si>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</si>
  <si>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</si>
  <si>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</si>
  <si>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</si>
  <si>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</si>
  <si>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</si>
  <si>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</si>
  <si>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</si>
  <si>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</si>
  <si>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</si>
  <si>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</si>
  <si>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</si>
  <si>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</si>
  <si>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</si>
  <si>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</si>
  <si>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</si>
  <si>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</si>
  <si>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</si>
  <si>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</si>
  <si>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</si>
  <si>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</si>
  <si>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</si>
  <si>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</si>
  <si>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</si>
  <si>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</si>
  <si>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</si>
  <si>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</si>
  <si>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</si>
  <si>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</si>
  <si>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</si>
  <si>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</si>
  <si>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</si>
  <si>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</si>
  <si>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</si>
  <si>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</si>
  <si>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</si>
  <si>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</si>
  <si>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</si>
  <si>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</si>
  <si>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</si>
  <si>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</si>
  <si>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</si>
  <si>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</si>
  <si>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</si>
  <si>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</si>
  <si>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</si>
  <si>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</si>
  <si>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</si>
  <si>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</si>
  <si>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</si>
  <si>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</si>
  <si>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</si>
  <si>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</si>
  <si>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</si>
  <si>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</si>
  <si>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</si>
  <si>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</si>
  <si>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</si>
  <si>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</si>
  <si>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</si>
  <si>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</si>
  <si>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</si>
  <si>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</si>
  <si>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</si>
  <si>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</si>
  <si>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</si>
  <si>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</si>
  <si>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</si>
  <si>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</si>
  <si>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</si>
  <si>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</si>
  <si>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</si>
  <si>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</si>
  <si>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</si>
  <si>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</si>
  <si>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</si>
  <si>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</si>
  <si>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</si>
  <si>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</si>
  <si>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</si>
  <si>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</si>
  <si>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</si>
  <si>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</si>
  <si>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</si>
  <si>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</si>
  <si>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</si>
  <si>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</si>
  <si>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</si>
  <si>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</si>
  <si>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</si>
  <si>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</si>
  <si>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КФ крепежа корпуса 1</t>
  </si>
  <si>
    <t>КФ опора пластиковая 120</t>
  </si>
  <si>
    <t>KFP-SB-N110</t>
  </si>
  <si>
    <t>KFS-SB-BYT_30</t>
  </si>
  <si>
    <t>Корзина с держателем для бутылок 414*500*520 мм</t>
  </si>
  <si>
    <t>КФ евровинт</t>
  </si>
  <si>
    <t>КФ крепежа корпуса 2</t>
  </si>
  <si>
    <t>КФ крепежа корпуса 4</t>
  </si>
  <si>
    <t>KFP-SB-PY94</t>
  </si>
  <si>
    <t>KFPr-SB-SPL</t>
  </si>
  <si>
    <t>КФ крепежа корпуса 6</t>
  </si>
  <si>
    <t>КФ крепежа корпуса 7</t>
  </si>
  <si>
    <t>KFP-SB-N45</t>
  </si>
  <si>
    <t>KFN-SB-M86</t>
  </si>
  <si>
    <t>KFN-SB-MD</t>
  </si>
  <si>
    <t>КФ ящика Matrix (H=89 мм)_450_GR</t>
  </si>
  <si>
    <t>Комплект ящика INNOTECH ATIRA полного выдв. с  PUSH TO OPEN , Н70,NL470,цвет серебристый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</si>
  <si>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</si>
  <si>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</si>
  <si>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</si>
  <si>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</si>
  <si>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</si>
  <si>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</si>
  <si>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</si>
  <si>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</si>
  <si>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</si>
  <si>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</si>
  <si>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</si>
  <si>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</si>
  <si>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</si>
  <si>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</si>
  <si>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</si>
  <si>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</si>
  <si>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</si>
  <si>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</si>
  <si>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</si>
  <si>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</si>
  <si>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</si>
  <si>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</si>
  <si>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</si>
  <si>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>КФ Сушка AFF 600</t>
  </si>
  <si>
    <t>КФ Сушка AFF 800</t>
  </si>
  <si>
    <t>КФ Сушка AFF 900</t>
  </si>
  <si>
    <t>КФ сушка 45 одноуровневая</t>
  </si>
  <si>
    <t>КФ сушка 60 одноуровневая</t>
  </si>
  <si>
    <t>KFPr-SB-StK</t>
  </si>
  <si>
    <t>КФ крепежа корпуса 10</t>
  </si>
  <si>
    <t>КФ KEKU</t>
  </si>
  <si>
    <t>КФ ящика Matrix (H=175 мм)_450_GR</t>
  </si>
  <si>
    <t>КФ крепежа корпуса 12</t>
  </si>
  <si>
    <t>KFP-SP-PPGK</t>
  </si>
  <si>
    <t>Изделие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</si>
  <si>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</si>
  <si>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</si>
  <si>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</si>
  <si>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</si>
  <si>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</si>
  <si>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</si>
  <si>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</si>
  <si>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</si>
  <si>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</si>
  <si>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</si>
  <si>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</si>
  <si>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</si>
  <si>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</si>
  <si>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</si>
  <si>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</si>
  <si>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</si>
  <si>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</si>
  <si>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</si>
  <si>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</si>
  <si>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</si>
  <si>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</si>
  <si>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</si>
  <si>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</si>
  <si>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</si>
  <si>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</si>
  <si>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</si>
  <si>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</si>
  <si>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</si>
  <si>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</si>
  <si>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</si>
  <si>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</si>
  <si>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</si>
  <si>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</si>
  <si>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</si>
  <si>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</si>
  <si>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</si>
  <si>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</si>
  <si>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</si>
  <si>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</si>
  <si>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</si>
  <si>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</si>
  <si>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</si>
  <si>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</si>
  <si>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</si>
  <si>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</si>
  <si>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</si>
  <si>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</si>
  <si>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</si>
  <si>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</si>
  <si>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</si>
  <si>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</si>
  <si>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</si>
  <si>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</si>
  <si>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</si>
  <si>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</si>
  <si>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</si>
  <si>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</si>
  <si>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</si>
  <si>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</si>
  <si>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</si>
  <si>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</si>
  <si>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</si>
  <si>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</si>
  <si>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</si>
  <si>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</si>
  <si>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</si>
  <si>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</si>
  <si>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</si>
  <si>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</si>
  <si>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EPT2D_455</t>
  </si>
  <si>
    <t>EPT2D_595</t>
  </si>
  <si>
    <t>EPTG2D_455</t>
  </si>
  <si>
    <t>EPTG2D_595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</si>
  <si>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</si>
  <si>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</si>
  <si>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</si>
  <si>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</si>
  <si>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</si>
  <si>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</si>
  <si>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</si>
  <si>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</si>
  <si>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</si>
  <si>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</si>
  <si>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</si>
  <si>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</si>
  <si>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</si>
  <si>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</si>
  <si>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</si>
  <si>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</si>
  <si>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</si>
  <si>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</si>
  <si>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</si>
  <si>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</si>
  <si>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</si>
  <si>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</si>
  <si>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</si>
  <si>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</si>
  <si>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</si>
  <si>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</si>
  <si>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</si>
  <si>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</si>
  <si>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</si>
  <si>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</si>
  <si>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</si>
  <si>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</si>
  <si>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</si>
  <si>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</si>
  <si>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</si>
  <si>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</si>
  <si>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</si>
  <si>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</si>
  <si>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</si>
  <si>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</si>
  <si>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</si>
  <si>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</si>
  <si>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</si>
  <si>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</si>
  <si>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</si>
  <si>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</si>
  <si>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</si>
  <si>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</si>
  <si>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</si>
  <si>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</si>
  <si>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</si>
  <si>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</si>
  <si>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</si>
  <si>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</si>
  <si>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</si>
  <si>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</si>
  <si>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</si>
  <si>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</si>
  <si>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</si>
  <si>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</si>
  <si>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</si>
  <si>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</si>
  <si>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</si>
  <si>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</si>
  <si>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</si>
  <si>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</si>
  <si>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</si>
  <si>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</si>
  <si>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</si>
  <si>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</si>
  <si>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</si>
  <si>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</si>
  <si>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</si>
  <si>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</si>
  <si>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</si>
  <si>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</si>
  <si>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</si>
  <si>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</si>
  <si>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</si>
  <si>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</si>
  <si>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</si>
  <si>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</si>
  <si>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</si>
  <si>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</si>
  <si>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</si>
  <si>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</si>
  <si>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</si>
  <si>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</si>
  <si>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</si>
  <si>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</si>
  <si>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</si>
  <si>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</si>
  <si>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2040_1_2041 - 2280_2</t>
  </si>
  <si>
    <t>2100_1_2101 - 2280_2</t>
  </si>
  <si>
    <t>Если модуль &gt;=2101 добавляется еще петля</t>
  </si>
  <si>
    <t>2100_2_2101 - 2280_3</t>
  </si>
  <si>
    <t>EPT1D_455</t>
  </si>
  <si>
    <t>EPT1D_595</t>
  </si>
  <si>
    <t>Или 0 полок или 4 Полки</t>
  </si>
  <si>
    <t>При выборе 2280</t>
  </si>
  <si>
    <t>EWV1V_900</t>
  </si>
  <si>
    <t>480/600/720/960 шаг высоты</t>
  </si>
  <si>
    <t>c 960 идет три полки
с 600 - 1 полка
с 720 - 2 полки
с 480 - 1 полка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</si>
  <si>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</si>
  <si>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</si>
  <si>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</si>
  <si>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</si>
  <si>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</si>
  <si>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</si>
  <si>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</si>
  <si>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</si>
  <si>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</si>
  <si>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№п/п</t>
  </si>
  <si>
    <t>Комплектующая</t>
  </si>
  <si>
    <t>Количество</t>
  </si>
  <si>
    <t>Сумма</t>
  </si>
  <si>
    <t>KFPr-SB-ZKKW-4</t>
  </si>
  <si>
    <t>KFPr-SB-ZW5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</si>
  <si>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</si>
  <si>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</si>
  <si>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Гофрозаготовка,970_3,428,2,514,114,58</t>
  </si>
  <si>
    <t>Комплект для ящика Hettich ATIRA Серый с реллингом, NL-470, H-176</t>
  </si>
  <si>
    <t>КФ крепления ящика Hettich</t>
  </si>
  <si>
    <t>АРЦарга 0.568*0.096 (№KWH419, ЛДСП Белый базовый 16 мм, МД 00)N000</t>
  </si>
  <si>
    <t>АРГоризонт верхний 0.568*0.540 (№KWH419, ЛДСП Белый базовый 16 мм, МД 00)N000</t>
  </si>
  <si>
    <t>Комплект для ящика Hettich ATIRA Серый, NL-470, H-70</t>
  </si>
  <si>
    <t>KFPr-SB-ZKKW-8</t>
  </si>
  <si>
    <t>Гофрозаготовка,970_3,428,2,309,114,42</t>
  </si>
  <si>
    <t>Толкатель врезной сильная пружина (синий)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</si>
  <si>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</si>
  <si>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</si>
  <si>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</si>
  <si>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</si>
  <si>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</si>
  <si>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</si>
  <si>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</si>
  <si>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</si>
  <si>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</si>
  <si>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</si>
  <si>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 xml:space="preserve"> 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</si>
  <si>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</si>
  <si>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</si>
  <si>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</si>
  <si>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</si>
  <si>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</si>
  <si>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</si>
  <si>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</si>
  <si>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</si>
  <si>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</si>
  <si>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</si>
  <si>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</si>
  <si>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</si>
  <si>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</si>
  <si>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</si>
  <si>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</si>
  <si>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</si>
  <si>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</si>
  <si>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</si>
  <si>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</si>
  <si>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</si>
  <si>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</si>
  <si>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</si>
  <si>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</si>
  <si>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</si>
  <si>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</si>
  <si>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</si>
  <si>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</si>
  <si>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</si>
  <si>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</si>
  <si>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</si>
  <si>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</si>
  <si>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</si>
  <si>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</si>
  <si>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</si>
  <si>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</si>
  <si>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</si>
  <si>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</si>
  <si>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</si>
  <si>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</si>
  <si>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</si>
  <si>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</si>
  <si>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</si>
  <si>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</si>
  <si>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</si>
  <si>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</si>
  <si>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</si>
  <si>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</si>
  <si>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</si>
  <si>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</si>
  <si>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</si>
  <si>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</si>
  <si>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</si>
  <si>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</si>
  <si>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</si>
  <si>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</si>
  <si>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</si>
  <si>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</si>
  <si>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</si>
  <si>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</si>
  <si>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</si>
  <si>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</si>
  <si>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</si>
  <si>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</si>
  <si>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</si>
  <si>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</si>
  <si>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</si>
  <si>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</si>
  <si>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</si>
  <si>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</si>
  <si>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</si>
  <si>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</si>
  <si>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</si>
  <si>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</si>
  <si>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</si>
  <si>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</si>
  <si>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</si>
  <si>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</si>
  <si>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</si>
  <si>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</si>
  <si>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</si>
  <si>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</si>
  <si>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</si>
  <si>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</si>
  <si>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</si>
  <si>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</si>
  <si>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</si>
  <si>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</si>
  <si>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</si>
  <si>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</si>
  <si>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</si>
  <si>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</si>
  <si>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</si>
  <si>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</si>
  <si>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</si>
  <si>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</si>
  <si>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</si>
  <si>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</si>
  <si>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</si>
  <si>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</si>
  <si>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</si>
  <si>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</si>
  <si>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</si>
  <si>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</si>
  <si>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</si>
  <si>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</si>
  <si>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</si>
  <si>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</si>
  <si>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</si>
  <si>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</si>
  <si>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</si>
  <si>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</si>
  <si>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</si>
  <si>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</si>
  <si>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</si>
  <si>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</si>
  <si>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</si>
  <si>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</si>
  <si>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</si>
  <si>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</si>
  <si>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</si>
  <si>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</si>
  <si>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</si>
  <si>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</si>
  <si>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</si>
  <si>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</si>
  <si>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</si>
  <si>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</si>
  <si>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</si>
  <si>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</si>
  <si>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</si>
  <si>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</si>
  <si>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</si>
  <si>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</si>
  <si>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</si>
  <si>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</si>
  <si>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</si>
  <si>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</si>
  <si>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</si>
  <si>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</si>
  <si>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</si>
  <si>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</si>
  <si>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</si>
  <si>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</si>
  <si>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</si>
  <si>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</si>
  <si>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</si>
  <si>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</si>
  <si>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</si>
  <si>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</si>
  <si>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</si>
  <si>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</si>
  <si>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</si>
  <si>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</si>
  <si>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</si>
  <si>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</si>
  <si>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</si>
  <si>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</si>
  <si>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</si>
  <si>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</si>
  <si>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</si>
  <si>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</si>
  <si>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</si>
  <si>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</si>
  <si>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</si>
  <si>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</si>
  <si>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</si>
  <si>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</si>
  <si>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</si>
  <si>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</si>
  <si>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</si>
  <si>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</si>
  <si>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</si>
  <si>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</si>
  <si>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</si>
  <si>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</si>
  <si>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</si>
  <si>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</si>
  <si>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</si>
  <si>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</si>
  <si>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</si>
  <si>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</si>
  <si>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</si>
  <si>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</si>
  <si>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</si>
  <si>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</si>
  <si>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</si>
  <si>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</si>
  <si>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</si>
  <si>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</si>
  <si>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</si>
  <si>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</si>
  <si>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</si>
  <si>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</si>
  <si>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</si>
  <si>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</si>
  <si>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</si>
  <si>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</si>
  <si>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</si>
  <si>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</si>
  <si>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</si>
  <si>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</si>
  <si>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</si>
  <si>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</si>
  <si>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</si>
  <si>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Max Ширина2</t>
  </si>
  <si>
    <t>Разница</t>
  </si>
  <si>
    <t>Стекло</t>
  </si>
  <si>
    <t>Сообщение</t>
  </si>
  <si>
    <t>Не найден расчетный коэффициент.</t>
  </si>
  <si>
    <t>АРГоризонт нижний 0.568*0.540 (№KWH419, ЛДСП Белый базовый 16 мм, МД 00)N000</t>
  </si>
  <si>
    <t>АРПолка 0.567*0.535 (№KWH419, ЛДСП Белый базовый 16 мм, МД 00)N000</t>
  </si>
  <si>
    <t>Гофрозаготовка,1280_3,401,1,1 084,586,67</t>
  </si>
  <si>
    <t>Ручка мебельная TORINO RK044.128.60</t>
  </si>
  <si>
    <t>АРДно ящика 0.491*0.480 (№KGR419, ЛДСП серый 16 мм, МД 00)N000</t>
  </si>
  <si>
    <t>АРЗадняя стенка ящика 0.480*0.176 (№KGR419, ЛДСП серый 16 мм, МД 00)N000</t>
  </si>
  <si>
    <t>Гофрозаготовка,1280_3,401,1,495,484,48</t>
  </si>
  <si>
    <t>АРБоковина левая 2.040*0.560 (№KWH419, ЛДСП Белый базовый 16 мм, МД 00)N000</t>
  </si>
  <si>
    <t>АРБоковина правая 2.040*0.548 (№KWH419, ЛДСП Белый базовый 16 мм, МД 00)N000</t>
  </si>
  <si>
    <t>Гофрозаготовка,1280_3,401,1,2 044,586,37</t>
  </si>
  <si>
    <t>АРЗадняя стенка 2.038*0.582 (№000, ХДФ Белый  3 мм, МД 00)N000</t>
  </si>
  <si>
    <t>АРБоковина правая 2.040*0.560 (№KWH419, ЛДСП Белый базовый 16 мм, МД 00)N000</t>
  </si>
  <si>
    <t>Гофрозаготовка,1280_3,401,1,724,509,112</t>
  </si>
  <si>
    <t>АРПолка 0.567*0.500 (№KWH419, ЛДСП Белый базовый 16 мм, МД 00)N000</t>
  </si>
  <si>
    <t>КФ НСТ12</t>
  </si>
  <si>
    <t>АРБоковина левая 2.280*0.560 (№KWH419, ЛДСП Белый базовый 16 мм, МД 00)N000</t>
  </si>
  <si>
    <t>Гофрозаготовка,1280_3,401,1,2 284,586,37</t>
  </si>
  <si>
    <t>Цена БЗ</t>
  </si>
  <si>
    <t>Соединенное название</t>
  </si>
  <si>
    <t>Гофрозаготовка,1280_3,401,1,724,509,96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</si>
  <si>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</si>
  <si>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</si>
  <si>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</si>
  <si>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</si>
  <si>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</si>
  <si>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</si>
  <si>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</si>
  <si>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№2 – С доводчиками</t>
  </si>
  <si>
    <t>Строка</t>
  </si>
  <si>
    <t>Измененное название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</si>
  <si>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</si>
  <si>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</si>
  <si>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Гофрозаготовка,1280_3,401,1,844,586,67</t>
  </si>
  <si>
    <t>Гофрозаготовка,1280_3,401,1,844,564,67</t>
  </si>
  <si>
    <t>АРДно ящика 0.537*0.498 (№KWH419, ЛДСП Белый базовый 16 мм, МД 00)N000</t>
  </si>
  <si>
    <t>Гофрозаготовка,1280_3,401,1,505,540,47</t>
  </si>
  <si>
    <t>АРЗадняя стенка ящика 0.537*0.224 (№KWH419, ЛДСП Белый базовый 16 мм, МД 00)N000</t>
  </si>
  <si>
    <t>KFPr-SB-ZKKG-4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</si>
  <si>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</si>
  <si>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</si>
  <si>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АРБоковина левая 0.720*0.525 (№KWH419, ЛДСП Белый базовый 16 мм, МД 00)N000</t>
  </si>
  <si>
    <t>АРБоковина правая 0.720*0.525 (№KWH419, ЛДСП Белый базовый 16 мм, МД 00)N000</t>
  </si>
  <si>
    <t>АРЗадняя стенка 0.350*0.582 (№000, ХДФ Белый  3 мм, МД 00)N000</t>
  </si>
  <si>
    <t>КФ НСТ14</t>
  </si>
  <si>
    <t>KFPr-SB-ZG5</t>
  </si>
  <si>
    <t>АРБоковина правая 0.720*0.315 (№KBCG419, ЛДСП Бетон Чикаго светло-серый 16 мм, МД 00)N000</t>
  </si>
  <si>
    <t>KFPr-SB-ZKKD-4</t>
  </si>
  <si>
    <t>АРБоковина левая 0.720*0.315 (№KDKN419, ЛДСП Дуб Кендал натуральный 16 мм, МД 00)N000</t>
  </si>
  <si>
    <t>АРБоковина правая 0.720*0.315 (№KDKN419, ЛДСП Дуб Кендал натуральный 16 мм, МД 00)N000</t>
  </si>
  <si>
    <t>АРГоризонт верхний 0.568*0.295 (№KDKN419, ЛДСП Дуб Кендал натуральный 16 мм, МД 00)N000</t>
  </si>
  <si>
    <t>АРЗадняя стенка 0.710*0.582 (№000, ХДФ Серый 3 мм, МД 00)N000</t>
  </si>
  <si>
    <t>KFPr-SB-ZKKG-8</t>
  </si>
  <si>
    <t>АРБоковина левая 0.720*0.560 (№KGR419, ЛДСП Серый 16 мм, МД 00)N000</t>
  </si>
  <si>
    <t>АРБоковина правая 0.720*0.560 (№KGR419, ЛДСП Серый 16 мм, МД 00)N000</t>
  </si>
  <si>
    <t>Корзина выдв.посудосуш.600 мм + напр. L450 Hettich (ХРОМ)</t>
  </si>
  <si>
    <t>КФ НСТ19</t>
  </si>
  <si>
    <t>АРЦарга 0.568*0.096 (№KGR419, ЛДСП серый 16 мм, МД 00)N000</t>
  </si>
  <si>
    <t>АРБоковина правая 0.720*0.560 (№KOGR419, ЛДСП Оникс серый 16 мм, МД 00)N000</t>
  </si>
  <si>
    <t>АРЦарга 0.868*0.096 (№KOGR419, ЛДСП Оникс серый 16 мм, МД 00)N000</t>
  </si>
  <si>
    <t>АРЗадняя стенка 0.718*0.441 (№000, ХДФ Серый 3 мм, МД 00)N000</t>
  </si>
  <si>
    <t>АРГоризонт нижний 0.568*0.540 (№KDKN419, ЛДСП Дуб Кендал натуральный 16 мм, МД 00)N000</t>
  </si>
  <si>
    <t>АРПолка 0.567*0.535 (№KDKN419, ЛДСП Дуб Кендал натуральный 16 мм, МД 00)N000</t>
  </si>
  <si>
    <t>АРГоризонт верхний 0.568*0.505 (№KDSO419, ЛДСП Дуб Солсберри 16 мм, МД 00)N000</t>
  </si>
  <si>
    <t>АРГоризонт нижний 0.568*0.505 (№KDSO419, ЛДСП Дуб Солсберри 16 мм, МД 00)N000</t>
  </si>
  <si>
    <t>АРЗадняя стенка 0.721*0.582 (№000, ХДФ Серый 3 мм, МД 00)N000</t>
  </si>
  <si>
    <t>АРПолка 0.567*0.500 (№KDSO419, ЛДСП Дуб Солсберри 16 мм, МД 00)N000</t>
  </si>
  <si>
    <t>EPTG1B1D_595</t>
  </si>
  <si>
    <t>EPTP1D_595</t>
  </si>
  <si>
    <t>EPT1B1D_595</t>
  </si>
  <si>
    <t>Гофрозаготовка,1280_3,401,1,724,509,64</t>
  </si>
  <si>
    <t>АРГоризонт верхний 0.568*0.505 (№KDKN419, ЛДСП Дуб Кендал натуральный 16 мм, МД 00)N000</t>
  </si>
  <si>
    <t>АРГоризонт нижний 0.568*0.505 (№KDKN419, ЛДСП Дуб Кендал натуральный 16 мм, МД 00)N000</t>
  </si>
  <si>
    <t>АРПолка 0.567*0.500 (№KDKN419, ЛДСП Дуб Кендал натуральный 16 мм, МД 00)N000</t>
  </si>
  <si>
    <t>АРЗадняя стенка 2.038*0.582 (№000, ХДФ Серый 3 мм, МД 00)N000</t>
  </si>
  <si>
    <t>Гофрозаготовка,1280_3,401,1,724,544,96</t>
  </si>
  <si>
    <t>Гофрозаготовка,970_3,401,1,505,540,47</t>
  </si>
  <si>
    <t>АРЗадняя стенка 0.720*0.582 (№000, ХДФ Серый 3 мм, МД 00)N000</t>
  </si>
  <si>
    <t>АРЗадняя стенка 0.683*0.582 (№000, ХДФ Серый 3 мм, МД 00)N000</t>
  </si>
  <si>
    <t>АРГоризонт верхний 0.568*0.505 (№KGRG419, ЛДСП Серая галька 16 мм, МД 00)N000</t>
  </si>
  <si>
    <t>АРГоризонт нижний 0.568*0.505 (№KGRG419, ЛДСП Серая галька 16 мм, МД 00)N000</t>
  </si>
  <si>
    <t>АРПолка 0.567*0.500 (№KGRG419, ЛДСП Серая галька 16 мм, МД 00)N000</t>
  </si>
  <si>
    <t>АРГоризонт верхний 0.568*0.505 (№KOGR419, ЛДСП Оникс серый 16 мм, МД 00)N000</t>
  </si>
  <si>
    <t>АРГоризонт нижний 0.568*0.505 (№KOGR419, ЛДСП Оникс серый 16 мм, МД 00)N000</t>
  </si>
  <si>
    <t>АРПолка 0.567*0.500 (№KOGR419, ЛДСП Оникс серый 16 мм, МД 00)N000</t>
  </si>
  <si>
    <t>АРЗадняя стенка 0.482*0.582 (№000, ХДФ Серый 3 мм, МД 00)N000</t>
  </si>
  <si>
    <t>АРГоризонт верхний 0.568*0.505 (№KGR419, ЛДСП серый 16 мм, МД 00)N000</t>
  </si>
  <si>
    <t>АРГоризонт нижний 0.568*0.505 (№KGR419, ЛДСП серый 16 мм, МД 00)N000</t>
  </si>
  <si>
    <t>АРБоковина левая 2.280*0.560 (№KOGR419, ЛДСП Оникс серый 16 мм, МД 00)N000</t>
  </si>
  <si>
    <t>АРЦарга 0.568*0.096 (№KOGR419, ЛДСП Оникс серый 16 мм, МД 00)N000</t>
  </si>
  <si>
    <t>АРБоковина правая 2.280*0.560 (№KOGR419, ЛДСП Оникс серый 16 мм, МД 00)N000</t>
  </si>
  <si>
    <t>АРБоковина левая 0.720*0.400 (№KWH419, ЛДСП Белый базовый 16 мм, МД 00)N000</t>
  </si>
  <si>
    <t>АРБоковина правая 0.720*0.400 (№KWH419, ЛДСП Белый базовый 16 мм, МД 00)N000</t>
  </si>
  <si>
    <t>АРБоковина левая 0.720*0.315 (№KBCG419, ЛДСП Бетон Чикаго светло-серый 16 мм, МД 00)N000</t>
  </si>
  <si>
    <t>АРЗадняя стенка 0.710*0.432 (№000, ХДФ Серый 3 мм, МД 00)N000</t>
  </si>
  <si>
    <t>EMN1W1B</t>
  </si>
  <si>
    <t>ЛДСП Белый Древесный 16 мм</t>
  </si>
  <si>
    <t>Цена за м3</t>
  </si>
  <si>
    <t>237 Арктик матовый</t>
  </si>
  <si>
    <t>АРБоковина левая 0.720*0.525 (№KOGR419, ЛДСП Оникс серый 16 мм, МД 00)N000</t>
  </si>
  <si>
    <t>АРБоковина правая 0.720*0.525 (№KOGR419, ЛДСП Оникс серый 16 мм, МД 00)N000</t>
  </si>
  <si>
    <t>АРЗадняя стенка 0.350*0.582 (№000, ХДФ Серый 3 мм, МД 00)N000</t>
  </si>
  <si>
    <t>Кол-во фасадов</t>
  </si>
  <si>
    <t>Кол-во фасадов в модуле</t>
  </si>
  <si>
    <t>АРБоковина правая 0.960*0.315 (№KWA419, ЛДСП Белый Древесный 16 мм, МД 00)N000</t>
  </si>
  <si>
    <t>АРБоковина правая 0.720*0.315 (№KWA419, ЛДСП Белый Древесный 16 мм, МД 00)N000</t>
  </si>
  <si>
    <t>АРЗадняя стенка 0.710*0.391 (№000, ХДФ Белый  3 мм, МД 00)N000</t>
  </si>
  <si>
    <t>АРЗадняя стенка правая 0.710*0.391 (№000, ХДФ Белый  3 мм, МД 00)N000</t>
  </si>
  <si>
    <t>АРПолка 0.567*0.263 (№KDKN419, ЛДСП Дуб Кендал натуральный 16 мм, МД 00)N000</t>
  </si>
  <si>
    <t>АРБоковина правая 1.320*0.560 (№KDKN419, ЛДСП Дуб Кендал натуральный 16 мм, МД 00)N000</t>
  </si>
  <si>
    <t>АРБоковина левая 1.320*0.560 (№KDKN419, ЛДСП Дуб Кендал натуральный 16 мм, МД 00)N000</t>
  </si>
  <si>
    <t>АРБоковина левая 2.080*0.560 (№KDKN419, ЛДСП Дуб Кендал натуральный 16 мм, МД 00)N000</t>
  </si>
  <si>
    <t>АРГоризонт верхний 0.568*0.540 (№KDKN419, ЛДСП Дуб Кендал натуральный 16 мм, МД 00)N000</t>
  </si>
  <si>
    <t>АРЗадняя стенка 2.078*0.582 (№000, ХДФ Серый 3 мм, МД 00)N000</t>
  </si>
  <si>
    <t>Гофрозаготовка,1280_3,401,1,2 084,586,37</t>
  </si>
  <si>
    <t>Гофрозаготовка,1280_3,401,1,2 244,586,37</t>
  </si>
  <si>
    <t>АРБоковина левая 2.240*0.560 (№KDSO419, ЛДСП Дуб Солсберри 16 мм, МД 00)N000</t>
  </si>
  <si>
    <t>АРБоковина правая 2.240*0.560 (№KDSO419, ЛДСП Дуб Солсберри 16 мм, МД 00)N000</t>
  </si>
  <si>
    <t>АРБоковина левая 2.080*0.560 (№KGR419, ЛДСП серый 16 мм, МД 00)N000</t>
  </si>
  <si>
    <t>АРБоковина правая 2.080*0.560 (№KGR419, ЛДСП серый 16 мм, МД 00)N000</t>
  </si>
  <si>
    <t>Гофрозаготовка,1280_3,401,1,2 284,564,37</t>
  </si>
  <si>
    <t>АРБоковина левая 2.040*0.560 (№KDKN419, ЛДСП Дуб Кендал натуральный 16 мм, МД 00)N000</t>
  </si>
  <si>
    <t>АРБоковина правая 2.040*0.560 (№KDKN419, ЛДСП Дуб Кендал натуральный 16 мм, МД 00)N000</t>
  </si>
  <si>
    <t>EP2B1D,Пенал,Левый,ЛДСП Дуб Кендал натуральный 16 мм,2 040,600,560,Комплектация №2P,Две,Деревянная,120</t>
  </si>
  <si>
    <t>EP2B1D,Пенал,Левый,ЛДСП Белый базовый 16 мм,2 180,600,560,Комплектация №2P,Две,Деревянная,150</t>
  </si>
  <si>
    <t>АРБоковина левая 2.180*0.560 (№KWH419, ЛДСП Белый базовый 16 мм, МД 00)N000</t>
  </si>
  <si>
    <t>АРЗадняя стенка 2.178*0.582 (№000, ХДФ Белый  3 мм, МД 00)N000</t>
  </si>
  <si>
    <t>Гофрозаготовка,1280_3,401,1,2 184,586,37</t>
  </si>
  <si>
    <t>АРБоковина правая 2.180*0.560 (№KWH419, ЛДСП Белый базовый 16 мм, МД 00)N000</t>
  </si>
  <si>
    <t>EP2B1D,Пенал,Левый,ЛДСП Дуб Кендал натуральный 16 мм,2 040,600,560,Комплектация №3,Две,Деревянная,120</t>
  </si>
  <si>
    <t>EP2B1D,Пенал,Левый,ЛДСП Дуб Кендал натуральный 16 мм,2 280,600,560,Комплектация №3,Две,Деревянная,120</t>
  </si>
  <si>
    <t>АРБоковина левая 2.280*0.560 (№KDKN419, ЛДСП Дуб Кендал натуральный 16 мм, МД 00)N000</t>
  </si>
  <si>
    <t>АРЗадняя стенка 2.278*0.582 (№000, ХДФ Серый 3 мм, МД 00)N000</t>
  </si>
  <si>
    <t>АРБоковина правая 2.280*0.560 (№KDKN419, ЛДСП Дуб Кендал натуральный 16 мм, МД 00)N000</t>
  </si>
  <si>
    <t>АРЗадняя стенка 0.860*0.582 (№000, ХДФ Серый 3 мм, МД 00)N000</t>
  </si>
  <si>
    <t>АРБоковина правая 2.040*0.548 (№KDKN419, ЛДСП Дуб Кендал натуральный 16 мм, МД 00)N000</t>
  </si>
  <si>
    <t>EP2B1D,Пенал,Левый,ЛДСП Дуб Кендал натуральный 16 мм,2 040,600,560,Комплектация №2P,Две,Деревянная,1</t>
  </si>
  <si>
    <t>EP2B1D,Пенал,Левый,ЛДСП Дуб Кендал натуральный 16 мм,2 040,600,560,Комплектация №3,Две,Деревянная,12</t>
  </si>
  <si>
    <t>EP2B1D,Пенал,Левый,ЛДСП Дуб Кендал натуральный 16 мм,2 280,600,560,Комплектация №3,Две,Деревянная,12</t>
  </si>
  <si>
    <t>EP2B1D 2180 600 560 2 №2 – С доводчиками ЛДСП БЕЛЫЙ БАЗОВЫЙ SL34</t>
  </si>
  <si>
    <t>EP2B1D 2040 600 560 2 №2 – С доводчиками ЛДСП ДУБ КЕНДАЛ НАТУРАЛЬНЫЙ SL35</t>
  </si>
  <si>
    <t>EP2B1D 2040 600 560 2 №3 – Без доводчиков ЛДСП ДУБ КЕНДАЛ НАТУРАЛЬНЫЙ SL35</t>
  </si>
  <si>
    <t>EP2B1D 2280 600 560 2 №3 – Без доводчиков ЛДСП ДУБ КЕНДАЛ НАТУРАЛЬНЫЙ SL35</t>
  </si>
  <si>
    <t>ENO Открытый+Полки+Нижний</t>
  </si>
  <si>
    <t>EMN1D 1 дверь+Полки+Нижний</t>
  </si>
  <si>
    <t>EMN2D 2 двери+Полки+Нижний</t>
  </si>
  <si>
    <t>EMN1K_150 1 дверь+Корзина_150</t>
  </si>
  <si>
    <t>EMN1K_450 1 дверь+Корзина_450</t>
  </si>
  <si>
    <t>EWN1D 1 дверь+Мойка</t>
  </si>
  <si>
    <t>EWN2D 2 двери+Мойка</t>
  </si>
  <si>
    <t>EUN1D 1 дверь+Бленда+Полки+Угловой_отступ_250</t>
  </si>
  <si>
    <t>EUN1D_150 1 дверь+Бленда+Полки+Угловой_отступ_150</t>
  </si>
  <si>
    <t>EWU1D 1 дверь+Бленда+Мойка+Угловой_отступ_250</t>
  </si>
  <si>
    <t>EWU1D_150 1 дверь+Бленда+Мойка+Угловой_отступ_150</t>
  </si>
  <si>
    <t>EMN1B1D 1 дверь+1 Ящик+Полки</t>
  </si>
  <si>
    <t>EMN1B2D 2 двери+1 Ящик+Полки</t>
  </si>
  <si>
    <t>EMN4B 4 Ящика</t>
  </si>
  <si>
    <t>EMN3B 3 Ящика</t>
  </si>
  <si>
    <t>EMN2B 2 Ящика</t>
  </si>
  <si>
    <t>EMN1W1B 2 Ящика + Сушилка</t>
  </si>
  <si>
    <t>ETN1B 1 ящик+Духовка</t>
  </si>
  <si>
    <t>ESNX1D 1 дверь+Скошенный+Торцевой+Полки</t>
  </si>
  <si>
    <t>ERN Открытый+Радиус+Торцевой+Полки</t>
  </si>
  <si>
    <t>ERN1D 1 дверь+Радиус+Торцевой+Полки</t>
  </si>
  <si>
    <t>ENG1D Gola+1 дверь</t>
  </si>
  <si>
    <t>ENG2D Gola+2 двери</t>
  </si>
  <si>
    <t>ENG2B Gola+2 Ящика</t>
  </si>
  <si>
    <t>ENG3B Gola+3 Ящика</t>
  </si>
  <si>
    <t>ENG1K_150 Gola+Корзина_150</t>
  </si>
  <si>
    <t>ENG1K_450 Gola+Корзина_450</t>
  </si>
  <si>
    <t>EWG1D Gola+1 дверь+Мойка</t>
  </si>
  <si>
    <t>EWG2D Gola+2 двери+Мойка</t>
  </si>
  <si>
    <t>EUG1D Gola+1 дверь+Бленда+Полки+Угловой_Отступ_250+Низ</t>
  </si>
  <si>
    <t>EUG1D_150 Gola+1 дверь+Бленда+Полки+Угловой_Отступ_150+Низ</t>
  </si>
  <si>
    <t>EVO Открытый+Полки+Верхний</t>
  </si>
  <si>
    <t>EMV1D 1 дверь+Полки+Верхний</t>
  </si>
  <si>
    <t>EMV1DN 1 дверь+Микроволновая печь</t>
  </si>
  <si>
    <t>EMV1V 1 фасад+Подъемник поворотный_h_360</t>
  </si>
  <si>
    <t>EMV1VN 1 дверь+Подъемник поворотный+Микроволновая печь</t>
  </si>
  <si>
    <t>EMV2D 2 двери+Полки+Верхний</t>
  </si>
  <si>
    <t>EMV2V 2 фасада+Подъемник складной</t>
  </si>
  <si>
    <t>EVU1D 1 дверь+Бленда+Полки+Угловой</t>
  </si>
  <si>
    <t>EHV1D 1 дверь+Вытяжка</t>
  </si>
  <si>
    <t>EHV2D 2 двери+Вытяжка</t>
  </si>
  <si>
    <t>EDV1D 1 дверь+Диагональный+Полки</t>
  </si>
  <si>
    <t>EWV1D_450 1 дверь+Сушилка_450</t>
  </si>
  <si>
    <t>EWV1D_600 1 дверь+Сушилка_600</t>
  </si>
  <si>
    <t>EWV2D_600 2 двери+Сушилка_600</t>
  </si>
  <si>
    <t>EWV2D_800 2 двери+Сушилка_800</t>
  </si>
  <si>
    <t>EWV2D_900 2 двери+Сушилка_900</t>
  </si>
  <si>
    <t>EWV2V_450 2 фасада+Подъемник складной+Сушилка_450</t>
  </si>
  <si>
    <t>EWV1V_450 1 фасад+Подъемник поворотный+Сушилка_450</t>
  </si>
  <si>
    <t>EWV1V_600 1 фасад+Подъемник поворотный+Сушилка_600</t>
  </si>
  <si>
    <t>EWV1V_900 1 фасад+Подъемник поворотный+Сушилка_900</t>
  </si>
  <si>
    <t>ERV1D 1 дверь+Радиус+Торцевой+1 Полка+Верхний</t>
  </si>
  <si>
    <t>EVG1D Gola+1 дверь+Полки</t>
  </si>
  <si>
    <t>EVG2D Gola+2 двери+Полки</t>
  </si>
  <si>
    <t>EVG2V Gola+Складной подъемник</t>
  </si>
  <si>
    <t>EUVG1D Gola+1 дверь+Бленда+Полки+Угловой</t>
  </si>
  <si>
    <t>EZ1F 1 фасад+Колонна</t>
  </si>
  <si>
    <t>ESVX1D 1 дверь+Скошенный+Полки h=720</t>
  </si>
  <si>
    <t>EP1D 1 дверь+ Полки + Пенал</t>
  </si>
  <si>
    <t>EPG1D Gola+1 дверь+Полки+Пенал</t>
  </si>
  <si>
    <t>EPT1D_455 1 дверь+1 Ниша под технику_455+Полки</t>
  </si>
  <si>
    <t>EPT1D_595 1 дверь+1 Ниша под технику_595+Полки</t>
  </si>
  <si>
    <t>EPT1B 1 ящик+1 Ниша под технику_380</t>
  </si>
  <si>
    <t>EP2D 2 двери+Полки + Пенал</t>
  </si>
  <si>
    <t>EPG2D_EPG2DM Gola+2 двери+Полки+Пенал</t>
  </si>
  <si>
    <t>EPS2D 2 двери+ Холодильник</t>
  </si>
  <si>
    <t>EPSG2D Gola+2 двери+Холодильник</t>
  </si>
  <si>
    <t>EP3B1D 1 дверь+3 Ящика</t>
  </si>
  <si>
    <t>EP2B1D 1 дверь+2 Ящика</t>
  </si>
  <si>
    <t>EPT2D_455 2 двери + 1 Ниша под технику_455</t>
  </si>
  <si>
    <t>EPT2D_595 2 двери + 1 Ниша под технику_595</t>
  </si>
  <si>
    <t>EPTG2D_455 Gola+2 двери +1 Ниша под технику_455</t>
  </si>
  <si>
    <t>EPTG2D_595 Gola+2 двери +1 Ниша под технику_595</t>
  </si>
  <si>
    <t>EPT2B1D_382 1 дверь+1 ящик+1 Ниша под технику_382</t>
  </si>
  <si>
    <t>EPT2B1D_455 1 дверь+1 ящик+ 1 Ниша под технику_455</t>
  </si>
  <si>
    <t>EPT2B1D_595 1 дверь+1 ящик+ 1 Ниша под технику_595</t>
  </si>
  <si>
    <t>EPTP1D_595 1 подъемник+1 дверь+2 Ниши под технику_382_595</t>
  </si>
  <si>
    <t>EPT1B1D_595 1 дверь + 1 ящик+ 2 Ниши под технику_382_595</t>
  </si>
  <si>
    <t>EPTG1B1D_595 Gola+1 дверь+1 ящик+ 2 Ниши под технику_382_595</t>
  </si>
  <si>
    <t>EPSP2D 1 подъемник+2 двери+Холодильник</t>
  </si>
  <si>
    <t>ALT1UV ЧЁРНЫЙ</t>
  </si>
  <si>
    <t>ALT1MUV ЧЁРНЫЙ МАТОВЫЙ</t>
  </si>
  <si>
    <t>ALT2 КРАСНЫЙ</t>
  </si>
  <si>
    <t>ALT3UV БЕЛЫЙ</t>
  </si>
  <si>
    <t>ALT3MUVAF БЕЛЫЙ МАТОВЫЙ</t>
  </si>
  <si>
    <t>ALT5 КАПУЧИНО</t>
  </si>
  <si>
    <t>ALT5МUVAF КАПУЧИНО МАТОВЫЙ</t>
  </si>
  <si>
    <t>ALT5UV КАПУЧИНО</t>
  </si>
  <si>
    <t>ALT9 АНТРАЦИТ МЕТАЛЛИК</t>
  </si>
  <si>
    <t>AL12 БАКЛАЖАН</t>
  </si>
  <si>
    <t>ALT12UV БАКЛАЖАН</t>
  </si>
  <si>
    <t>AL14 ЖАСМИН</t>
  </si>
  <si>
    <t>ALT14МUVAF ЖАСМИН МАТОВЫЙ</t>
  </si>
  <si>
    <t>ALT14UV ЖАСМИН</t>
  </si>
  <si>
    <t>ALT26UV ЛИМОН</t>
  </si>
  <si>
    <t>ALT27МUVAF ЛАТТЕ МАТОВЫЙ</t>
  </si>
  <si>
    <t>ALT27UV ЛАТТЕ</t>
  </si>
  <si>
    <t>ALT28МUVAF БЕЛЫЙ СНЕЖНЫЙ МАТОВЫЙ</t>
  </si>
  <si>
    <t>ALT28UV БЕЛЫЙ СНЕЖНЫЙ</t>
  </si>
  <si>
    <t>ALT36UV МОРОЗНАЯ ЧЕРНИКА</t>
  </si>
  <si>
    <t>ALT39МUVAF ТАУП МАТОВЫЙ</t>
  </si>
  <si>
    <t>ALT40UV ГОЛУБОЙ МЕТАЛЛИК</t>
  </si>
  <si>
    <t>ALT41МUVAF ГРАФИТ МАТОВЫЙ</t>
  </si>
  <si>
    <t>ALD41МUVAF ГРАФИТ МАТОВЫЙ</t>
  </si>
  <si>
    <t>ALT42МUVAF КАДЕТ МАТОВЫЙ</t>
  </si>
  <si>
    <t>ALT43МUVAF САПФИР МАТОВЫЙ</t>
  </si>
  <si>
    <t>ALT44МUVAF МЕЙСОН МАТОВЫЙ</t>
  </si>
  <si>
    <t>ALD44МUVAF МЕЙСОН МАТОВЫЙ</t>
  </si>
  <si>
    <t>ALD45МUVAF КАШЕМИР МАТОВЫЙ</t>
  </si>
  <si>
    <t>ALD46МUVAF ТЕРРАКОТ МАТОВЫЙ</t>
  </si>
  <si>
    <t>ALD47МUVAF ЭНИГМА МАТОВЫЙ</t>
  </si>
  <si>
    <t>EMV1DN,Шкаф верхний,Левый,ЛДСП Белый базовый 16 мм,Комплектация №2,870,600,350,340,Одна,Деревянная</t>
  </si>
  <si>
    <t>EMV1DN,Шкаф верхний,Левый,ЛДСП Белый базовый 16 мм,Комплектация №2,920,535,350,340,Одна,Деревянная</t>
  </si>
  <si>
    <t>EMV1DN,Шкаф верхний,Левый,ЛДСП Белый базовый 16 мм,Комплектация №2,920,537,350,340,Одна,Деревянная</t>
  </si>
  <si>
    <t>EMV1DN,Шкаф верхний,Левый,ЛДСП Белый базовый 16 мм,Комплектация №2,920,600,350,340,Одна,Деревянная</t>
  </si>
  <si>
    <t>EMV1DN,Шкаф верхний,Левый,ЛДСП Белый базовый 16 мм,Комплектация №2,960,600,360,340,Одна,Деревянная</t>
  </si>
  <si>
    <t>EMV1DN,Шкаф верхний,Левый,ЛДСП Дуб Кендал коньяк 16 мм ,Комплектация №3,800,450,350,340,Одна,Стеклян</t>
  </si>
  <si>
    <t>EMV1DN,Шкаф верхний,Левый,ЛДСП Дуб Кендал натуральный 16 мм,Комплектация №2,960,600,500,340,Одна,Дер</t>
  </si>
  <si>
    <t>EMV1DN,Шкаф верхний,Правый,ЛДСП Белый базовый 16 мм,Комплектация №2,800,600,350,340,Одна,Деревянная</t>
  </si>
  <si>
    <t>EMV1DN,Шкаф верхний,Правый,ЛДСП Белый базовый 16 мм,Комплектация №2,820,530,370,340,Одна,Деревянная</t>
  </si>
  <si>
    <t>EMV1DN,Шкаф верхний,Правый,ЛДСП Белый базовый 16 мм,Комплектация №2,920,537,350,340,Одна,Деревянная</t>
  </si>
  <si>
    <t>EMV1VN,Шкаф верхний,ЛДСП Белый базовый 16 мм,Комплектация №2,Поворотный,720,600,350,340</t>
  </si>
  <si>
    <t>EMV1VN,Шкаф верхний,ЛДСП Белый базовый 16 мм,Комплектация №2,Поворотный,800,450,500,340</t>
  </si>
  <si>
    <t>EMV1VN,Шкаф верхний,ЛДСП Белый базовый 16 мм,Комплектация №2,Поворотный,800,600,350,340</t>
  </si>
  <si>
    <t>EMV1VN,Шкаф верхний,ЛДСП Дуб Кендал натуральный 16 мм,Комплектация №2,Поворотный,800,600,500,340</t>
  </si>
  <si>
    <t>EMV1VN,Шкаф верхний,ЛДСП Дуб Кендал натуральный 16 мм,Комплектация №3,Поворотный,754,452,500,340</t>
  </si>
  <si>
    <t>EMV1VN,Шкаф верхний,ЛДСП Оникс серый 16 мм,Комплектация №2,Поворотный,720,451,350,340</t>
  </si>
  <si>
    <t>EMV1VN,Шкаф верхний,ЛДСП серый 16 мм,Комплектация №2,Поворотный,720,600,350,340</t>
  </si>
  <si>
    <t>EMV2V,Шкаф верхний,ЛДСП Белый базовый 16 мм,Комплектация №2,720,400,400,Складной,Одна,Стеклянная</t>
  </si>
  <si>
    <t>EMV2V,Шкаф верхний,ЛДСП Белый базовый 16 мм,Комплектация №2,720,570,315,Складной,Одна,Деревянная</t>
  </si>
  <si>
    <t>EMV2V,Шкаф верхний,ЛДСП Белый базовый 16 мм,Комплектация №2,720,600,350,Складной,Одна,Деревянная</t>
  </si>
  <si>
    <t>EMV2V,Шкаф верхний,ЛДСП Белый базовый 16 мм,Комплектация №2,720,720,315,Складной,Одна,Деревянная</t>
  </si>
  <si>
    <t>EMV2V,Шкаф верхний,ЛДСП Белый базовый 16 мм,Комплектация №2,720,800,350,Складной,Одна,Деревянная</t>
  </si>
  <si>
    <t>EMV2V,Шкаф верхний,ЛДСП Бетон Чикаго светло-серый 16 мм,Комплектация №2,720,450,315,Складной,Одна,Де</t>
  </si>
  <si>
    <t>EMV2V,Шкаф верхний,ЛДСП Дуб Кендал натуральный 16 мм,Комплектация №2,720,400,315,Складной,Одна,Дерев</t>
  </si>
  <si>
    <t>EMV2V,Шкаф верхний,ЛДСП Дуб Кендал натуральный 16 мм,Комплектация №2,720,600,315,Складной,Одна,Дерев</t>
  </si>
  <si>
    <t>EMV2V,Шкаф верхний,ЛДСП Дуб Кендал натуральный 16 мм,Комплектация №2,720,700,315,Складной,Одна,Дерев</t>
  </si>
  <si>
    <t>EMV2V,Шкаф верхний,ЛДСП Серая галька 16 мм,Комплектация №2,720,500,398,Складной,Одна,Деревянная</t>
  </si>
  <si>
    <t>ENG2D,Шкаф нижний,ЛДСП Белый базовый 16 мм,Комплектация №2,720,680,425,Одна,Деревянная,120</t>
  </si>
  <si>
    <t>ENG2D,Шкаф нижний,ЛДСП Белый базовый 16 мм,Комплектация №2,720,680,560,Одна,Деревянная,120</t>
  </si>
  <si>
    <t>ENG2D,Шкаф нижний,ЛДСП Белый базовый 16 мм,Комплектация №2,720,700,560,150</t>
  </si>
  <si>
    <t>ENG2D,Шкаф нижний,ЛДСП Белый базовый 16 мм,Комплектация №2,720,700,560,Одна,Деревянная,150</t>
  </si>
  <si>
    <t>ENG2D,Шкаф нижний,ЛДСП Белый базовый 16 мм,Комплектация №2,720,750,560,Одна,Деревянная,150</t>
  </si>
  <si>
    <t>ENG2D,Шкаф нижний,ЛДСП Белый базовый 16 мм,Комплектация №2,720,800,560,150</t>
  </si>
  <si>
    <t>ENG2D,Шкаф нижний,ЛДСП Белый базовый 16 мм,Комплектация №2,720,850,525,Одна,Деревянная,120</t>
  </si>
  <si>
    <t>ENG2D,Шкаф нижний,ЛДСП Дуб Кендал натуральный 16 мм,Комплектация №2,720,1 200,500,120</t>
  </si>
  <si>
    <t>ENG2D,Шкаф нижний,ЛДСП Дуб Солсберри 16 мм,Комплектация №2,720,700,315,Две,Деревянная,120</t>
  </si>
  <si>
    <t>ENG2D,Шкаф нижний,ЛДСП Оникс серый 16 мм,Комплектация №2,720,900,425,Одна,Деревянная,120</t>
  </si>
  <si>
    <t>EP2B1D,Пенал,Левый,ЛДСП Белый базовый 16 мм,2 040,600,560,Комплектация №3,Две,Деревянная,150</t>
  </si>
  <si>
    <t>EP2B1D,Пенал,Левый,ЛДСП Оникс серый 16 мм,2 280,600,560,Комплектация №3,Две,Деревянная,120</t>
  </si>
  <si>
    <t>EP3B1D,Пенал,Левый,ЛДСП Белый базовый 16 мм,2 004,600,560,Комплектация №2P,Две,Деревянная,120</t>
  </si>
  <si>
    <t>EP3B1D,Пенал,Левый,ЛДСП Белый Древесный 16 мм,2 280,600,560,Комплектация №3,Две,Деревянная,120</t>
  </si>
  <si>
    <t>EP3B1D,Пенал,Левый,ЛДСП Дуб Кендал натуральный 16 мм,2 040,600,560,Комплектация №2P,Две,Деревянная,1</t>
  </si>
  <si>
    <t>EP3B1D,Пенал,Левый,ЛДСП Дуб Кендал натуральный 16 мм,2 280,600,560,Комплектация №2P,Две,Деревянная,1</t>
  </si>
  <si>
    <t>EP3B1D,Пенал,Левый,ЛДСП Дуб Кендал натуральный 16 мм,2 280,600,560,Комплектация №3,Две,Деревянная,12</t>
  </si>
  <si>
    <t>EP3B1D,Пенал,Левый,ЛДСП Дуб Солсберри 16 мм,2 240,600,560,Комплектация №2P,Две,Деревянная,150</t>
  </si>
  <si>
    <t>EP3B1D,Пенал,Правый,ЛДСП Белый базовый 16 мм,2 000,600,560,Комплектация №2P,Две,Деревянная,120</t>
  </si>
  <si>
    <t>EPG1D,Пенал,Левый,ЛДСП Белый базовый 16 мм,Комплектация №2,1 500,600,560,Две,Деревянная,120</t>
  </si>
  <si>
    <t>EPG1D,Пенал,Левый,ЛДСП Дуб Кендал натуральный 16 мм,Комплектация №2,1 500,600,560,Две,Деревянная,150</t>
  </si>
  <si>
    <t>EPG1D,Пенал,Левый,ЛДСП серый 16 мм,Комплектация №2,1 475,389,471,Две,Деревянная,120</t>
  </si>
  <si>
    <t>EPG2D,Пенал,Левый,ЛДСП Белый базовый 16 мм,2 040,600,560,Комплектация №2,Четыре,Деревянная,120</t>
  </si>
  <si>
    <t>EPG2D,Пенал,Левый,ЛДСП Белый базовый 16 мм,2 280,400,560,Комплектация №2,Четыре,Деревянная,150</t>
  </si>
  <si>
    <t>EPG2D,Пенал,Левый,ЛДСП Белый базовый 16 мм,2 280,400,560,Комплектация №2,Четыре,Стеклянная,150</t>
  </si>
  <si>
    <t>EPG2D,Пенал,Левый,ЛДСП Белый базовый 16 мм,2 280,600,560,Комплектация №2,Четыре,Деревянная,120</t>
  </si>
  <si>
    <t>EPG2D,Пенал,Левый,ЛДСП Дуб Кендал натуральный 16 мм,2 040,600,560,Комплектация №2,Четыре,Деревянная,</t>
  </si>
  <si>
    <t>EPG2D,Пенал,Левый,ЛДСП Дуб Кендал натуральный 16 мм,2 080,600,560,Комплектация №2,Четыре,Деревянная,</t>
  </si>
  <si>
    <t>EPG2D,Пенал,Левый,ЛДСП Дуб Кендал натуральный 16 мм,2 100,600,560,Комплектация №2,Четыре,Деревянная,</t>
  </si>
  <si>
    <t>EPG2D,Пенал,Левый,ЛДСП Дуб Кендал натуральный 16 мм,2 205,600,560,Комплектация №2,Четыре,Деревянная,</t>
  </si>
  <si>
    <t>EPG2D,Пенал,Левый,ЛДСП Серая галька 16 мм,2 280,600,560,Комплектация №2,Четыре,Деревянная,120</t>
  </si>
  <si>
    <t>EPG2D,Пенал,Правый,ЛДСП Белый базовый 16 мм,2 040,600,560,Комплектация №2,Четыре,Деревянная,150</t>
  </si>
  <si>
    <t>EPT1D,Пенал,Левый,ЛДСП Белый базовый 16 мм,1187,600,560,Комплектация №2,455,Одна,Деревянная,120</t>
  </si>
  <si>
    <t>EPT1D,Пенал,Левый,ЛДСП Бетон Чикаго светло-серый 16 мм,1320,600,560,Комплектация №2,595,Одна,Деревян</t>
  </si>
  <si>
    <t>EPT1D,Пенал,Левый,ЛДСП Дуб Кендал коньяк 16 мм ,1320,600,560,Комплектация №3T,595,Одна,Деревянная,12</t>
  </si>
  <si>
    <t>EPT1D,Пенал,Левый,ЛДСП Дуб Кендал натуральный 16 мм,1187,600,560,Комплектация №3,455,Одна,Деревянная</t>
  </si>
  <si>
    <t>EPT1D,Пенал,Левый,ЛДСП Дуб Кендал натуральный 16 мм,1187,600,560,Комплектация №3T,455,Одна,Деревянна</t>
  </si>
  <si>
    <t>EPT1D,Пенал,Левый,ЛДСП Дуб Кендал натуральный 16 мм,1320,600,560,Комплектация №2,595,Одна,Деревянная</t>
  </si>
  <si>
    <t>EPT1D,Пенал,Левый,ЛДСП Дуб Кендал натуральный 16 мм,1320,600,560,Комплектация №3,595,Одна,Деревянная</t>
  </si>
  <si>
    <t>EPT1D,Пенал,Левый,ЛДСП Дуб Кендал натуральный 16 мм,1320,600,560,Комплектация №3T,595,Одна,Деревянна</t>
  </si>
  <si>
    <t>EPT1D,Пенал,Левый,ЛДСП серый 16 мм,1320,600,560,Комплектация №3T,595,Одна,Деревянная,120</t>
  </si>
  <si>
    <t>EPT1D,Пенал,Правый,ЛДСП Белый базовый 16 мм,1320,600,560,Комплектация №2,595,Одна,Деревянная,150</t>
  </si>
  <si>
    <t>EPT2B1D,Пенал,Левый,ЛДСП Белый базовый 16 мм,2 000,600,560,Комплектация №2P,455,Одна,Деревянная,150</t>
  </si>
  <si>
    <t>EPT2B1D,Пенал,Левый,ЛДСП Белый базовый 16 мм,2 040,600,560,Комплектация №2P,455,Одна,Деревянная,150</t>
  </si>
  <si>
    <t>EPT2B1D,Пенал,Левый,ЛДСП Белый базовый 16 мм,2 040,600,560,Комплектация №2P,595,Одна,Деревянная,120</t>
  </si>
  <si>
    <t>EPT2B1D,Пенал,Левый,ЛДСП Белый базовый 16 мм,2 040,600,560,Комплектация №3,595,Одна,Деревянная,120</t>
  </si>
  <si>
    <t>EPT2B1D,Пенал,Левый,ЛДСП Бетон Чикаго светло-серый 16 мм,2 280,600,560,Комплектация №2P,595,Две,Дере</t>
  </si>
  <si>
    <t>EPT2B1D,Пенал,Левый,ЛДСП Дуб Кендал натуральный 16 мм,2 040,600,560,Комплектация №2P,382,Одна,Деревя</t>
  </si>
  <si>
    <t>EPT2B1D,Пенал,Левый,ЛДСП Дуб Кендал натуральный 16 мм,2 040,600,560,Комплектация №3,595,Одна,Деревян</t>
  </si>
  <si>
    <t>EPT2B1D,Пенал,Левый,ЛДСП Дуб Кендал натуральный 16 мм,2 220,600,560,Комплектация №2P,382,Две,Деревян</t>
  </si>
  <si>
    <t>EPT2B1D,Пенал,Левый,ЛДСП Дуб Кендал натуральный 16 мм,2 220,600,560,Комплектация №3,455,Две,Деревянн</t>
  </si>
  <si>
    <t>EPT2B1D,Пенал,Левый,ЛДСП Дуб Солсберри 16 мм,2 003,600,560,Комплектация №3,595,Одна,Деревянная,150</t>
  </si>
  <si>
    <t>EPT2B1D,Пенал,Левый,ЛДСП Серая галька 16 мм,2 177,600,560,Комплектация №3,455,Две,Деревянная,150</t>
  </si>
  <si>
    <t>EPT2B1D,Пенал,Левый,ЛДСП серый 16 мм,2 080,600,560,Комплектация №2P,455,Одна,Деревянная,150</t>
  </si>
  <si>
    <t>EPT2B1D,Пенал,Левый,ЛДСП серый 16 мм,2 280,600,560,Комплектация №2P,595,Две,Деревянная,150</t>
  </si>
  <si>
    <t>EPT2B1D,Пенал,Правый,ЛДСП Белый базовый 16 мм,2 040,600,560,Комплектация №3,595,Одна,Деревянная,120</t>
  </si>
  <si>
    <t>EPTG2D,Пенал,Левый,ЛДСП Белый базовый 16 мм,2 280,600,560,Комплектация №2,595,Три,Деревянная,120</t>
  </si>
  <si>
    <t>EPTG2D,Пенал,Левый,ЛДСП Дуб Кендал коньяк 16 мм ,2 123,600,560,Комплектация №2,455,Три,Деревянная,12</t>
  </si>
  <si>
    <t>EPTG2D,Пенал,Левый,ЛДСП Дуб Кендал натуральный 16 мм,2 040,600,560,Комплектация №2,455,Две,Деревянна</t>
  </si>
  <si>
    <t>EPTG2D,Пенал,Левый,ЛДСП Дуб Кендал натуральный 16 мм,2 040,600,560,Комплектация №2,595,Две,Деревянна</t>
  </si>
  <si>
    <t>EPTG2D,Пенал,Левый,ЛДСП Дуб Кендал натуральный 16 мм,2 228,600,560,Комплектация №2,455,Три,Деревянна</t>
  </si>
  <si>
    <t>EPTG2D,Пенал,Левый,ЛДСП Дуб Кендал натуральный 16 мм,2 228,600,560,Комплектация №2,595,Три,Деревянна</t>
  </si>
  <si>
    <t>EPTG2D,Пенал,Левый,ЛДСП серый 16 мм,2 040,600,560,Комплектация №2,595,Две,Деревянная,150</t>
  </si>
  <si>
    <t>EPTG2D,Пенал,Левый,ЛДСП серый 16 мм,2 090,600,560,Комплектация №2,595,Две,Деревянная,120</t>
  </si>
  <si>
    <t>EPTG2D,Пенал,Левый,ЛДСП серый 16 мм,2 090,600,560,Комплектация №2,595,Две,Деревянная,150</t>
  </si>
  <si>
    <t>EPTG2D,Пенал,Правый,ЛДСП Белый базовый 16 мм,2 040,600,560,Комплектация №2,595,Две,Деревянная,120</t>
  </si>
  <si>
    <t>EPTP1D,Пенал,Левый,ЛДСП Белый базовый 16 мм,2 269,600,560,Комплектация №2,595,Две,Деревянная,150</t>
  </si>
  <si>
    <t>EPTP1D,Пенал,Левый,ЛДСП Дуб Кендал натуральный 16 мм,2 040,600,560,Комплектация №2,595,Одна,Деревянн</t>
  </si>
  <si>
    <t>EPTP1D,Пенал,Левый,ЛДСП Дуб Кендал натуральный 16 мм,2 040,600,560,Комплектация №3,595,Две,Деревянна</t>
  </si>
  <si>
    <t>EPTP1D,Пенал,Левый,ЛДСП Дуб Кендал натуральный 16 мм,2 280,600,560,Комплектация №2,595,Две,Деревянна</t>
  </si>
  <si>
    <t>EPTP1D,Пенал,Левый,ЛДСП Дуб Кендал натуральный 16 мм,2 280,600,560,Комплектация №3,595,Две,Деревянна</t>
  </si>
  <si>
    <t>EPTP1D,Пенал,Левый,ЛДСП Маренго 16 мм,2 199,600,560,Комплектация №3,595,Две,Деревянная,150</t>
  </si>
  <si>
    <t>EPTP1D,Пенал,Левый,ЛДСП Муссон 16 мм,2 199,600,560,Комплектация №3,595,Две,Деревянная,120</t>
  </si>
  <si>
    <t>EPTP1D,Пенал,Левый,ЛДСП Оникс серый 16 мм,2 154,600,560,Комплектация №2,595,Две,Деревянная,120</t>
  </si>
  <si>
    <t>EPTP1D,Пенал,Правый,ЛДСП Оникс серый 16 мм,2 080,600,560,Комплектация №2,595,Две,Деревянная,150</t>
  </si>
  <si>
    <t>ERN,Шкаф нижний,Левый,ЛДСП серый 16 мм,720,315,600,Одна,Деревянная,120</t>
  </si>
  <si>
    <t>ERV1D,Шкаф верхний,Левый,ЛДСП Белый Древесный 16 мм,Комплектация №2,720,315,315,Две,Деревянная</t>
  </si>
  <si>
    <t>ERV1D,Шкаф верхний,Левый,ЛДСП Белый Древесный 16 мм,Комплектация №2,800,315,315,Три,Деревянная</t>
  </si>
  <si>
    <t>ERV1D,Шкаф верхний,Левый,ЛДСП Белый Древесный 16 мм,Комплектация №2,960,315,315,Три,Деревянная</t>
  </si>
  <si>
    <t>ERV1D,Шкаф верхний,Левый,ЛДСП Дуб Кендал натуральный 16 мм,Комплектация №2,720,315,315,Две,Деревянна</t>
  </si>
  <si>
    <t>ERV1D,Шкаф верхний,Левый,ЛДСП Дуб Кендал натуральный 16 мм,Комплектация №2,960,315,315,Три,Деревянна</t>
  </si>
  <si>
    <t>ERV1D,Шкаф верхний,Левый,ЛДСП серый 16 мм,Комплектация №2,480,315,315,Одна,Деревянная</t>
  </si>
  <si>
    <t>ERV1D,Шкаф верхний,Левый,ЛДСП серый 16 мм,Комплектация №2,600,315,315,Одна,Деревянная</t>
  </si>
  <si>
    <t>ERV1D,Шкаф верхний,Правый,ЛДСП Белый Древесный 16 мм,Комплектация №2,800,315,315,Три,Деревянная</t>
  </si>
  <si>
    <t>ERV1D,Шкаф верхний,Правый,ЛДСП Дуб Кендал натуральный 16 мм,Комплектация №2,720,315,315,Две,Деревянн</t>
  </si>
  <si>
    <t>ERV1D,Шкаф верхний,Правый,ЛДСП серый 16 мм,Комплектация №2,830,315,315,Три,Деревянная</t>
  </si>
  <si>
    <t>ESNX1D,Шкаф нижний,Левый,ЛДСП Белый базовый 16 мм,Комплектация №2,720,230,560,120</t>
  </si>
  <si>
    <t>ESNX1D,Шкаф нижний,Левый,ЛДСП Белый базовый 16 мм,Комплектация №2,720,230,600,120</t>
  </si>
  <si>
    <t>ESNX1D,Шкаф нижний,Левый,ЛДСП Белый базовый 16 мм,Комплектация №3T,720,230,600,120</t>
  </si>
  <si>
    <t>ESNX1D,Шкаф нижний,Левый,ЛДСП Дуб Кендал натуральный 16 мм,Комплектация №2,720,230,445,150</t>
  </si>
  <si>
    <t>ESNX1D,Шкаф нижний,Левый,ЛДСП Оникс серый 16 мм,Комплектация №3,720,230,560,150</t>
  </si>
  <si>
    <t>ESNX1D,Шкаф нижний,Правый,ЛДСП Белый базовый 16 мм,Комплектация №2,720,230,445,120</t>
  </si>
  <si>
    <t>ESNX1D,Шкаф нижний,Правый,ЛДСП серый 16 мм,Комплектация №2,720,230,545,120</t>
  </si>
  <si>
    <t>ESVX1D,Шкаф верхний,Левый,ЛДСП Белый базовый 16 мм,Комплектация №3T,480,210,467,Одна,Деревянная</t>
  </si>
  <si>
    <t>ESVX1D,Шкаф верхний,Левый,ЛДСП Дуб Кендал натуральный 16 мм,Комплектация №2,720,210,315,Две,Деревянн</t>
  </si>
  <si>
    <t>ESVX1D,Шкаф верхний,Левый,ЛДСП Дуб Кендал натуральный 16 мм,Комплектация №2,960,210,315,Три,Деревянн</t>
  </si>
  <si>
    <t>ESVX1D,Шкаф верхний,Левый,ЛДСП Дуб Кендал натуральный 16 мм,Комплектация №3,720,210,315,Две,Деревянн</t>
  </si>
  <si>
    <t>ESVX1D,Шкаф верхний,Левый,ЛДСП Дуб Кендал натуральный 16 мм,Комплектация №3T,720,210,315,Две,Деревян</t>
  </si>
  <si>
    <t>EWG2D,Шкаф нижний,ЛДСП Белый базовый 16 мм,Комплектация №2,720,600,560,150</t>
  </si>
  <si>
    <t>EWG2D,Шкаф нижний,ЛДСП Белый базовый 16 мм,Комплектация №2,720,800,560,150</t>
  </si>
  <si>
    <t>EWG2D,Шкаф нижний,ЛДСП Белый базовый 16 мм,Комплектация №2,720,900,560,150</t>
  </si>
  <si>
    <t>EWG2D,Шкаф нижний,ЛДСП Дуб Кендал натуральный 16 мм,Комплектация №2,720,900,560,120</t>
  </si>
  <si>
    <t>EWG2D,Шкаф нижний,ЛДСП Оникс серый 16 мм,Комплектация №2,720,600,525,150</t>
  </si>
  <si>
    <t>EWG2D,Шкаф нижний,ЛДСП Серая галька 16 мм,Комплектация №2,720,900,525,120</t>
  </si>
  <si>
    <t>EWG2D,Шкаф нижний,ЛДСП серый 16 мм,Комплектация №2,720,600,560,150</t>
  </si>
  <si>
    <t>EWG2D,Шкаф нижний,ЛДСП серый 16 мм,Комплектация №2,720,690,525,150</t>
  </si>
  <si>
    <t>EWG2D,Шкаф нижний,ЛДСП серый 16 мм,Комплектация №2,720,750,525,120</t>
  </si>
  <si>
    <t>EWV1V,Шкаф верхний,ЛДСП Дуб Кендал натуральный 16 мм,Комплектация №2,360,896,315,Поворотный</t>
  </si>
  <si>
    <t>EWV1V,Шкаф верхний,ЛДСП Дуб Кендал натуральный 16 мм,Комплектация №2,600,446,315,Поворотный</t>
  </si>
  <si>
    <t>EWV1V,Шкаф верхний,ЛДСП Дуб Кендал натуральный 16 мм,Комплектация №2,600,896,315,Поворотный</t>
  </si>
  <si>
    <t>EMV1DN 870 600 350 1 №2 – С доводчиками ЛДСП БЕЛЫЙ БАЗОВЫЙ SL34</t>
  </si>
  <si>
    <t>EMV1DN 920 535 350 1 №2 – С доводчиками ЛДСП БЕЛЫЙ БАЗОВЫЙ SL34</t>
  </si>
  <si>
    <t>EMV1DN 920 537 350 1 №2 – С доводчиками ЛДСП БЕЛЫЙ БАЗОВЫЙ SL34</t>
  </si>
  <si>
    <t>EMV1DN 920 600 350 1 №2 – С доводчиками ЛДСП БЕЛЫЙ БАЗОВЫЙ SL34</t>
  </si>
  <si>
    <t>EMV1DN 960 600 360 1 №2 – С доводчиками ЛДСП БЕЛЫЙ БАЗОВЫЙ SL34</t>
  </si>
  <si>
    <t>EMV1DN 800 450 350 1 №3 – Без доводчиков Стекло ДУБ КЕНДАЛ КОНЬЯК SL36</t>
  </si>
  <si>
    <t>EMV1DN 800 600 350 1 №2 – С доводчиками ЛДСП БЕЛЫЙ БАЗОВЫЙ SL34</t>
  </si>
  <si>
    <t>EMV1DN 820 530 370 1 №2 – С доводчиками ЛДСП БЕЛЫЙ БАЗОВЫЙ SL34</t>
  </si>
  <si>
    <t>EMV1VN 720 600 350 0 №2 – С доводчиками ЛДСП БЕЛЫЙ БАЗОВЫЙ SL34</t>
  </si>
  <si>
    <t>EMV1VN 800 450 500 0 №2 – С доводчиками ЛДСП БЕЛЫЙ БАЗОВЫЙ SL34</t>
  </si>
  <si>
    <t>EMV1VN 800 600 350 0 №2 – С доводчиками ЛДСП БЕЛЫЙ БАЗОВЫЙ SL34</t>
  </si>
  <si>
    <t>EMV1VN 800 600 500 0 №2 – С доводчиками ЛДСП ДУБ КЕНДАЛ НАТУРАЛЬНЫЙ SL35</t>
  </si>
  <si>
    <t>EMV1VN 754 452 500 0 №3 – Без доводчиков ЛДСП ДУБ КЕНДАЛ НАТУРАЛЬНЫЙ SL35</t>
  </si>
  <si>
    <t>EMV1VN 720 451 350 0 №2 – С доводчиками ЛДСП ОНИКС СЕРЫЙ SL39</t>
  </si>
  <si>
    <t>EMV1VN 720 600 350 0 №2 – С доводчиками ЛДСП СВЕТЛО-СЕРЫЙ SL38</t>
  </si>
  <si>
    <t>EMV2V 720 400 400 1 №2 – С доводчиками Стекло БЕЛЫЙ БАЗОВЫЙ SL34</t>
  </si>
  <si>
    <t>EMV2V 720 570 315 1 №2 – С доводчиками ЛДСП БЕЛЫЙ БАЗОВЫЙ SL34</t>
  </si>
  <si>
    <t>EMV2V 720 600 350 1 №2 – С доводчиками ЛДСП БЕЛЫЙ БАЗОВЫЙ SL34</t>
  </si>
  <si>
    <t>EMV2V 720 720 315 1 №2 – С доводчиками ЛДСП БЕЛЫЙ БАЗОВЫЙ SL34</t>
  </si>
  <si>
    <t>EMV2V 720 800 350 1 №2 – С доводчиками ЛДСП БЕЛЫЙ БАЗОВЫЙ SL34</t>
  </si>
  <si>
    <t>EMV2V 720 400 315 1 №2 – С доводчиками ЛДСП ДУБ КЕНДАЛ НАТУРАЛЬНЫЙ SL35</t>
  </si>
  <si>
    <t>EMV2V 720 600 315 1 №2 – С доводчиками ЛДСП ДУБ КЕНДАЛ НАТУРАЛЬНЫЙ SL35</t>
  </si>
  <si>
    <t>EMV2V 720 700 315 1 №2 – С доводчиками ЛДСП ДУБ КЕНДАЛ НАТУРАЛЬНЫЙ SL35</t>
  </si>
  <si>
    <t>EMV2V 720 500 398 1 №2 – С доводчиками ЛДСП СЕРАЯ ГАЛЬКА SL44</t>
  </si>
  <si>
    <t>ENG2D 720 680 425 1 №2 – С доводчиками ЛДСП БЕЛЫЙ БАЗОВЫЙ SL34</t>
  </si>
  <si>
    <t>ENG2D 720 680 560 1 №2 – С доводчиками ЛДСП БЕЛЫЙ БАЗОВЫЙ SL34</t>
  </si>
  <si>
    <t>ENG2D 720 700 560 0 №2 – С доводчиками ЛДСП БЕЛЫЙ БАЗОВЫЙ SL34</t>
  </si>
  <si>
    <t>ENG2D 720 700 560 1 №2 – С доводчиками ЛДСП БЕЛЫЙ БАЗОВЫЙ SL34</t>
  </si>
  <si>
    <t>ENG2D 720 750 560 1 №2 – С доводчиками ЛДСП БЕЛЫЙ БАЗОВЫЙ SL34</t>
  </si>
  <si>
    <t>ENG2D 720 800 560 0 №2 – С доводчиками ЛДСП БЕЛЫЙ БАЗОВЫЙ SL34</t>
  </si>
  <si>
    <t>ENG2D 720 850 525 1 №2 – С доводчиками ЛДСП БЕЛЫЙ БАЗОВЫЙ SL34</t>
  </si>
  <si>
    <t>ENG2D 720 1200 500 0 №2 – С доводчиками ЛДСП ДУБ КЕНДАЛ НАТУРАЛЬНЫЙ SL35</t>
  </si>
  <si>
    <t>ENG2D 720 700 315 2 №2 – С доводчиками ЛДСП ДУБ СОЛСБЕРИ SL37</t>
  </si>
  <si>
    <t>ENG2D 720 900 425 1 №2 – С доводчиками ЛДСП ОНИКС СЕРЫЙ SL39</t>
  </si>
  <si>
    <t>EP2B1D 2040 600 560 2 №3 – Без доводчиков ЛДСП БЕЛЫЙ БАЗОВЫЙ SL34</t>
  </si>
  <si>
    <t>EP2B1D 2280 600 560 2 №3 – Без доводчиков ЛДСП ОНИКС СЕРЫЙ SL39</t>
  </si>
  <si>
    <t>EP3B1D 2004 600 560 2 №2 – С доводчиками ЛДСП БЕЛЫЙ БАЗОВЫЙ SL34</t>
  </si>
  <si>
    <t>EP3B1D 2280 600 560 2 №3 – Без доводчиков ЛДСП ЛДСП Белый Древесный 16 мм</t>
  </si>
  <si>
    <t>EP3B1D 2040 600 560 2 №2 – С доводчиками ЛДСП ДУБ КЕНДАЛ НАТУРАЛЬНЫЙ SL35</t>
  </si>
  <si>
    <t>EP3B1D 2280 600 560 2 №2 – С доводчиками ЛДСП ДУБ КЕНДАЛ НАТУРАЛЬНЫЙ SL35</t>
  </si>
  <si>
    <t>EP3B1D 2280 600 560 2 №3 – Без доводчиков ЛДСП ДУБ КЕНДАЛ НАТУРАЛЬНЫЙ SL35</t>
  </si>
  <si>
    <t>EP3B1D 2240 600 560 2 №2 – С доводчиками ЛДСП ДУБ СОЛСБЕРИ SL37</t>
  </si>
  <si>
    <t>EP3B1D 2000 600 560 2 №2 – С доводчиками ЛДСП БЕЛЫЙ БАЗОВЫЙ SL34</t>
  </si>
  <si>
    <t>EPG1D 1500 600 560 2 №2 – С доводчиками ЛДСП БЕЛЫЙ БАЗОВЫЙ SL34</t>
  </si>
  <si>
    <t>EPG1D 1500 600 560 2 №2 – С доводчиками ЛДСП ДУБ КЕНДАЛ НАТУРАЛЬНЫЙ SL35</t>
  </si>
  <si>
    <t>EPG1D 1475 389 471 2 №2 – С доводчиками ЛДСП СВЕТЛО-СЕРЫЙ SL38</t>
  </si>
  <si>
    <t>EPG2D_EPG2DM 2040 600 560 4 №2 – С доводчиками ЛДСП БЕЛЫЙ БАЗОВЫЙ SL34</t>
  </si>
  <si>
    <t>EPG2D_EPG2DM 2280 400 560 4 №2 – С доводчиками ЛДСП БЕЛЫЙ БАЗОВЫЙ SL34</t>
  </si>
  <si>
    <t>EPG2D_EPG2DM 2280 400 560 4 №2 – С доводчиками Стекло БЕЛЫЙ БАЗОВЫЙ SL34</t>
  </si>
  <si>
    <t>EPG2D_EPG2DM 2280 600 560 4 №2 – С доводчиками ЛДСП БЕЛЫЙ БАЗОВЫЙ SL34</t>
  </si>
  <si>
    <t>EPG2D_EPG2DM 2040 600 560 4 №2 – С доводчиками ЛДСП ДУБ КЕНДАЛ НАТУРАЛЬНЫЙ SL35</t>
  </si>
  <si>
    <t>EPG2D_EPG2DM 2080 600 560 4 №2 – С доводчиками ЛДСП ДУБ КЕНДАЛ НАТУРАЛЬНЫЙ SL35</t>
  </si>
  <si>
    <t>EPG2D_EPG2DM 2100 600 560 4 №2 – С доводчиками ЛДСП ДУБ КЕНДАЛ НАТУРАЛЬНЫЙ SL35</t>
  </si>
  <si>
    <t>EPG2D_EPG2DM 2205 600 560 4 №2 – С доводчиками ЛДСП ДУБ КЕНДАЛ НАТУРАЛЬНЫЙ SL35</t>
  </si>
  <si>
    <t>EPG2D_EPG2DM 2280 600 560 4 №2 – С доводчиками ЛДСП СЕРАЯ ГАЛЬКА SL44</t>
  </si>
  <si>
    <t>EPT1D_455 1187 600 560 1 №2 – С доводчиками ЛДСП БЕЛЫЙ БАЗОВЫЙ SL34</t>
  </si>
  <si>
    <t>EPT1D_595 1320 600 560 1 №2 – С доводчиками ЛДСП БЕТОН ЧИКАГО SL42</t>
  </si>
  <si>
    <t>EPT1D_595 1320 600 560 1 №3T – Открывание по нажатию ЛДСП ДУБ КЕНДАЛ КОНЬЯК SL36</t>
  </si>
  <si>
    <t>EPT1D_455 1187 600 560 1 №3 – Без доводчиков ЛДСП ДУБ КЕНДАЛ НАТУРАЛЬНЫЙ SL35</t>
  </si>
  <si>
    <t>EPT1D_455 1187 600 560 1 №3T – Открывание по нажатию ЛДСП ДУБ КЕНДАЛ НАТУРАЛЬНЫЙ SL35</t>
  </si>
  <si>
    <t>EPT1D_595 1320 600 560 1 №2 – С доводчиками ЛДСП ДУБ КЕНДАЛ НАТУРАЛЬНЫЙ SL35</t>
  </si>
  <si>
    <t>EPT1D_595 1320 600 560 1 №3 – Без доводчиков ЛДСП ДУБ КЕНДАЛ НАТУРАЛЬНЫЙ SL35</t>
  </si>
  <si>
    <t>EPT1D_595 1320 600 560 1 №3T – Открывание по нажатию ЛДСП ДУБ КЕНДАЛ НАТУРАЛЬНЫЙ SL35</t>
  </si>
  <si>
    <t>EPT1D_595 1320 600 560 1 №3T – Открывание по нажатию ЛДСП СВЕТЛО-СЕРЫЙ SL38</t>
  </si>
  <si>
    <t>EPT1D_595 1320 600 560 1 №2 – С доводчиками ЛДСП БЕЛЫЙ БАЗОВЫЙ SL34</t>
  </si>
  <si>
    <t>EPT2B1D_455 2000 600 560 1 №2 – С доводчиками ЛДСП БЕЛЫЙ БАЗОВЫЙ SL34</t>
  </si>
  <si>
    <t>EPT2B1D_455 2040 600 560 1 №2 – С доводчиками ЛДСП БЕЛЫЙ БАЗОВЫЙ SL34</t>
  </si>
  <si>
    <t>EPT2B1D_595 2040 600 560 1 №2 – С доводчиками ЛДСП БЕЛЫЙ БАЗОВЫЙ SL34</t>
  </si>
  <si>
    <t>EPT2B1D_595 2040 600 560 1 №3 – Без доводчиков ЛДСП БЕЛЫЙ БАЗОВЫЙ SL34</t>
  </si>
  <si>
    <t>EPT2B1D_595 2280 600 560 2 №2 – С доводчиками ЛДСП БЕТОН ЧИКАГО SL42</t>
  </si>
  <si>
    <t>EPT2B1D_382 2040 600 560 1 №2 – С доводчиками ЛДСП ДУБ КЕНДАЛ НАТУРАЛЬНЫЙ SL35</t>
  </si>
  <si>
    <t>EPT2B1D_595 2040 600 560 1 №3 – Без доводчиков ЛДСП ДУБ КЕНДАЛ НАТУРАЛЬНЫЙ SL35</t>
  </si>
  <si>
    <t>EPT2B1D_382 2220 600 560 2 №2 – С доводчиками ЛДСП ДУБ КЕНДАЛ НАТУРАЛЬНЫЙ SL35</t>
  </si>
  <si>
    <t>EPT2B1D_455 2220 600 560 2 №3 – Без доводчиков ЛДСП ДУБ КЕНДАЛ НАТУРАЛЬНЫЙ SL35</t>
  </si>
  <si>
    <t>EPT2B1D_595 2003 600 560 1 №3 – Без доводчиков ЛДСП ДУБ СОЛСБЕРИ SL37</t>
  </si>
  <si>
    <t>EPT2B1D_455 2177 600 560 2 №3 – Без доводчиков ЛДСП СЕРАЯ ГАЛЬКА SL44</t>
  </si>
  <si>
    <t>EPT2B1D_455 2080 600 560 1 №2 – С доводчиками ЛДСП СВЕТЛО-СЕРЫЙ SL38</t>
  </si>
  <si>
    <t>EPT2B1D_595 2280 600 560 2 №2 – С доводчиками ЛДСП СВЕТЛО-СЕРЫЙ SL38</t>
  </si>
  <si>
    <t>EPTG2D_595 2280 600 560 3 №2 – С доводчиками ЛДСП БЕЛЫЙ БАЗОВЫЙ SL34</t>
  </si>
  <si>
    <t>EPTG2D_455 2123 600 560 3 №2 – С доводчиками ЛДСП ДУБ КЕНДАЛ КОНЬЯК SL36</t>
  </si>
  <si>
    <t>EPTG2D_455 2040 600 560 2 №2 – С доводчиками ЛДСП ДУБ КЕНДАЛ НАТУРАЛЬНЫЙ SL35</t>
  </si>
  <si>
    <t>EPTG2D_595 2040 600 560 2 №2 – С доводчиками ЛДСП ДУБ КЕНДАЛ НАТУРАЛЬНЫЙ SL35</t>
  </si>
  <si>
    <t>EPTG2D_455 2228 600 560 3 №2 – С доводчиками ЛДСП ДУБ КЕНДАЛ НАТУРАЛЬНЫЙ SL35</t>
  </si>
  <si>
    <t>EPTG2D_595 2228 600 560 3 №2 – С доводчиками ЛДСП ДУБ КЕНДАЛ НАТУРАЛЬНЫЙ SL35</t>
  </si>
  <si>
    <t>EPTG2D_595 2040 600 560 2 №2 – С доводчиками ЛДСП СВЕТЛО-СЕРЫЙ SL38</t>
  </si>
  <si>
    <t>EPTG2D_595 2090 600 560 2 №2 – С доводчиками ЛДСП СВЕТЛО-СЕРЫЙ SL38</t>
  </si>
  <si>
    <t>EPTG2D_595 2040 600 560 2 №2 – С доводчиками ЛДСП БЕЛЫЙ БАЗОВЫЙ SL34</t>
  </si>
  <si>
    <t>EPTP1D_595 2269 600 560 2 №2 – С доводчиками ЛДСП БЕЛЫЙ БАЗОВЫЙ SL34</t>
  </si>
  <si>
    <t>EPTP1D_595 2040 600 560 1 №2 – С доводчиками ЛДСП ДУБ КЕНДАЛ НАТУРАЛЬНЫЙ SL35</t>
  </si>
  <si>
    <t>EPTP1D_595 2040 600 560 2 №3 – Без доводчиков ЛДСП ДУБ КЕНДАЛ НАТУРАЛЬНЫЙ SL35</t>
  </si>
  <si>
    <t>EPTP1D_595 2280 600 560 2 №2 – С доводчиками ЛДСП ДУБ КЕНДАЛ НАТУРАЛЬНЫЙ SL35</t>
  </si>
  <si>
    <t>EPTP1D_595 2280 600 560 2 №3 – Без доводчиков ЛДСП ДУБ КЕНДАЛ НАТУРАЛЬНЫЙ SL35</t>
  </si>
  <si>
    <t>EPTP1D_595 2199 600 560 2 №3 – Без доводчиков ЛДСП МАРЕНГО SL40</t>
  </si>
  <si>
    <t>EPTP1D_595 2199 600 560 2 №3 – Без доводчиков ЛДСП МУССОН SL41</t>
  </si>
  <si>
    <t>EPTP1D_595 2154 600 560 2 №2 – С доводчиками ЛДСП ОНИКС СЕРЫЙ SL39</t>
  </si>
  <si>
    <t>EPTP1D_595 2080 600 560 2 №2 – С доводчиками ЛДСП ОНИКС СЕРЫЙ SL39</t>
  </si>
  <si>
    <t>ERN 720 315 600 1 №2 – С доводчиками ЛДСП СВЕТЛО-СЕРЫЙ SL38</t>
  </si>
  <si>
    <t>ERV1D 720 315 315 2 №2 – С доводчиками ЛДСП ЛДСП Белый Древесный 16 мм</t>
  </si>
  <si>
    <t>ERV1D 800 315 315 3 №2 – С доводчиками ЛДСП ЛДСП Белый Древесный 16 мм</t>
  </si>
  <si>
    <t>ERV1D 960 315 315 3 №2 – С доводчиками ЛДСП ЛДСП Белый Древесный 16 мм</t>
  </si>
  <si>
    <t>ERV1D 720 315 315 2 №2 – С доводчиками ЛДСП ДУБ КЕНДАЛ НАТУРАЛЬНЫЙ SL35</t>
  </si>
  <si>
    <t>ERV1D 960 315 315 3 №2 – С доводчиками ЛДСП ДУБ КЕНДАЛ НАТУРАЛЬНЫЙ SL35</t>
  </si>
  <si>
    <t>ERV1D 480 315 315 1 №2 – С доводчиками ЛДСП СВЕТЛО-СЕРЫЙ SL38</t>
  </si>
  <si>
    <t>ERV1D 600 315 315 1 №2 – С доводчиками ЛДСП СВЕТЛО-СЕРЫЙ SL38</t>
  </si>
  <si>
    <t>ERV1D 830 315 315 3 №2 – С доводчиками ЛДСП СВЕТЛО-СЕРЫЙ SL38</t>
  </si>
  <si>
    <t>ESNX1D 720 230 560 0 №2 – С доводчиками ЛДСП БЕЛЫЙ БАЗОВЫЙ SL34</t>
  </si>
  <si>
    <t>ESNX1D 720 230 600 0 №2 – С доводчиками ЛДСП БЕЛЫЙ БАЗОВЫЙ SL34</t>
  </si>
  <si>
    <t>ESNX1D 720 230 600 0 №3T – Открывание по нажатию ЛДСП БЕЛЫЙ БАЗОВЫЙ SL34</t>
  </si>
  <si>
    <t>ESNX1D 720 230 445 0 №2 – С доводчиками ЛДСП ДУБ КЕНДАЛ НАТУРАЛЬНЫЙ SL35</t>
  </si>
  <si>
    <t>ESNX1D 720 230 560 0 №3 – Без доводчиков ЛДСП ОНИКС СЕРЫЙ SL39</t>
  </si>
  <si>
    <t>ESNX1D 720 230 445 0 №2 – С доводчиками ЛДСП БЕЛЫЙ БАЗОВЫЙ SL34</t>
  </si>
  <si>
    <t>ESNX1D 720 230 545 0 №2 – С доводчиками ЛДСП СВЕТЛО-СЕРЫЙ SL38</t>
  </si>
  <si>
    <t>ESVX1D 480 210 467 1 №3T – Открывание по нажатию ЛДСП БЕЛЫЙ БАЗОВЫЙ SL34</t>
  </si>
  <si>
    <t>ESVX1D 720 210 315 2 №2 – С доводчиками ЛДСП ДУБ КЕНДАЛ НАТУРАЛЬНЫЙ SL35</t>
  </si>
  <si>
    <t>ESVX1D 960 210 315 3 №2 – С доводчиками ЛДСП ДУБ КЕНДАЛ НАТУРАЛЬНЫЙ SL35</t>
  </si>
  <si>
    <t>ESVX1D 720 210 315 2 №3 – Без доводчиков ЛДСП ДУБ КЕНДАЛ НАТУРАЛЬНЫЙ SL35</t>
  </si>
  <si>
    <t>ESVX1D 720 210 315 2 №3T – Открывание по нажатию ЛДСП ДУБ КЕНДАЛ НАТУРАЛЬНЫЙ SL35</t>
  </si>
  <si>
    <t>EWG2D 720 600 560 0 №2 – С доводчиками ЛДСП БЕЛЫЙ БАЗОВЫЙ SL34</t>
  </si>
  <si>
    <t>EWG2D 720 800 560 0 №2 – С доводчиками ЛДСП БЕЛЫЙ БАЗОВЫЙ SL34</t>
  </si>
  <si>
    <t>EWG2D 720 900 560 0 №2 – С доводчиками ЛДСП БЕЛЫЙ БАЗОВЫЙ SL34</t>
  </si>
  <si>
    <t>EWG2D 720 900 560 0 №2 – С доводчиками ЛДСП ДУБ КЕНДАЛ НАТУРАЛЬНЫЙ SL35</t>
  </si>
  <si>
    <t>EWG2D 720 600 525 0 №2 – С доводчиками ЛДСП ОНИКС СЕРЫЙ SL39</t>
  </si>
  <si>
    <t>EWG2D 720 900 525 0 №2 – С доводчиками ЛДСП СЕРАЯ ГАЛЬКА SL44</t>
  </si>
  <si>
    <t>EWG2D 720 600 560 0 №2 – С доводчиками ЛДСП СВЕТЛО-СЕРЫЙ SL38</t>
  </si>
  <si>
    <t>EWG2D 720 690 525 0 №2 – С доводчиками ЛДСП СВЕТЛО-СЕРЫЙ SL38</t>
  </si>
  <si>
    <t>EWG2D 720 750 525 0 №2 – С доводчиками ЛДСП СВЕТЛО-СЕРЫЙ SL38</t>
  </si>
  <si>
    <t>EWV1V_900 360 896 315 0 №2 – С доводчиками ЛДСП ДУБ КЕНДАЛ НАТУРАЛЬНЫЙ SL35</t>
  </si>
  <si>
    <t>EWV1V_450 600 446 315 0 №2 – С доводчиками ЛДСП ДУБ КЕНДАЛ НАТУРАЛЬНЫЙ SL35</t>
  </si>
  <si>
    <t>EWV1V_900 600 896 315 0 №2 – С доводчиками ЛДСП ДУБ КЕНДАЛ НАТУРАЛЬНЫЙ SL35</t>
  </si>
  <si>
    <t>Де</t>
  </si>
  <si>
    <t>EMV1DN 960 600 500 1 №2 – С доводчиками ЛДСП ДУБ КЕНДАЛ НАТУРАЛЬНЫЙ SL35</t>
  </si>
  <si>
    <t>EMV2V 720 450 315 1 №2 – С доводчиками Де БЕТОН ЧИКАГО SL42</t>
  </si>
  <si>
    <t>АРБоковина левая 0.720*0.445 (№KWH419, ЛДСП Белый базовый 16 мм, МД 00)N000</t>
  </si>
  <si>
    <t>АРГоризонт правый 0.424*0.194 (№KWH419, ЛДСП Белый базовый 16 мм, МД 00)N000</t>
  </si>
  <si>
    <t>Гофрозаготовка,1280_3,401,1,844,449,67</t>
  </si>
  <si>
    <t>АРЗадняя стенка 0.718*0.208 (№000, ХДФ Белый  3 мм, МД 00)N000</t>
  </si>
  <si>
    <t>АРБоковина правая 0.720*0.251 (№KWH419, ЛДСП Белый базовый 16 мм, МД 00)N000</t>
  </si>
  <si>
    <t>АРБоковина правая 0.720*0.445 (№KDKN419, ЛДСП Дуб Кендал натуральный 16 мм, МД 00)N000</t>
  </si>
  <si>
    <t>АРГоризонт левый 0.424*0.194 (№KDKN419, ЛДСП Дуб Кендал натуральный 16 мм, МД 00)N000</t>
  </si>
  <si>
    <t>АРЗадняя стенка 0.718*0.208 (№000, ХДФ Серый 3 мм, МД 00)N000</t>
  </si>
  <si>
    <t>АРБоковина левая 0.720*0.251 (№KDKN419, ЛДСП Дуб Кендал натуральный 16 мм, МД 00)N000</t>
  </si>
  <si>
    <t>АРГоризонт 2 0.424*0.194 (№KDKN419, ЛДСП Дуб Кендал натуральный 16 мм, МД 00)N000</t>
  </si>
  <si>
    <t>АРГоризонт левый 0.539*0.194 (№KOGR419, ЛДСП Оникс серый 16 мм, МД 00)N000</t>
  </si>
  <si>
    <t>АРБоковина левая 0.720*0.366 (№KOGR419, ЛДСП Оникс серый 16 мм, МД 00)N000</t>
  </si>
  <si>
    <t>АРГоризонт 2 0.539*0.194 (№KOGR419, ЛДСП Оникс серый 16 мм, МД 00)N000</t>
  </si>
  <si>
    <t>АРГоризонт левый 0.539*0.194 (№KWH419, ЛДСП Белый базовый 16 мм, МД 00)N000</t>
  </si>
  <si>
    <t>АРБоковина левая 0.720*0.366 (№KWH419, ЛДСП Белый базовый 16 мм, МД 00)N000</t>
  </si>
  <si>
    <t>АРГоризонт 2 0.539*0.194 (№KWH419, ЛДСП Белый базовый 16 мм, МД 00)N000</t>
  </si>
  <si>
    <t>АРБоковина левая 0.720*0.545 (№KGR419, ЛДСП серый 16 мм, МД 00)N000</t>
  </si>
  <si>
    <t>АРГоризонт правый 0.524*0.194 (№KGR419, ЛДСП серый 16 мм, МД 00)N000</t>
  </si>
  <si>
    <t>Гофрозаготовка,1280_3,401,1,844,549,67</t>
  </si>
  <si>
    <t>АРБоковина правая 0.720*0.351 (№KGR419, ЛДСП серый 16 мм, МД 00)N000</t>
  </si>
  <si>
    <t>АРБоковина правая 0.720*0.600 (№KWH419, ЛДСП Белый базовый 16 мм, МД 00)N000</t>
  </si>
  <si>
    <t>АРГоризонт левый 0.579*0.194 (№KWH419, ЛДСП Белый базовый 16 мм, МД 00)N000</t>
  </si>
  <si>
    <t>Гофрозаготовка,1280_3,401,1,844,604,67</t>
  </si>
  <si>
    <t>АРБоковина левая 0.720*0.406 (№KWH419, ЛДСП Белый базовый 16 мм, МД 00)N000</t>
  </si>
  <si>
    <t>АРГоризонт 2 0.579*0.194 (№KWH419, ЛДСП Белый базовый 16 мм, МД 00)N000</t>
  </si>
  <si>
    <t>АРБоковина правая 0.720*0.600 (№KGR419, ЛДСП серый 16 мм, МД 00)N000</t>
  </si>
  <si>
    <t>АРГоризонт левый 0.298*0.583 (№KGR419, ЛДСП серый 16 мм, МД 00)N000</t>
  </si>
  <si>
    <t>Гофрозаготовка,1280_3,401,1,843,548,67</t>
  </si>
  <si>
    <t>АРФальшпанель 0.720*0.299 (№KGR419, ЛДСП серый 16 мм, МД 00)N000</t>
  </si>
  <si>
    <t>АРГоризонт нижний 0.668*0.540 (№KWH419, ЛДСП Белый базовый 16 мм, МД 00)N000</t>
  </si>
  <si>
    <t>Гофрозаготовка,1280_3,401,1,844,564,70</t>
  </si>
  <si>
    <t>АРЦарга 0.668*0.096 (№KWH419, ЛДСП Белый базовый 16 мм, МД 00)N000</t>
  </si>
  <si>
    <t>АРЗадняя стенка 0.718*0.341 (№000, ХДФ Белый  3 мм, МД 00)N000</t>
  </si>
  <si>
    <t>Гофрозаготовка,1280_3,401,1,844,564,86</t>
  </si>
  <si>
    <t>АРПолка 0.667*0.535 (№KWH419, ЛДСП Белый базовый 16 мм, МД 00)N000</t>
  </si>
  <si>
    <t>АРБоковина левая 0.720*0.500 (№KDKN419, ЛДСП Дуб Кендал натуральный 16 мм, МД 00)N000</t>
  </si>
  <si>
    <t>АРБоковина правая 0.720*0.500 (№KDKN419, ЛДСП Дуб Кендал натуральный 16 мм, МД 00)N000</t>
  </si>
  <si>
    <t>АРГоризонт нижний 1.168*0.480 (№KDKN419, ЛДСП Дуб Кендал натуральный 16 мм, МД 00)N000</t>
  </si>
  <si>
    <t>Гофрозаготовка,1280_3,401,1,1 292,595,70</t>
  </si>
  <si>
    <t>АРЦарга 1.168*0.096 (№KDKN419, ЛДСП Дуб Кендал натуральный 16 мм, МД 00)N000</t>
  </si>
  <si>
    <t>АРЗадняя стенка 0.718*0.591 (№000, ХДФ Серый 3 мм, МД 00)N000</t>
  </si>
  <si>
    <t>АРГоризонт нижний 0.818*0.505 (№KWH419, ЛДСП Белый базовый 16 мм, МД 00)N000</t>
  </si>
  <si>
    <t>Гофрозаготовка,1280_3,401,1,942,529,86</t>
  </si>
  <si>
    <t>АРПолка 0.817*0.500 (№KWH419, ЛДСП Белый базовый 16 мм, МД 00)N000</t>
  </si>
  <si>
    <t>АРЦарга 0.818*0.096 (№KWH419, ЛДСП Белый базовый 16 мм, МД 00)N000</t>
  </si>
  <si>
    <t>АРЗадняя стенка 0.718*0.416 (№000, ХДФ Белый  3 мм, МД 00)N000</t>
  </si>
  <si>
    <t>АРГоризонт нижний 0.718*0.540 (№KWH419, ЛДСП Белый базовый 16 мм, МД 00)N000</t>
  </si>
  <si>
    <t>Гофрозаготовка,1280_3,401,1,842,564,86</t>
  </si>
  <si>
    <t>АРПолка 0.717*0.535 (№KWH419, ЛДСП Белый базовый 16 мм, МД 00)N000</t>
  </si>
  <si>
    <t>АРЦарга 0.718*0.096 (№KWH419, ЛДСП Белый базовый 16 мм, МД 00)N000</t>
  </si>
  <si>
    <t>АРЗадняя стенка 0.718*0.366 (№000, ХДФ Белый  3 мм, МД 00)N000</t>
  </si>
  <si>
    <t>АРГоризонт нижний 0.768*0.540 (№KWH419, ЛДСП Белый базовый 16 мм, МД 00)N000</t>
  </si>
  <si>
    <t>Гофрозаготовка,1280_3,401,1,892,564,70</t>
  </si>
  <si>
    <t>АРЦарга 0.768*0.096 (№KWH419, ЛДСП Белый базовый 16 мм, МД 00)N000</t>
  </si>
  <si>
    <t>АРЗадняя стенка 0.718*0.391 (№000, ХДФ Белый  3 мм, МД 00)N000</t>
  </si>
  <si>
    <t>АРБоковина левая 0.720*0.315 (№KDSO419, ЛДСП Дуб Солсберри 16 мм, МД 00)N000</t>
  </si>
  <si>
    <t>АРБоковина правая 0.720*0.315 (№KDSO419, ЛДСП Дуб Солсберри 16 мм, МД 00)N000</t>
  </si>
  <si>
    <t>АРГоризонт нижний 0.668*0.295 (№KDSO419, ЛДСП Дуб Солсберри 16 мм, МД 00)N000</t>
  </si>
  <si>
    <t>Гофрозаготовка,1280_3,401,1,844,345,102</t>
  </si>
  <si>
    <t>АРПолка 0.667*0.290 (№KDSO419, ЛДСП Дуб Солсберри 16 мм, МД 00)N000</t>
  </si>
  <si>
    <t>АРЦарга 0.668*0.096 (№KDSO419, ЛДСП Дуб Солсберри 16 мм, МД 00)N000</t>
  </si>
  <si>
    <t>АРЗадняя стенка 0.718*0.341 (№000, ХДФ Серый 3 мм, МД 00)N000</t>
  </si>
  <si>
    <t>АРГоризонт нижний 0.648*0.540 (№KWH419, ЛДСП Белый базовый 16 мм, МД 00)N000</t>
  </si>
  <si>
    <t>АРПолка 0.647*0.535 (№KWH419, ЛДСП Белый базовый 16 мм, МД 00)N000</t>
  </si>
  <si>
    <t>АРЦарга 0.648*0.096 (№KWH419, ЛДСП Белый базовый 16 мм, МД 00)N000</t>
  </si>
  <si>
    <t>АРЗадняя стенка 0.718*0.331 (№000, ХДФ Белый  3 мм, МД 00)N000</t>
  </si>
  <si>
    <t>АРБоковина левая 0.720*0.425 (№KWH419, ЛДСП Белый базовый 16 мм, МД 00)N000</t>
  </si>
  <si>
    <t>АРБоковина правая 0.720*0.425 (№KWH419, ЛДСП Белый базовый 16 мм, МД 00)N000</t>
  </si>
  <si>
    <t>АРГоризонт нижний 0.648*0.405 (№KWH419, ЛДСП Белый базовый 16 мм, МД 00)N000</t>
  </si>
  <si>
    <t>Гофрозаготовка,1280_3,401,1,844,429,70</t>
  </si>
  <si>
    <t>АРПолка 0.647*0.400 (№KWH419, ЛДСП Белый базовый 16 мм, МД 00)N000</t>
  </si>
  <si>
    <t>АРБоковина левая 0.720*0.425 (№KOGR419, ЛДСП Оникс серый 16 мм, МД 00)N000</t>
  </si>
  <si>
    <t>АРБоковина правая 0.720*0.425 (№KOGR419, ЛДСП Оникс серый 16 мм, МД 00)N000</t>
  </si>
  <si>
    <t>АРГоризонт нижний 0.868*0.405 (№KOGR419, ЛДСП Оникс серый 16 мм, МД 00)N000</t>
  </si>
  <si>
    <t>Гофрозаготовка,1280_3,401,1,992,445,86</t>
  </si>
  <si>
    <t>АРПолка 0.867*0.400 (№KOGR419, ЛДСП Оникс серый 16 мм, МД 00)N000</t>
  </si>
  <si>
    <t>АРГоризонт нижний 0.768*0.560 (№KWH419, ЛДСП Белый базовый 16 мм, МД 00)N000</t>
  </si>
  <si>
    <t>Гофрозаготовка,1280_3,401,1,892,564,64</t>
  </si>
  <si>
    <t>АРЦарга 0.768*0.064 (№KWH419, ЛДСП Белый базовый 16 мм, МД 00)N000</t>
  </si>
  <si>
    <t>АРГоризонт нижний 0.868*0.560 (№KWH419, ЛДСП Белый базовый 16 мм, МД 00)N000</t>
  </si>
  <si>
    <t>Гофрозаготовка,1280_3,401,1,992,564,64</t>
  </si>
  <si>
    <t>АРЦарга 0.868*0.096 (№KWH419, ЛДСП Белый базовый 16 мм, МД 00)N000</t>
  </si>
  <si>
    <t>АРЦарга 0.868*0.064 (№KWH419, ЛДСП Белый базовый 16 мм, МД 00)N000</t>
  </si>
  <si>
    <t>АРБоковина левая 0.720*0.525 (№KGR419, ЛДСП серый 16 мм, МД 00)N000</t>
  </si>
  <si>
    <t>АРБоковина правая 0.720*0.525 (№KGR419, ЛДСП серый 16 мм, МД 00)N000</t>
  </si>
  <si>
    <t>АРГоризонт нижний 0.718*0.525 (№KGR419, ЛДСП серый 16 мм, МД 00)N000</t>
  </si>
  <si>
    <t>Гофрозаготовка,1280_3,401,1,842,529,64</t>
  </si>
  <si>
    <t>АРЦарга 0.718*0.096 (№KGR419, ЛДСП серый 16 мм, МД 00)N000</t>
  </si>
  <si>
    <t>АРЦарга 0.718*0.064 (№KGR419, ЛДСП серый 16 мм, МД 00)N000</t>
  </si>
  <si>
    <t>АРБоковина левая 0.720*0.560 (№KDKN419, ЛДСП Дуб Кендал натуральный 16 мм, МД 00)N000</t>
  </si>
  <si>
    <t>АРБоковина правая 0.720*0.560 (№KDKN419, ЛДСП Дуб Кендал натуральный 16 мм, МД 00)N000</t>
  </si>
  <si>
    <t>АРГоризонт нижний 0.868*0.560 (№KDKN419, ЛДСП Дуб Кендал натуральный 16 мм, МД 00)N000</t>
  </si>
  <si>
    <t>АРЦарга 0.868*0.096 (№KDKN419, ЛДСП Дуб Кендал натуральный 16 мм, МД 00)N000</t>
  </si>
  <si>
    <t>АРЦарга 0.868*0.064 (№KDKN419, ЛДСП Дуб Кендал натуральный 16 мм, МД 00)N000</t>
  </si>
  <si>
    <t>АРБоковина левая 0.720*0.525 (№KGRG419, ЛДСП Серая галька 16 мм, МД 00)N000</t>
  </si>
  <si>
    <t>АРБоковина правая 0.720*0.525 (№KGRG419, ЛДСП Серая галька 16 мм, МД 00)N000</t>
  </si>
  <si>
    <t>АРГоризонт нижний 0.868*0.525 (№KGRG419, ЛДСП Серая галька 16 мм, МД 00)N000</t>
  </si>
  <si>
    <t>Гофрозаготовка,1280_3,401,1,992,529,64</t>
  </si>
  <si>
    <t>АРЦарга 0.868*0.096 (№KGRG419, ЛДСП Серая галька 16 мм, МД 00)N000</t>
  </si>
  <si>
    <t>АРЦарга 0.868*0.064 (№KGRG419, ЛДСП Серая галька 16 мм, МД 00)N000</t>
  </si>
  <si>
    <t>АРГоризонт нижний 0.568*0.525 (№KOGR419, ЛДСП Оникс серый 16 мм, МД 00)N000</t>
  </si>
  <si>
    <t>Гофрозаготовка,1280_3,401,1,844,586,64</t>
  </si>
  <si>
    <t>АРЦарга 0.568*0.064 (№KOGR419, ЛДСП Оникс серый 16 мм, МД 00)N000</t>
  </si>
  <si>
    <t>АРГоризонт нижний 0.568*0.560 (№KWH419, ЛДСП Белый базовый 16 мм, МД 00)N000</t>
  </si>
  <si>
    <t>АРЦарга 0.568*0.064 (№KWH419, ЛДСП Белый базовый 16 мм, МД 00)N000</t>
  </si>
  <si>
    <t>АРГоризонт нижний 0.658*0.525 (№KGR419, ЛДСП серый 16 мм, МД 00)N000</t>
  </si>
  <si>
    <t>Гофрозаготовка,1280_3,401,1,844,529,64</t>
  </si>
  <si>
    <t>АРЦарга 0.658*0.096 (№KGR419, ЛДСП серый 16 мм, МД 00)N000</t>
  </si>
  <si>
    <t>АРЦарга 0.658*0.064 (№KGR419, ЛДСП серый 16 мм, МД 00)N000</t>
  </si>
  <si>
    <t>АРГоризонт нижний 0.568*0.560 (№KGR419, ЛДСП Серый 16 мм, МД 00)N000</t>
  </si>
  <si>
    <t>АРЦарга 0.568*0.064 (№KGR419, ЛДСП серый 16 мм, МД 00)N000</t>
  </si>
  <si>
    <t>АРБоковина левая 0.820*0.370 (№KWH419, ЛДСП Белый базовый 16 мм, МД 00)N000</t>
  </si>
  <si>
    <t>АРБоковина правая 0.820*0.370 (№KWH419, ЛДСП Белый базовый 16 мм, МД 00)N000</t>
  </si>
  <si>
    <t>АРГоризонт верхний 0.498*0.350 (№KWH419, ЛДСП Белый базовый 16 мм, МД 00)N000</t>
  </si>
  <si>
    <t>АРГоризонт 2 0.498*0.370 (№KWH419, ЛДСП Белый базовый 16 мм, МД 00)N000</t>
  </si>
  <si>
    <t>Гофрозаготовка,1280_3,401,1,944,516,67</t>
  </si>
  <si>
    <t>АРЗадняя стенка 0.458*0.512 (№000, ХДФ Белый  3 мм, МД 00)N000</t>
  </si>
  <si>
    <t>АРПолка 0.497*0.345 (№KWH419, ЛДСП Белый базовый 16 мм, МД 00)N000</t>
  </si>
  <si>
    <t>АРГоризонт нижний 0.498*0.330 (№KWH419, ЛДСП Белый базовый 16 мм, МД 00)N000</t>
  </si>
  <si>
    <t>АРБоковина левая 0.960*0.360 (№KWH419, ЛДСП Белый базовый 16 мм, МД 00)N000</t>
  </si>
  <si>
    <t>АРБоковина правая 0.960*0.360 (№KWH419, ЛДСП Белый базовый 16 мм, МД 00)N000</t>
  </si>
  <si>
    <t>АРГоризонт верхний 0.568*0.340 (№KWH419, ЛДСП Белый базовый 16 мм, МД 00)N000</t>
  </si>
  <si>
    <t>АРГоризонт 2 0.568*0.360 (№KWH419, ЛДСП Белый базовый 16 мм, МД 00)N000</t>
  </si>
  <si>
    <t>АРЗадняя стенка 0.598*0.582 (№000, ХДФ Белый  3 мм, МД 00)N000</t>
  </si>
  <si>
    <t>АРПолка 0.567*0.335 (№KWH419, ЛДСП Белый базовый 16 мм, МД 00)N000</t>
  </si>
  <si>
    <t>АРГоризонт нижний 0.568*0.320 (№KWH419, ЛДСП Белый базовый 16 мм, МД 00)N000</t>
  </si>
  <si>
    <t>АРБоковина левая 0.800*0.350 (№KWH419, ЛДСП Белый базовый 16 мм, МД 00)N000</t>
  </si>
  <si>
    <t>АРБоковина правая 0.800*0.350 (№KWH419, ЛДСП Белый базовый 16 мм, МД 00)N000</t>
  </si>
  <si>
    <t>АРГоризонт верхний 0.568*0.330 (№KWH419, ЛДСП Белый базовый 16 мм, МД 00)N000</t>
  </si>
  <si>
    <t>АРГоризонт 2 0.568*0.350 (№KWH419, ЛДСП Белый базовый 16 мм, МД 00)N000</t>
  </si>
  <si>
    <t>Гофрозаготовка,1280_3,401,1,924,586,67</t>
  </si>
  <si>
    <t>АРЗадняя стенка 0.438*0.582 (№000, ХДФ Белый  3 мм, МД 00)N000</t>
  </si>
  <si>
    <t>АРПолка 0.567*0.325 (№KWH419, ЛДСП Белый базовый 16 мм, МД 00)N000</t>
  </si>
  <si>
    <t>АРГоризонт нижний 0.568*0.310 (№KWH419, ЛДСП Белый базовый 16 мм, МД 00)N000</t>
  </si>
  <si>
    <t>АРБоковина левая 0.920*0.350 (№KWH419, ЛДСП Белый базовый 16 мм, МД 00)N000</t>
  </si>
  <si>
    <t>АРБоковина правая 0.920*0.350 (№KWH419, ЛДСП Белый базовый 16 мм, МД 00)N000</t>
  </si>
  <si>
    <t>Гофрозаготовка,1280_3,401,1,1 044,586,67</t>
  </si>
  <si>
    <t>АРЗадняя стенка 0.558*0.582 (№000, ХДФ Белый  3 мм, МД 00)N000</t>
  </si>
  <si>
    <t>АРГоризонт верхний 0.503*0.330 (№KWH419, ЛДСП Белый базовый 16 мм, МД 00)N000</t>
  </si>
  <si>
    <t>АРГоризонт 2 0.503*0.350 (№KWH419, ЛДСП Белый базовый 16 мм, МД 00)N000</t>
  </si>
  <si>
    <t>Гофрозаготовка,1280_3,401,1,1 044,521,67</t>
  </si>
  <si>
    <t>АРЗадняя стенка 0.558*0.517 (№000, ХДФ Белый  3 мм, МД 00)N000</t>
  </si>
  <si>
    <t>АРПолка 0.502*0.325 (№KWH419, ЛДСП Белый базовый 16 мм, МД 00)N000</t>
  </si>
  <si>
    <t>АРГоризонт нижний 0.503*0.310 (№KWH419, ЛДСП Белый базовый 16 мм, МД 00)N000</t>
  </si>
  <si>
    <t>АРГоризонт верхний 0.505*0.330 (№KWH419, ЛДСП Белый базовый 16 мм, МД 00)N000</t>
  </si>
  <si>
    <t>АРГоризонт 2 0.505*0.350 (№KWH419, ЛДСП Белый базовый 16 мм, МД 00)N000</t>
  </si>
  <si>
    <t>Гофрозаготовка,1280_3,401,1,1 044,523,67</t>
  </si>
  <si>
    <t>АРЗадняя стенка 0.558*0.519 (№000, ХДФ Белый  3 мм, МД 00)N000</t>
  </si>
  <si>
    <t>АРПолка 0.504*0.325 (№KWH419, ЛДСП Белый базовый 16 мм, МД 00)N000</t>
  </si>
  <si>
    <t>АРГоризонт нижний 0.505*0.310 (№KWH419, ЛДСП Белый базовый 16 мм, МД 00)N000</t>
  </si>
  <si>
    <t>EMV1DN,Шкаф верхний,Левый,ЛДСП Дуб Кендал натуральный 16 мм,Комплектация №2,960,600,500,340,Одна,Деревянная</t>
  </si>
  <si>
    <t>АРБоковина левая 0.960*0.500 (№KDKN419, ЛДСП Дуб Кендал натуральный 16 мм, МД 00)N000</t>
  </si>
  <si>
    <t>АРБоковина правая 0.960*0.500 (№KDKN419, ЛДСП Дуб Кендал натуральный 16 мм, МД 00)N000</t>
  </si>
  <si>
    <t>АРГоризонт верхний 0.568*0.480 (№KDKN419, ЛДСП Дуб Кендал натуральный 16 мм, МД 00)N000</t>
  </si>
  <si>
    <t>АРГоризонт 2 0.568*0.500 (№KDKN419, ЛДСП Дуб Кендал натуральный 16 мм, МД 00)N000</t>
  </si>
  <si>
    <t>АРЗадняя стенка 0.598*0.582 (№000, ХДФ Серый 3 мм, МД 00)N000</t>
  </si>
  <si>
    <t>АРПолка 0.567*0.475 (№KDKN419, ЛДСП Дуб Кендал натуральный 16 мм, МД 00)N000</t>
  </si>
  <si>
    <t>АРГоризонт нижний 0.568*0.460 (№KDKN419, ЛДСП Дуб Кендал натуральный 16 мм, МД 00)N000</t>
  </si>
  <si>
    <t>АРБоковина левая 0.870*0.350 (№KWH419, ЛДСП Белый базовый 16 мм, МД 00)N000</t>
  </si>
  <si>
    <t>АРБоковина правая 0.870*0.350 (№KWH419, ЛДСП Белый базовый 16 мм, МД 00)N000</t>
  </si>
  <si>
    <t>Гофрозаготовка,1280_3,401,1,994,586,67</t>
  </si>
  <si>
    <t>АРЗадняя стенка 0.508*0.582 (№000, ХДФ Белый  3 мм, МД 00)N000</t>
  </si>
  <si>
    <t>EMV1DN,Шкаф верхний,Левый,ЛДСП Дуб Кендал коньяк 16 мм ,Комплектация №3,800,450,350,340,Одна,Стеклянная</t>
  </si>
  <si>
    <t>АРБоковина левая 0.800*0.350 (№KDKK419, ЛДСП Дуб Кендал коньяк 16 мм , МД 00)N000</t>
  </si>
  <si>
    <t>АРБоковина правая 0.800*0.350 (№KDKK419, ЛДСП Дуб Кендал коньяк 16 мм , МД 00)N000</t>
  </si>
  <si>
    <t>АРГоризонт верхний 0.418*0.330 (№KDKK419, ЛДСП Дуб Кендал коньяк 16 мм , МД 00)N000</t>
  </si>
  <si>
    <t>АРГоризонт 2 0.418*0.350 (№KDKK419, ЛДСП Дуб Кендал коньяк 16 мм , МД 00)N000</t>
  </si>
  <si>
    <t>Гофрозаготовка,1280_3,401,1,924,436,51</t>
  </si>
  <si>
    <t>Гофрозаготовка,970_3,403,1,458,367,54</t>
  </si>
  <si>
    <t>АРЗадняя стенка 0.438*0.432 (№000, ХДФ Серый 3 мм, МД 00)N000</t>
  </si>
  <si>
    <t>Стекло,6 мм,Прозрачное бесцветное 6 мм,ПР,416,325</t>
  </si>
  <si>
    <t>АРГоризонт нижний 0.418*0.310 (№KDKK419, ЛДСП Дуб Кендал коньяк 16 мм , МД 00)N000</t>
  </si>
  <si>
    <t>АРБоковина левая 0.800*0.500 (№KDKN419, ЛДСП Дуб Кендал натуральный 16 мм, МД 00)N000</t>
  </si>
  <si>
    <t>Гофрозаготовка,1280_3,401,1,924,504,83</t>
  </si>
  <si>
    <t>АРЗадняя стенка 0.430*0.582 (№000, ХДФ Серый 3 мм, МД 00)N000</t>
  </si>
  <si>
    <t>АРБоковина правая 0.800*0.500 (№KDKN419, ЛДСП Дуб Кендал натуральный 16 мм, МД 00)N000</t>
  </si>
  <si>
    <t>АРБоковина левая 0.720*0.350 (№KWH419, ЛДСП Белый базовый 16 мм, МД 00)N000</t>
  </si>
  <si>
    <t>Гофрозаготовка,1280_3,401,1,844,354,83</t>
  </si>
  <si>
    <t>АРБоковина правая 0.720*0.350 (№KWH419, ЛДСП Белый базовый 16 мм, МД 00)N000</t>
  </si>
  <si>
    <t>АРБоковина левая 0.720*0.350 (№KGR419, ЛДСП серый 16 мм, МД 00)N000</t>
  </si>
  <si>
    <t>АРГоризонт верхний 0.568*0.330 (№KGR419, ЛДСП серый 16 мм, МД 00)N000</t>
  </si>
  <si>
    <t>АРГоризонт нижний 0.568*0.310 (№KGR419, ЛДСП серый 16 мм, МД 00)N000</t>
  </si>
  <si>
    <t>АРБоковина правая 0.720*0.350 (№KGR419, ЛДСП серый 16 мм, МД 00)N000</t>
  </si>
  <si>
    <t>АРГоризонт 2 0.568*0.350 (№KGR419, ЛДСП серый 16 мм, МД 00)N000</t>
  </si>
  <si>
    <t>АРБоковина левая 0.800*0.500 (№KWH419, ЛДСП Белый базовый 16 мм, МД 00)N000</t>
  </si>
  <si>
    <t>АРГоризонт верхний 0.418*0.480 (№KWH419, ЛДСП Белый базовый 16 мм, МД 00)N000</t>
  </si>
  <si>
    <t>АРГоризонт нижний 0.418*0.460 (№KWH419, ЛДСП Белый базовый 16 мм, МД 00)N000</t>
  </si>
  <si>
    <t>АРЗадняя стенка 0.430*0.432 (№000, ХДФ Белый  3 мм, МД 00)N000</t>
  </si>
  <si>
    <t>АРБоковина правая 0.800*0.500 (№KWH419, ЛДСП Белый базовый 16 мм, МД 00)N000</t>
  </si>
  <si>
    <t>АРГоризонт 2 0.418*0.500 (№KWH419, ЛДСП Белый базовый 16 мм, МД 00)N000</t>
  </si>
  <si>
    <t>Гофрозаготовка,1280_3,401,1,924,354,83</t>
  </si>
  <si>
    <t>АРЗадняя стенка 0.430*0.582 (№000, ХДФ Белый  3 мм, МД 00)N000</t>
  </si>
  <si>
    <t>АРБоковина левая 0.720*0.350 (№KOGR419, ЛДСП Оникс серый 16 мм, МД 00)N000</t>
  </si>
  <si>
    <t>АРГоризонт верхний 0.419*0.330 (№KOGR419, ЛДСП Оникс серый 16 мм, МД 00)N000</t>
  </si>
  <si>
    <t>АРГоризонт нижний 0.419*0.310 (№KOGR419, ЛДСП Оникс серый 16 мм, МД 00)N000</t>
  </si>
  <si>
    <t>АРЗадняя стенка 0.350*0.433 (№000, ХДФ Серый 3 мм, МД 00)N000</t>
  </si>
  <si>
    <t>АРБоковина правая 0.720*0.350 (№KOGR419, ЛДСП Оникс серый 16 мм, МД 00)N000</t>
  </si>
  <si>
    <t>АРГоризонт 2 0.419*0.350 (№KOGR419, ЛДСП Оникс серый 16 мм, МД 00)N000</t>
  </si>
  <si>
    <t>АРБоковина левая 0.754*0.500 (№KDKN419, ЛДСП Дуб Кендал натуральный 16 мм, МД 00)N000</t>
  </si>
  <si>
    <t>АРГоризонт верхний 0.420*0.480 (№KDKN419, ЛДСП Дуб Кендал натуральный 16 мм, МД 00)N000</t>
  </si>
  <si>
    <t>АРГоризонт нижний 0.420*0.460 (№KDKN419, ЛДСП Дуб Кендал натуральный 16 мм, МД 00)N000</t>
  </si>
  <si>
    <t>Гофрозаготовка,1280_3,401,1,878,504,83</t>
  </si>
  <si>
    <t>АРЗадняя стенка 0.384*0.434 (№000, ХДФ Серый 3 мм, МД 00)N000</t>
  </si>
  <si>
    <t>АРБоковина правая 0.754*0.500 (№KDKN419, ЛДСП Дуб Кендал натуральный 16 мм, МД 00)N000</t>
  </si>
  <si>
    <t>АРГоризонт 2 0.420*0.500 (№KDKN419, ЛДСП Дуб Кендал натуральный 16 мм, МД 00)N000</t>
  </si>
  <si>
    <t>EMV2V,Шкаф верхний,ЛДСП Дуб Кендал натуральный 16 мм,Комплектация №2,720,700,315,Складной,Одна,Деревянная</t>
  </si>
  <si>
    <t>KFPr-SB-ZBe5</t>
  </si>
  <si>
    <t>АРГоризонт верхний 0.668*0.295 (№KDKN419, ЛДСП Дуб Кендал натуральный 16 мм, МД 00)N000</t>
  </si>
  <si>
    <t>АРГоризонт нижний 0.668*0.315 (№KDKN419, ЛДСП Дуб Кендал натуральный 16 мм, МД 00)N000</t>
  </si>
  <si>
    <t>Гофрозаготовка,1280_3,401,1,844,345,87</t>
  </si>
  <si>
    <t>АРЗадняя стенка 0.710*0.341 (№000, ХДФ Серый 3 мм, МД 00)N000</t>
  </si>
  <si>
    <t>АРЗадняя стенка правая 0.710*0.341 (№000, ХДФ Серый 3 мм, МД 00)N000</t>
  </si>
  <si>
    <t>АРПолка 0.667*0.263 (№KDKN419, ЛДСП Дуб Кендал натуральный 16 мм, МД 00)N000</t>
  </si>
  <si>
    <t>АРГоризонт нижний 0.568*0.350 (№KWH419, ЛДСП Белый базовый 16 мм, МД 00)N000</t>
  </si>
  <si>
    <t>АРЗадняя стенка 0.710*0.582 (№000, ХДФ Белый  3 мм, МД 00)N000</t>
  </si>
  <si>
    <t>АРПолка 0.567*0.298 (№KWH419, ЛДСП Белый базовый 16 мм, МД 00)N000</t>
  </si>
  <si>
    <t>АРГоризонт верхний 0.768*0.330 (№KWH419, ЛДСП Белый базовый 16 мм, МД 00)N000</t>
  </si>
  <si>
    <t>АРГоризонт нижний 0.768*0.350 (№KWH419, ЛДСП Белый базовый 16 мм, МД 00)N000</t>
  </si>
  <si>
    <t>Гофрозаготовка,1280_3,401,1,892,395,87</t>
  </si>
  <si>
    <t>АРПолка 0.767*0.298 (№KWH419, ЛДСП Белый базовый 16 мм, МД 00)N000</t>
  </si>
  <si>
    <t>EMV2V,Шкаф верхний,ЛДСП Дуб Кендал натуральный 16 мм,Комплектация №2,720,400,315,Складной,Одна,Деревянная</t>
  </si>
  <si>
    <t>АРГоризонт верхний 0.368*0.295 (№KDKN419, ЛДСП Дуб Кендал натуральный 16 мм, МД 00)N000</t>
  </si>
  <si>
    <t>АРГоризонт нижний 0.368*0.315 (№KDKN419, ЛДСП Дуб Кендал натуральный 16 мм, МД 00)N000</t>
  </si>
  <si>
    <t>Гофрозаготовка,1280_3,401,1,844,386,67</t>
  </si>
  <si>
    <t>АРЗадняя стенка 0.710*0.382 (№000, ХДФ Серый 3 мм, МД 00)N000</t>
  </si>
  <si>
    <t>АРПолка 0.367*0.263 (№KDKN419, ЛДСП Дуб Кендал натуральный 16 мм, МД 00)N000</t>
  </si>
  <si>
    <t>EMV2V,Шкаф верхний,ЛДСП Дуб Кендал натуральный 16 мм,Комплектация №2,720,600,315,Складной,Одна,Деревянная</t>
  </si>
  <si>
    <t>АРГоризонт нижний 0.568*0.315 (№KDKN419, ЛДСП Дуб Кендал натуральный 16 мм, МД 00)N000</t>
  </si>
  <si>
    <t>АРГоризонт верхний 0.538*0.295 (№KWH419, ЛДСП Белый базовый 16 мм, МД 00)N000</t>
  </si>
  <si>
    <t>АРГоризонт нижний 0.538*0.315 (№KWH419, ЛДСП Белый базовый 16 мм, МД 00)N000</t>
  </si>
  <si>
    <t>Гофрозаготовка,1280_3,401,1,844,556,67</t>
  </si>
  <si>
    <t>АРЗадняя стенка 0.710*0.552 (№000, ХДФ Белый  3 мм, МД 00)N000</t>
  </si>
  <si>
    <t>АРПолка 0.537*0.263 (№KWH419, ЛДСП Белый базовый 16 мм, МД 00)N000</t>
  </si>
  <si>
    <t>АРГоризонт верхний 0.688*0.295 (№KWH419, ЛДСП Белый базовый 16 мм, МД 00)N000</t>
  </si>
  <si>
    <t>АРГоризонт нижний 0.688*0.315 (№KWH419, ЛДСП Белый базовый 16 мм, МД 00)N000</t>
  </si>
  <si>
    <t>Гофрозаготовка,1280_3,401,1,844,355,87</t>
  </si>
  <si>
    <t>АРЗадняя стенка 0.710*0.351 (№000, ХДФ Белый  3 мм, МД 00)N000</t>
  </si>
  <si>
    <t>АРЗадняя стенка правая 0.710*0.351 (№000, ХДФ Белый  3 мм, МД 00)N000</t>
  </si>
  <si>
    <t>АРПолка 0.687*0.263 (№KWH419, ЛДСП Белый базовый 16 мм, МД 00)N000</t>
  </si>
  <si>
    <t>АРГоризонт верхний 0.368*0.380 (№KWH419, ЛДСП Белый базовый 16 мм, МД 00)N000</t>
  </si>
  <si>
    <t>АРГоризонт нижний 0.368*0.400 (№KWH419, ЛДСП Белый базовый 16 мм, МД 00)N000</t>
  </si>
  <si>
    <t>Гофрозаготовка,1280_3,401,1,844,386,51</t>
  </si>
  <si>
    <t>Гофрозаготовка,970_3,403,1,408,390,54</t>
  </si>
  <si>
    <t>АРЗадняя стенка 0.710*0.382 (№000, ХДФ Белый  3 мм, МД 00)N000</t>
  </si>
  <si>
    <t>Стекло,6 мм,Прозрачное бесцветное 6 мм,ПР,366,348</t>
  </si>
  <si>
    <t>EMV2V,Шкаф верхний,ЛДСП Бетон Чикаго светло-серый 16 мм,Комплектация №2,720,450,315,Складной,Одна,Деревянная</t>
  </si>
  <si>
    <t>АРГоризонт верхний 0.418*0.295 (№KBCG419, ЛДСП Бетон Чикаго светло-серый 16 мм, МД 00)N000</t>
  </si>
  <si>
    <t>АРГоризонт нижний 0.418*0.315 (№KBCG419, ЛДСП Бетон Чикаго светло-серый 16 мм, МД 00)N000</t>
  </si>
  <si>
    <t>Гофрозаготовка,1280_3,401,1,844,436,67</t>
  </si>
  <si>
    <t>АРПолка 0.417*0.263 (№KBCG419, ЛДСП Бетон Чикаго светло-серый 16 мм, МД 00)N000</t>
  </si>
  <si>
    <t>АРБоковина левая 0.720*0.398 (№KGRG419, ЛДСП Серая галька 16 мм, МД 00)N000</t>
  </si>
  <si>
    <t>АРБоковина правая 0.720*0.398 (№KGRG419, ЛДСП Серая галька 16 мм, МД 00)N000</t>
  </si>
  <si>
    <t>АРГоризонт верхний 0.468*0.378 (№KGRG419, ЛДСП Серая галька 16 мм, МД 00)N000</t>
  </si>
  <si>
    <t>АРГоризонт нижний 0.468*0.398 (№KGRG419, ЛДСП Серая галька 16 мм, МД 00)N000</t>
  </si>
  <si>
    <t>Гофрозаготовка,1280_3,401,1,844,486,67</t>
  </si>
  <si>
    <t>АРЗадняя стенка 0.710*0.482 (№000, ХДФ Серый 3 мм, МД 00)N000</t>
  </si>
  <si>
    <t>АРПолка 0.467*0.346 (№KGRG419, ЛДСП Серая галька 16 мм, МД 00)N000</t>
  </si>
  <si>
    <t>АРБоковина левая 0.360*0.315 (№KDKN419, ЛДСП Дуб Кендал натуральный 16 мм, МД 00)N000</t>
  </si>
  <si>
    <t>АРБоковина правая 0.360*0.315 (№KDKN419, ЛДСП Дуб Кендал натуральный 16 мм, МД 00)N000</t>
  </si>
  <si>
    <t>АРГоризонт верхний 0.864*0.295 (№KDKN419, ЛДСП Дуб Кендал натуральный 16 мм, МД 00)N000</t>
  </si>
  <si>
    <t>Гофрозаготовка,1280_3,401,1,988,350,51</t>
  </si>
  <si>
    <t>АРЗадняя стенка 0.350*0.439 (№000, ХДФ Серый 3 мм, МД 00)N000</t>
  </si>
  <si>
    <t>АРЗадняя стенка правая 0.350*0.439 (№000, ХДФ Серый 3 мм, МД 00)N000</t>
  </si>
  <si>
    <t>АРБоковина левая 0.600*0.315 (№KDKN419, ЛДСП Дуб Кендал натуральный 16 мм, МД 00)N000</t>
  </si>
  <si>
    <t>АРБоковина правая 0.600*0.315 (№KDKN419, ЛДСП Дуб Кендал натуральный 16 мм, МД 00)N000</t>
  </si>
  <si>
    <t>АРГоризонт верхний 0.414*0.295 (№KDKN419, ЛДСП Дуб Кендал натуральный 16 мм, МД 00)N000</t>
  </si>
  <si>
    <t>Гофрозаготовка,1280_3,401,1,724,432,51</t>
  </si>
  <si>
    <t>АРЗадняя стенка 0.590*0.428 (№000, ХДФ Серый 3 мм, МД 00)N000</t>
  </si>
  <si>
    <t>Гофрозаготовка,1280_3,401,1,724,443,51</t>
  </si>
  <si>
    <t>АРЗадняя стенка 0.590*0.439 (№000, ХДФ Серый 3 мм, МД 00)N000</t>
  </si>
  <si>
    <t>АРЗадняя стенка правая 0.590*0.439 (№000, ХДФ Серый 3 мм, МД 00)N000</t>
  </si>
  <si>
    <t>АРБоковина правая 0.800*0.315 (№KWA419, ЛДСП Белый Древесный 16 мм, МД 00)N000</t>
  </si>
  <si>
    <t>АРГоризонт правый 0.298*0.298 (№KWA419, ЛДСП Белый Древесный 16 мм, МД 00)N000</t>
  </si>
  <si>
    <t>АРГоризонт левый 0.298*0.298 (№KWA419, ЛДСП Белый Древесный 16 мм, МД 00)N000</t>
  </si>
  <si>
    <t>Гофрозаготовка,1280_3,401,1,924,318,67</t>
  </si>
  <si>
    <t>АРПанель левая 0.800*0.299 (№KWA419, ЛДСП Белый Древесный 16 мм, МД 00)N000</t>
  </si>
  <si>
    <t>Гофрозаготовка,1280_3,401,1,1 084,318,67</t>
  </si>
  <si>
    <t>АРПанель левая 0.960*0.299 (№KWA419, ЛДСП Белый Древесный 16 мм, МД 00)N000</t>
  </si>
  <si>
    <t>АРБоковина левая 0.800*0.315 (№KWA419, ЛДСП Белый Древесный 16 мм, МД 00)N000</t>
  </si>
  <si>
    <t>АРПанель правая 0.800*0.299 (№KWA419, ЛДСП Белый Древесный 16 мм, МД 00)N000</t>
  </si>
  <si>
    <t>ERV1D,Шкаф верхний,Левый,ЛДСП Дуб Кендал натуральный 16 мм,Комплектация №2,960,315,315,Три,Деревянная</t>
  </si>
  <si>
    <t>АРБоковина правая 0.960*0.315 (№KDKN419, ЛДСП Дуб Кендал натуральный 16 мм, МД 00)N000</t>
  </si>
  <si>
    <t>АРГоризонт правый 0.298*0.298 (№KDKN419, ЛДСП Дуб Кендал натуральный 16 мм, МД 00)N000</t>
  </si>
  <si>
    <t>АРГоризонт левый 0.298*0.298 (№KDKN419, ЛДСП Дуб Кендал натуральный 16 мм, МД 00)N000</t>
  </si>
  <si>
    <t>АРПанель левая 0.960*0.299 (№KDKN419, ЛДСП Дуб Кендал натуральный 16 мм, МД 00)N000</t>
  </si>
  <si>
    <t>ERV1D,Шкаф верхний,Левый,ЛДСП Дуб Кендал натуральный 16 мм,Комплектация №2,720,315,315,Две,Деревянная</t>
  </si>
  <si>
    <t>Гофрозаготовка,970_3,401,1,844,318,67</t>
  </si>
  <si>
    <t>АРПанель левая 0.720*0.299 (№KDKN419, ЛДСП Дуб Кендал натуральный 16 мм, МД 00)N000</t>
  </si>
  <si>
    <t>АРБоковина левая 0.830*0.315 (№KGR419, ЛДСП серый 16 мм, МД 00)N000</t>
  </si>
  <si>
    <t>АРГоризонт левый 0.298*0.298 (№KGR419, ЛДСП серый 16 мм, МД 00)N000</t>
  </si>
  <si>
    <t>АРГоризонт правый 0.298*0.298 (№KGR419, ЛДСП серый 16 мм, МД 00)N000</t>
  </si>
  <si>
    <t>Гофрозаготовка,1280_3,401,1,954,318,67</t>
  </si>
  <si>
    <t>АРПанель правая 0.830*0.299 (№KGR419, ЛДСП серый 16 мм, МД 00)N000</t>
  </si>
  <si>
    <t>АРПанель левая 0.720*0.299 (№KWA419, ЛДСП Белый Древесный 16 мм, МД 00)N000</t>
  </si>
  <si>
    <t>ERV1D,Шкаф верхний,Правый,ЛДСП Дуб Кендал натуральный 16 мм,Комплектация №2,720,315,315,Две,Деревянная</t>
  </si>
  <si>
    <t>АРПанель правая 0.720*0.299 (№KDKN419, ЛДСП Дуб Кендал натуральный 16 мм, МД 00)N000</t>
  </si>
  <si>
    <t>АРБоковина правая 0.600*0.315 (№KGR419, ЛДСП серый 16 мм, МД 00)N000</t>
  </si>
  <si>
    <t>Гофрозаготовка,970_3,401,1,724,318,67</t>
  </si>
  <si>
    <t>АРПанель левая 0.600*0.299 (№KGR419, ЛДСП серый 16 мм, МД 00)N000</t>
  </si>
  <si>
    <t>АРБоковина правая 0.480*0.315 (№KGR419, ЛДСП серый 16 мм, МД 00)N000</t>
  </si>
  <si>
    <t>Гофрозаготовка,970_3,401,1,604,318,67</t>
  </si>
  <si>
    <t>АРПанель левая 0.480*0.299 (№KGR419, ЛДСП серый 16 мм, МД 00)N000</t>
  </si>
  <si>
    <t>ESVX1D,Шкаф верхний,Левый,ЛДСП Дуб Кендал натуральный 16 мм,Комплектация №2,720,210,315,Две,Деревянная</t>
  </si>
  <si>
    <t>АРБоковина правая 0.720*0.300 (№KDKN419, ЛДСП Дуб Кендал натуральный 16 мм, МД 00)N000</t>
  </si>
  <si>
    <t>АРГоризонт правый 0.194*0.283 (№KDKN419, ЛДСП Дуб Кендал натуральный 16 мм, МД 00)N000</t>
  </si>
  <si>
    <t>АРГоризонт левый 0.194*0.283 (№KDKN419, ЛДСП Дуб Кендал натуральный 16 мм, МД 00)N000</t>
  </si>
  <si>
    <t>Гофрозаготовка,970_3,401,1,844,318,83</t>
  </si>
  <si>
    <t>АРПанель левая 0.720*0.194 (№KDKN419, ЛДСП Дуб Кендал натуральный 16 мм, МД 00)N000</t>
  </si>
  <si>
    <t>АРБоковина левая 0.720*0.106 (№KDKN419, ЛДСП Дуб Кендал натуральный 16 мм, МД 00)N000</t>
  </si>
  <si>
    <t>ESVX1D,Шкаф верхний,Левый,ЛДСП Дуб Кендал натуральный 16 мм,Комплектация №2,960,210,315,Три,Деревянная</t>
  </si>
  <si>
    <t>АРБоковина правая 0.960*0.300 (№KDKN419, ЛДСП Дуб Кендал натуральный 16 мм, МД 00)N000</t>
  </si>
  <si>
    <t>Гофрозаготовка,1280_3,401,1,1 084,318,83</t>
  </si>
  <si>
    <t>АРПанель левая 0.960*0.194 (№KDKN419, ЛДСП Дуб Кендал натуральный 16 мм, МД 00)N000</t>
  </si>
  <si>
    <t>АРБоковина левая 0.960*0.106 (№KDKN419, ЛДСП Дуб Кендал натуральный 16 мм, МД 00)N000</t>
  </si>
  <si>
    <t>ESVX1D,Шкаф верхний,Левый,ЛДСП Дуб Кендал натуральный 16 мм,Комплектация №3,720,210,315,Две,Деревянная</t>
  </si>
  <si>
    <t>ESVX1D,Шкаф верхний,Левый,ЛДСП Дуб Кендал натуральный 16 мм,Комплектация №3T,720,210,315,Две,Деревянная</t>
  </si>
  <si>
    <t>АРБоковина правая 0.480*0.452 (№KWH419, ЛДСП Белый базовый 16 мм, МД 00)N000</t>
  </si>
  <si>
    <t>АРГоризонт правый 0.194*0.435 (№KWH419, ЛДСП Белый базовый 16 мм, МД 00)N000</t>
  </si>
  <si>
    <t>АРГоризонт левый 0.194*0.435 (№KWH419, ЛДСП Белый базовый 16 мм, МД 00)N000</t>
  </si>
  <si>
    <t>Гофрозаготовка,970_3,401,1,604,318,83</t>
  </si>
  <si>
    <t>АРПанель левая 0.480*0.194 (№KWH419, ЛДСП Белый базовый 16 мм, МД 00)N000</t>
  </si>
  <si>
    <t>АРБоковина левая 0.480*0.258 (№KWH419, ЛДСП Белый базовый 16 мм, МД 00)N000</t>
  </si>
  <si>
    <t>АРБоковина левая 1.500*0.560 (№KDKN419, ЛДСП Дуб Кендал натуральный 16 мм, МД 00)N000</t>
  </si>
  <si>
    <t>АРБоковина правая 1.500*0.548 (№KDKN419, ЛДСП Дуб Кендал натуральный 16 мм, МД 00)N000</t>
  </si>
  <si>
    <t>Гофрозаготовка,1280_3,401,1,1 504,586,37</t>
  </si>
  <si>
    <t>Гофрозаготовка,1280_3,401,1,724,544,80</t>
  </si>
  <si>
    <t>АРЗадняя стенка 1.498*0.582 (№000, ХДФ Серый 3 мм, МД 00)N000</t>
  </si>
  <si>
    <t>АРБоковина левая 1.500*0.560 (№KWH419, ЛДСП Белый базовый 16 мм, МД 00)N000</t>
  </si>
  <si>
    <t>АРБоковина правая 1.500*0.548 (№KWH419, ЛДСП Белый базовый 16 мм, МД 00)N000</t>
  </si>
  <si>
    <t>АРЗадняя стенка 1.498*0.582 (№000, ХДФ Белый  3 мм, МД 00)N000</t>
  </si>
  <si>
    <t>АРБоковина левая 1.475*0.471 (№KGR419, ЛДСП серый 16 мм, МД 00)N000</t>
  </si>
  <si>
    <t>АРБоковина правая 1.475*0.459 (№KGR419, ЛДСП серый 16 мм, МД 00)N000</t>
  </si>
  <si>
    <t>АРГоризонт верхний 0.357*0.451 (№KGR419, ЛДСП серый 16 мм, МД 00)N000</t>
  </si>
  <si>
    <t>АРГоризонт нижний 0.357*0.451 (№KGR419, ЛДСП серый 16 мм, МД 00)N000</t>
  </si>
  <si>
    <t>Гофрозаготовка,1280_3,401,1,1 479,475,37</t>
  </si>
  <si>
    <t>Гофрозаготовка,1280_3,401,1,595,393,80</t>
  </si>
  <si>
    <t>АРЗадняя стенка 1.473*0.371 (№000, ХДФ Серый 3 мм, МД 00)N000</t>
  </si>
  <si>
    <t>АРПолка 0.356*0.446 (№KGR419, ЛДСП серый 16 мм, МД 00)N000</t>
  </si>
  <si>
    <t>EPT1D,Пенал,Левый,ЛДСП Дуб Кендал натуральный 16 мм,1187,600,560,Комплектация №3,455,Одна,Деревянная,120</t>
  </si>
  <si>
    <t>АРБоковина левая 1.187*0.560 (№KDKN419, ЛДСП Дуб Кендал натуральный 16 мм, МД 00)N000</t>
  </si>
  <si>
    <t>АРБоковина правая 1.187*0.560 (№KDKN419, ЛДСП Дуб Кендал натуральный 16 мм, МД 00)N000</t>
  </si>
  <si>
    <t>АРЗадняя стенка 0.718*0.582 (№000, ХДФ Серый 3 мм, МД 00)N000</t>
  </si>
  <si>
    <t>Гофрозаготовка,1280_3,401,1,1 191,586,37</t>
  </si>
  <si>
    <t>EPT1D,Пенал,Левый,ЛДСП Дуб Кендал натуральный 16 мм,1187,600,560,Комплектация №3T,455,Одна,Деревянная,120</t>
  </si>
  <si>
    <t>EPT1D,Пенал,Левый,ЛДСП Дуб Кендал натуральный 16 мм,1320,600,560,Комплектация №2,595,Одна,Деревянная,120</t>
  </si>
  <si>
    <t>Гофрозаготовка,1280_3,401,1,1 324,586,37</t>
  </si>
  <si>
    <t>EPT1D,Пенал,Левый,ЛДСП Дуб Кендал натуральный 16 мм,1320,600,560,Комплектация №3,595,Одна,Деревянная,120</t>
  </si>
  <si>
    <t>EPT1D,Пенал,Левый,ЛДСП Дуб Кендал натуральный 16 мм,1320,600,560,Комплектация №3T,595,Одна,Деревянная,120</t>
  </si>
  <si>
    <t>АРБоковина левая 1.320*0.560 (№KWH419, ЛДСП Белый базовый 16 мм, МД 00)N000</t>
  </si>
  <si>
    <t>АРБоковина правая 1.320*0.560 (№KWH419, ЛДСП Белый базовый 16 мм, МД 00)N000</t>
  </si>
  <si>
    <t>АРЗадняя стенка 0.718*0.582 (№000, ХДФ Белый  3 мм, МД 00)N000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</si>
  <si>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</si>
  <si>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</si>
  <si>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АРБоковина левая 1.320*0.560 (№KGR419, ЛДСП серый 16 мм, МД 00)N000</t>
  </si>
  <si>
    <t>АРБоковина правая 1.320*0.560 (№KGR419, ЛДСП серый 16 мм, МД 00)N000</t>
  </si>
  <si>
    <t>АРПолка 0.567*0.500 (№KGR419, ЛДСП серый 16 мм, МД 00)N000</t>
  </si>
  <si>
    <t>EPT1D,Пенал,Левый,ЛДСП Бетон Чикаго светло-серый 16 мм,1320,600,560,Комплектация №2,595,Одна,Деревянная,120</t>
  </si>
  <si>
    <t>АРПолка 0.567*0.500 (№KBCG419, ЛДСП Бетон Чикаго светло-серый 16 мм, МД 00)N000</t>
  </si>
  <si>
    <t>АРГоризонт нижний 0.568*0.505 (№KBCG419, ЛДСП Бетон Чикаго светло-серый 16 мм, МД 00)N000</t>
  </si>
  <si>
    <t>АРГоризонт верхний 0.568*0.505 (№KBCG419, ЛДСП Бетон Чикаго светло-серый 16 мм, МД 00)N000</t>
  </si>
  <si>
    <t>АРБоковина правая 1.320*0.560 (№KBCG419, ЛДСП Бетон Чикаго светло-серый 16 мм, МД 00)N000</t>
  </si>
  <si>
    <t>АРБоковина левая 1.320*0.560 (№KBCG419, ЛДСП Бетон Чикаго светло-серый 16 мм, МД 00)N000</t>
  </si>
  <si>
    <t>EPT1D,Пенал,Левый,ЛДСП Дуб Кендал коньяк 16 мм ,1320,600,560,Комплектация №3T,595,Одна,Деревянная,120</t>
  </si>
  <si>
    <t>АРБоковина левая 1.320*0.560 (№KDKK419, ЛДСП Дуб Кендал коньяк 16 мм , МД 00)N000</t>
  </si>
  <si>
    <t>АРБоковина правая 1.320*0.560 (№KDKK419, ЛДСП Дуб Кендал коньяк 16 мм , МД 00)N000</t>
  </si>
  <si>
    <t>АРГоризонт верхний 0.568*0.505 (№KDKK419, ЛДСП Дуб Кендал коньяк 16 мм , МД 00)N000</t>
  </si>
  <si>
    <t>АРГоризонт нижний 0.568*0.505 (№KDKK419, ЛДСП Дуб Кендал коньяк 16 мм , МД 00)N000</t>
  </si>
  <si>
    <t>АРПолка 0.567*0.500 (№KDKK419, ЛДСП Дуб Кендал коньяк 16 мм , МД 00)N000</t>
  </si>
  <si>
    <t>Гофрозаготовка,1280_3,401,1,724,544,112</t>
  </si>
  <si>
    <t>EPG2D,Пенал,Левый,ЛДСП Дуб Кендал натуральный 16 мм,2 080,600,560,Комплектация №2,Четыре,Деревянная,120</t>
  </si>
  <si>
    <t>АРБоковина правая 2.080*0.548 (№KDKN419, ЛДСП Дуб Кендал натуральный 16 мм, МД 00)N000</t>
  </si>
  <si>
    <t>EPG2D,Пенал,Левый,ЛДСП Дуб Кендал натуральный 16 мм,2 040,600,560,Комплектация №2,Четыре,Деревянная,120</t>
  </si>
  <si>
    <t>АРБоковина левая 2.040*0.548 (№KWH419, ЛДСП Белый базовый 16 мм, МД 00)N000</t>
  </si>
  <si>
    <t>EPG2D,Пенал,Левый,ЛДСП Дуб Кендал натуральный 16 мм,2 100,600,560,Комплектация №2,Четыре,Деревянная,120</t>
  </si>
  <si>
    <t>АРБоковина левая 2.100*0.560 (№KDKN419, ЛДСП Дуб Кендал натуральный 16 мм, МД 00)N000</t>
  </si>
  <si>
    <t>АРБоковина правая 2.100*0.548 (№KDKN419, ЛДСП Дуб Кендал натуральный 16 мм, МД 00)N000</t>
  </si>
  <si>
    <t>Гофрозаготовка,1280_3,401,1,2 104,586,37</t>
  </si>
  <si>
    <t>АРЗадняя стенка 2.098*0.582 (№000, ХДФ Серый 3 мм, МД 00)N000</t>
  </si>
  <si>
    <t>EPG2D,Пенал,Левый,ЛДСП Дуб Кендал натуральный 16 мм,2 205,600,560,Комплектация №2,Четыре,Деревянная,120</t>
  </si>
  <si>
    <t>АРБоковина левая 2.205*0.560 (№KDKN419, ЛДСП Дуб Кендал натуральный 16 мм, МД 00)N000</t>
  </si>
  <si>
    <t>АРБоковина правая 2.205*0.548 (№KDKN419, ЛДСП Дуб Кендал натуральный 16 мм, МД 00)N000</t>
  </si>
  <si>
    <t>Гофрозаготовка,1280_3,401,1,2 209,586,37</t>
  </si>
  <si>
    <t>АРЗадняя стенка 2.203*0.582 (№000, ХДФ Серый 3 мм, МД 00)N000</t>
  </si>
  <si>
    <t>АРБоковина левая 2.280*0.560 (№KGRG419, ЛДСП Серая галька 16 мм, МД 00)N000</t>
  </si>
  <si>
    <t>АРБоковина правая 2.280*0.548 (№KGRG419, ЛДСП Серая галька 16 мм, МД 00)N000</t>
  </si>
  <si>
    <t>АРГоризонт верхний 0.568*0.540 (№KGRG419, ЛДСП Серая галька 16 мм, МД 00)N000</t>
  </si>
  <si>
    <t>АРГоризонт нижний 0.568*0.540 (№KGRG419, ЛДСП Серая галька 16 мм, МД 00)N000</t>
  </si>
  <si>
    <t>АРПолка 0.567*0.535 (№KGRG419, ЛДСП Серая галька 16 мм, МД 00)N000</t>
  </si>
  <si>
    <t>АРБоковина правая 2.280*0.548 (№KWH419, ЛДСП Белый базовый 16 мм, МД 00)N000</t>
  </si>
  <si>
    <t>АРГоризонт верхний 0.368*0.540 (№KWH419, ЛДСП Белый базовый 16 мм, МД 00)N000</t>
  </si>
  <si>
    <t>АРГоризонт нижний 0.368*0.540 (№KWH419, ЛДСП Белый базовый 16 мм, МД 00)N000</t>
  </si>
  <si>
    <t>Гофрозаготовка,1280_3,401,1,684,404,112</t>
  </si>
  <si>
    <t>АРЗадняя стенка 2.278*0.382 (№000, ХДФ Белый  3 мм, МД 00)N000</t>
  </si>
  <si>
    <t>АРПолка 0.367*0.535 (№KWH419, ЛДСП Белый базовый 16 мм, МД 00)N000</t>
  </si>
  <si>
    <t>Гофрозаготовка,1280_3,401,1,684,404,64</t>
  </si>
  <si>
    <t>Гофрозаготовка,1280_3,403,1,408,577,72</t>
  </si>
  <si>
    <t>Стекло,6 мм,Прозрачное бесцветное 6 мм,ПР,366,535</t>
  </si>
  <si>
    <t>АРЗадняя стенка 2.278*0.582 (№000, ХДФ Белый  3 мм, МД 00)N000</t>
  </si>
  <si>
    <t>АРГоризонт верхний 0.568*0.540 (№KDSO419, ЛДСП Дуб Солсберри 16 мм, МД 00)N000</t>
  </si>
  <si>
    <t>АРГоризонт нижний 0.568*0.540 (№KDSO419, ЛДСП Дуб Солсберри 16 мм, МД 00)N000</t>
  </si>
  <si>
    <t>АРЗадняя стенка 2.238*0.582 (№000, ХДФ Серый 3 мм, МД 00)N000</t>
  </si>
  <si>
    <t>АРПолка 0.567*0.535 (№KDSO419, ЛДСП Дуб Солсберри 16 мм, МД 00)N000</t>
  </si>
  <si>
    <t>АРЗадняя стенка ящика 0.480*0.065 (№KGR419, ЛДСП серый 16 мм, МД 00)N000</t>
  </si>
  <si>
    <t>EP3B1D,Пенал,Левый,ЛДСП Дуб Кендал натуральный 16 мм,2 040,600,560,Комплектация №2P,Две,Деревянная,120</t>
  </si>
  <si>
    <t>EP3B1D,Пенал,Левый,ЛДСП Дуб Кендал натуральный 16 мм,2 280,600,560,Комплектация №2P,Две,Деревянная,120</t>
  </si>
  <si>
    <t>EP3B1D,Пенал,Левый,ЛДСП Дуб Кендал натуральный 16 мм,2 280,600,560,Комплектация №3,Две,Деревянная,120</t>
  </si>
  <si>
    <t>АРЗадняя стенка ящика 0.537*0.070 (№KWH419, ЛДСП Белый базовый 16 мм, МД 00)N000</t>
  </si>
  <si>
    <t>Гофрозаготовка,1280_3,401,1,2 004,586,37</t>
  </si>
  <si>
    <t>АРЗадняя стенка 1.998*0.582 (№000, ХДФ Белый  3 мм, МД 00)N000</t>
  </si>
  <si>
    <t>АРБоковина левая 2.000*0.560 (№KWH419, ЛДСП Белый базовый 16 мм, МД 00)N000</t>
  </si>
  <si>
    <t>АРБоковина правая 2.000*0.560 (№KWH419, ЛДСП Белый базовый 16 мм, МД 00)N000</t>
  </si>
  <si>
    <t>АРЗадняя стенка 2.002*0.582 (№000, ХДФ Белый  3 мм, МД 00)N000</t>
  </si>
  <si>
    <t>Гофрозаготовка,1280_3,401,1,2 008,586,37</t>
  </si>
  <si>
    <t>АРБоковина левая 2.004*0.560 (№KWH419, ЛДСП Белый базовый 16 мм, МД 00)N000</t>
  </si>
  <si>
    <t>АРБоковина правая 2.004*0.560 (№KWH419, ЛДСП Белый базовый 16 мм, МД 00)N000</t>
  </si>
  <si>
    <t>АРБоковина левая 2.280*0.560 (№KWA419, ЛДСП Белый Древесный 16 мм, МД 00)N000</t>
  </si>
  <si>
    <t>АРГоризонт верхний 0.568*0.540 (№KWA419, ЛДСП Белый Древесный 16 мм, МД 00)N000</t>
  </si>
  <si>
    <t>АРГоризонт нижний 0.568*0.540 (№KWA419, ЛДСП Белый Древесный 16 мм, МД 00)N000</t>
  </si>
  <si>
    <t>АРПолка 0.567*0.535 (№KWA419, ЛДСП Белый Древесный 16 мм, МД 00)N000</t>
  </si>
  <si>
    <t>АРБоковина правая 2.280*0.560 (№KWA419, ЛДСП Белый Древесный 16 мм, МД 00)N000</t>
  </si>
  <si>
    <t>АРГоризонт верхний 0.568*0.540 (№KOGR419, ЛДСП Оникс серый 16 мм, МД 00)N000</t>
  </si>
  <si>
    <t>АРГоризонт нижний 0.568*0.540 (№KOGR419, ЛДСП Оникс серый 16 мм, МД 00)N000</t>
  </si>
  <si>
    <t>АРПолка 0.567*0.535 (№KOGR419, ЛДСП Оникс серый 16 мм, МД 00)N000</t>
  </si>
  <si>
    <t>Гофрозаготовка,1280_3,410,1,724,509,96</t>
  </si>
  <si>
    <t>АРЗадняя стенка 0.720*0.582 (№000, ХДФ Белый  3 мм, МД 00)N000</t>
  </si>
  <si>
    <t>АРЗадняя стенка 0.721*0.582 (№000, ХДФ Белый  3 мм, МД 00)N000</t>
  </si>
  <si>
    <t>EPTG2D,Пенал,Левый,ЛДСП Дуб Кендал натуральный 16 мм,2 040,600,560,Комплектация №2,455,Две,Деревянная,120</t>
  </si>
  <si>
    <t>EPTG2D,Пенал,Левый,ЛДСП Дуб Кендал натуральный 16 мм,2 228,600,560,Комплектация №2,455,Три,Деревянная,120</t>
  </si>
  <si>
    <t>АРБоковина левая 2.228*0.560 (№KDKN419, ЛДСП Дуб Кендал натуральный 16 мм, МД 00)N000</t>
  </si>
  <si>
    <t>Гофрозаготовка,1280_3,401,1,2 232,586,37</t>
  </si>
  <si>
    <t>АРЗадняя стенка 1.048*0.582 (№000, ХДФ Серый 3 мм, МД 00)N000</t>
  </si>
  <si>
    <t>АРБоковина правая 2.228*0.548 (№KDKN419, ЛДСП Дуб Кендал натуральный 16 мм, МД 00)N000</t>
  </si>
  <si>
    <t>EPTG2D,Пенал,Левый,ЛДСП Дуб Кендал натуральный 16 мм,2 040,600,560,Комплектация №2,595,Две,Деревянная,120</t>
  </si>
  <si>
    <t>EPTG2D,Пенал,Левый,ЛДСП Дуб Кендал натуральный 16 мм,2 228,600,560,Комплектация №2,595,Три,Деревянная,120</t>
  </si>
  <si>
    <t>АРЗадняя стенка 0.908*0.582 (№000, ХДФ Серый 3 мм, МД 00)N000</t>
  </si>
  <si>
    <t>АРБоковина правая 2.040*0.548 (№KGR419, ЛДСП серый 16 мм, МД 00)N000</t>
  </si>
  <si>
    <t>АРБоковина левая 2.040*0.560 (№KGR419, ЛДСП серый 16 мм, МД 00)N000</t>
  </si>
  <si>
    <t>АРБоковина левая 2.090*0.560 (№KGR419, ЛДСП серый 16 мм, МД 00)N000</t>
  </si>
  <si>
    <t>Гофрозаготовка,1280_3,401,1,2 094,586,37</t>
  </si>
  <si>
    <t>АРЗадняя стенка 0.770*0.582 (№000, ХДФ Серый 3 мм, МД 00)N000</t>
  </si>
  <si>
    <t>АРБоковина правая 2.090*0.548 (№KGR419, ЛДСП серый 16 мм, МД 00)N000</t>
  </si>
  <si>
    <t>АРЗадняя стенка 0.960*0.582 (№000, ХДФ Белый  3 мм, МД 00)N000</t>
  </si>
  <si>
    <t>EPTG2D,Пенал,Левый,ЛДСП Дуб Кендал коньяк 16 мм ,2 123,600,560,Комплектация №2,455,Три,Деревянная,120</t>
  </si>
  <si>
    <t>АРБоковина левая 2.123*0.560 (№KDKK419, ЛДСП Дуб Кендал коньяк 16 мм , МД 00)N000</t>
  </si>
  <si>
    <t>Гофрозаготовка,1280_3,401,1,2 127,586,37</t>
  </si>
  <si>
    <t>АРЗадняя стенка 0.943*0.582 (№000, ХДФ Серый 3 мм, МД 00)N000</t>
  </si>
  <si>
    <t>АРБоковина правая 2.123*0.548 (№KDKK419, ЛДСП Дуб Кендал коньяк 16 мм , МД 00)N000</t>
  </si>
  <si>
    <t>EPT2B1D,Пенал,Левый,ЛДСП Дуб Кендал натуральный 16 мм,2 040,600,560,Комплектация №2P,382,Одна,Деревянная,120</t>
  </si>
  <si>
    <t>АРЗадняя стенка 0.933*0.582 (№000, ХДФ Серый 3 мм, МД 00)N000</t>
  </si>
  <si>
    <t>EPT2B1D,Пенал,Левый,ЛДСП Дуб Кендал натуральный 16 мм,2 220,600,560,Комплектация №2P,382,Две,Деревянная,120</t>
  </si>
  <si>
    <t>АРЗадняя стенка 1.113*0.582 (№000, ХДФ Серый 3 мм, МД 00)N000</t>
  </si>
  <si>
    <t>Гофрозаготовка,1280_3,401,1,2 224,586,37</t>
  </si>
  <si>
    <t>АРБоковина левая 2.220*0.560 (№KDKN419, ЛДСП Дуб Кендал натуральный 16 мм, МД 00)N000</t>
  </si>
  <si>
    <t>АРБоковина правая 2.220*0.560 (№KDKN419, ЛДСП Дуб Кендал натуральный 16 мм, МД 00)N000</t>
  </si>
  <si>
    <t>EPT2B1D,Пенал,Левый,ЛДСП Дуб Кендал натуральный 16 мм,2 220,600,560,Комплектация №3,455,Две,Деревянная,120</t>
  </si>
  <si>
    <t>АРЗадняя стенка 1.040*0.582 (№000, ХДФ Серый 3 мм, МД 00)N000</t>
  </si>
  <si>
    <t>EPT2B1D,Пенал,Левый,ЛДСП Дуб Кендал натуральный 16 мм,2 040,600,560,Комплектация №3,595,Одна,Деревянная,120</t>
  </si>
  <si>
    <t>EPT2B1D,Пенал,Левый,ЛДСП Бетон Чикаго светло-серый 16 мм,2 280,600,560,Комплектация №2P,595,Две,Деревянная,120</t>
  </si>
  <si>
    <t>АРЗадняя стенка 0.960*0.582 (№000, ХДФ Серый 3 мм, МД 00)N000</t>
  </si>
  <si>
    <t>АРБоковина левая 2.280*0.560 (№KBCG419, ЛДСП Бетон Чикаго светло-серый 16 мм, МД 00)N000</t>
  </si>
  <si>
    <t>АРБоковина правая 2.280*0.560 (№KBCG419, ЛДСП Бетон Чикаго светло-серый 16 мм, МД 00)N000</t>
  </si>
  <si>
    <t>АРЗадняя стенка 0.860*0.582 (№000, ХДФ Белый  3 мм, МД 00)N000</t>
  </si>
  <si>
    <t>АРЗадняя стенка 0.820*0.582 (№000, ХДФ Белый  3 мм, МД 00)N000</t>
  </si>
  <si>
    <t>АРЗадняя стенка 0.900*0.582 (№000, ХДФ Серый 3 мм, МД 00)N000</t>
  </si>
  <si>
    <t>АРБоковина левая 2.280*0.560 (№KGR419, ЛДСП серый 16 мм, МД 00)N000</t>
  </si>
  <si>
    <t>АРБоковина правая 2.280*0.560 (№KGR419, ЛДСП серый 16 мм, МД 00)N000</t>
  </si>
  <si>
    <t>АРБоковина левая 2.003*0.560 (№KDSO419, ЛДСП Дуб Солсберри 16 мм, МД 00)N000</t>
  </si>
  <si>
    <t>Гофрозаготовка,1280_3,401,1,2 007,586,37</t>
  </si>
  <si>
    <t>АРБоковина правая 2.003*0.560 (№KDSO419, ЛДСП Дуб Солсберри 16 мм, МД 00)N000</t>
  </si>
  <si>
    <t>АРБоковина левая 2.177*0.560 (№KGRG419, ЛДСП Серая галька 16 мм, МД 00)N000</t>
  </si>
  <si>
    <t>АРЗадняя стенка 0.997*0.582 (№000, ХДФ Серый 3 мм, МД 00)N000</t>
  </si>
  <si>
    <t>Гофрозаготовка,1280_3,401,1,2 181,586,37</t>
  </si>
  <si>
    <t>АРБоковина правая 2.177*0.560 (№KGRG419, ЛДСП Серая галька 16 мм, МД 00)N000</t>
  </si>
  <si>
    <t>EPTP1D,Пенал,Левый,ЛДСП Дуб Кендал натуральный 16 мм,2 040,600,560,Комплектация №2,595,Одна,Деревянная,120</t>
  </si>
  <si>
    <t>АРЗадняя стенка 0.722*0.582 (№000, ХДФ Серый 3 мм, МД 00)N000</t>
  </si>
  <si>
    <t>АРЗадняя стенка 0.323*0.582 (№000, ХДФ Серый 3 мм, МД 00)N000</t>
  </si>
  <si>
    <t>EPTP1D,Пенал,Левый,ЛДСП Дуб Кендал натуральный 16 мм,2 280,600,560,Комплектация №2,595,Две,Деревянная,120</t>
  </si>
  <si>
    <t>АРЗадняя стенка 0.563*0.582 (№000, ХДФ Серый 3 мм, МД 00)N000</t>
  </si>
  <si>
    <t>EPTP1D,Пенал,Левый,ЛДСП Дуб Кендал натуральный 16 мм,2 280,600,560,Комплектация №3,595,Две,Деревянная,120</t>
  </si>
  <si>
    <t>АРГоризонт 2 0.568*0.505 (№KDKN419, ЛДСП Дуб Кендал натуральный 16 мм, МД 00)N000</t>
  </si>
  <si>
    <t>EPTP1D,Пенал,Левый,ЛДСП Дуб Кендал натуральный 16 мм,2 040,600,560,Комплектация №3,595,Две,Деревянная,120</t>
  </si>
  <si>
    <t>АРБоковина левая 2.269*0.560 (№KWH419, ЛДСП Белый базовый 16 мм, МД 00)N000</t>
  </si>
  <si>
    <t>АРБоковина правая 2.269*0.560 (№KWH419, ЛДСП Белый базовый 16 мм, МД 00)N000</t>
  </si>
  <si>
    <t>АРЗадняя стенка 0.722*0.582 (№000, ХДФ Белый  3 мм, МД 00)N000</t>
  </si>
  <si>
    <t>АРЗадняя стенка 0.552*0.582 (№000, ХДФ Белый  3 мм, МД 00)N000</t>
  </si>
  <si>
    <t>Гофрозаготовка,1280_3,401,1,2 273,586,37</t>
  </si>
  <si>
    <t>АРБоковина левая 2.080*0.560 (№KOGR419, ЛДСП Оникс серый 16 мм, МД 00)N000</t>
  </si>
  <si>
    <t>АРБоковина правая 2.080*0.560 (№KOGR419, ЛДСП Оникс серый 16 мм, МД 00)N000</t>
  </si>
  <si>
    <t>АРЗадняя стенка 0.363*0.582 (№000, ХДФ Серый 3 мм, МД 00)N000</t>
  </si>
  <si>
    <t>АРБоковина левая 2.154*0.560 (№KOGR419, ЛДСП Оникс серый 16 мм, МД 00)N000</t>
  </si>
  <si>
    <t>АРБоковина правая 2.154*0.560 (№KOGR419, ЛДСП Оникс серый 16 мм, МД 00)N000</t>
  </si>
  <si>
    <t>АРЗадняя стенка 0.437*0.582 (№000, ХДФ Серый 3 мм, МД 00)N000</t>
  </si>
  <si>
    <t>Гофрозаготовка,1280_3,401,1,2 158,586,37</t>
  </si>
  <si>
    <t>АРБоковина левая 2.199*0.560 (№KMUS419, ЛДСП Муссон 16 мм, МД 00)N000</t>
  </si>
  <si>
    <t>АРБоковина правая 2.199*0.560 (№KMUS419, ЛДСП Муссон 16 мм, МД 00)N000</t>
  </si>
  <si>
    <t>АРГоризонт нижний 0.568*0.505 (№KMUS419, ЛДСП Муссон 16 мм, МД 00)N000</t>
  </si>
  <si>
    <t>Гофрозаготовка,1280_3,401,1,2 203,586,37</t>
  </si>
  <si>
    <t>АРПолка 0.567*0.500 (№KMUS419, ЛДСП Муссон 16 мм, МД 00)N000</t>
  </si>
  <si>
    <t>АРГоризонт 2 0.568*0.505 (№KMUS419, ЛДСП Муссон 16 мм, МД 00)N000</t>
  </si>
  <si>
    <t>АРГоризонт верхний 0.568*0.505 (№KMUS419, ЛДСП Муссон 16 мм, МД 00)N000</t>
  </si>
  <si>
    <t>АРБоковина левая 2.199*0.560 (№KMAR419, ЛДСП Маренго 16 мм, МД 00)N000</t>
  </si>
  <si>
    <t>АРБоковина правая 2.199*0.560 (№KMAR419, ЛДСП Маренго 16 мм, МД 00)N000</t>
  </si>
  <si>
    <t>АРГоризонт нижний 0.568*0.505 (№KMAR419, ЛДСП Маренго 16 мм, МД 00)N000</t>
  </si>
  <si>
    <t>АРПолка 0.567*0.500 (№KMAR419, ЛДСП Маренго 16 мм, МД 00)N000</t>
  </si>
  <si>
    <t>АРГоризонт 2 0.568*0.505 (№KMAR419, ЛДСП Маренго 16 мм, МД 00)N000</t>
  </si>
  <si>
    <t>АРГоризонт верхний 0.568*0.505 (№KMAR419, ЛДСП Маренго 16 мм, МД 00)N000</t>
  </si>
  <si>
    <t>Столешница_ПОСТФОРМИНГ</t>
  </si>
  <si>
    <t>1021/Q,Черный,38 мм,4 190,599,0000,0000</t>
  </si>
  <si>
    <t>Стеновая,панель Granic Vein,10 мм,1 199,599</t>
  </si>
  <si>
    <t>Стеновая,панель Raja Black,10 мм,1 199,599,Белая кристалл 1*22,1_1_1_1</t>
  </si>
  <si>
    <t>Стеновая,панель Remington Mine,10 мм,1 199,599</t>
  </si>
  <si>
    <t>Стеновая,панель Ла Скала,10 мм,1 199,599,Верона 2927/Q 22*0.5,1_1_1_1</t>
  </si>
  <si>
    <t>Стеновая,панель Семолина карамельная,10 мм,1 199,599,Верона 2927/Q 22*0.5,1_1_1_1</t>
  </si>
  <si>
    <t>Стеновая,панель Семолина карамельная,10 мм,100,599,Верона 2927/Q 22*0.5,1_1_1_1</t>
  </si>
  <si>
    <t>Стеновая,панель Семолина карамельная,10 мм,147,377,Верона 2927/Q 22*0.5,1_1_1_1</t>
  </si>
  <si>
    <t>Стеновая,панель Семолина карамельная,10 мм,147,599,Верона 2927/Q 22*0.5,1_1_1_1</t>
  </si>
  <si>
    <t>Стеновая,панель Семолина карамельная,10 мм,2 500,599,Верона 2927/Q 22*0.5,1_1_1_1</t>
  </si>
  <si>
    <t>Стеновая,панель Семолина карамельная,10 мм,3 199,599,Верона 2927/Q 22*0.5,1_1_1_1</t>
  </si>
  <si>
    <t>Стеновая,панель Семолина карамельная,10 мм,4 199,599,Верона 2927/Q 22*0.5,1_1_1_1</t>
  </si>
  <si>
    <t>Столешница,Empire Slate,15 мм,2 599,499,0000,0000</t>
  </si>
  <si>
    <t>Столешница</t>
  </si>
  <si>
    <t>Столешница,Empire Slate,15 мм,3 214,659,0000,0000</t>
  </si>
  <si>
    <t>Столешница,Empire Slate,15 мм,3 311,499,0000,0000</t>
  </si>
  <si>
    <t>Столешница,Empire Slate,15 мм,3 599,1 199,0000,0000</t>
  </si>
  <si>
    <t>Столешница,Empire Slate,15 мм,3 599,599,0000,0000</t>
  </si>
  <si>
    <t>Столешница,Empire Slate,15 мм,3 599,659,0000,0000</t>
  </si>
  <si>
    <t>Столешница,Empire Slate,15 мм,321,1 099,0000,0000</t>
  </si>
  <si>
    <t>Столешница,Empire Slate,38 мм,1 000,1 001,0000,0000</t>
  </si>
  <si>
    <t>Столешница,Empire Slate,38 мм,1 001,999,0000,0000</t>
  </si>
  <si>
    <t>Столешница,Empire Slate,38 мм,1 005,1 005,0000,0000</t>
  </si>
  <si>
    <t>Столешница,Empire Slate,38 мм,1 025,888,0000,0000</t>
  </si>
  <si>
    <t>Столешница,Empire Slate,38 мм,1 234,123,0000,0000</t>
  </si>
  <si>
    <t>Столешница,Empire Slate,38 мм,1 584,369,0000,0000</t>
  </si>
  <si>
    <t>Столешница,Empire Slate,38 мм,101,1 199,0000,0000</t>
  </si>
  <si>
    <t>Столешница,Empire Slate,38 мм,101,101,0000,0000</t>
  </si>
  <si>
    <t>Столешница,Empire Slate,38 мм,2 009,888,0000,0000</t>
  </si>
  <si>
    <t>Столешница,Empire Slate,38 мм,2 222,111,0000,0000</t>
  </si>
  <si>
    <t>Столешница,Empire Slate,38 мм,2 659,1 005,0000,0000</t>
  </si>
  <si>
    <t>Столешница,Empire Slate,38 мм,2 659,103,0000,0000</t>
  </si>
  <si>
    <t>Столешница,Empire Slate,38 мм,2 985,369,0000,0000</t>
  </si>
  <si>
    <t>Столешница,Empire Slate,38 мм,2 999,1 199,0000,0000</t>
  </si>
  <si>
    <t>Столешница,Empire Slate,38 мм,2 999,101,0000,0000</t>
  </si>
  <si>
    <t>Столешница,Empire Slate,38 мм,777,333,0000,0000</t>
  </si>
  <si>
    <t>Столешница,Empire Slate,38 мм,888,888,0000,0000</t>
  </si>
  <si>
    <t>Столешница,Empire Slate,38 мм,999,1 001,0000,0000</t>
  </si>
  <si>
    <t>Столешница,Empire Slate,38 мм,999,1 199,0000,0000</t>
  </si>
  <si>
    <t>Столешница,Empire Slate,38 мм,999,999,0000,0000</t>
  </si>
  <si>
    <t>Столешница,Granic Vein,38 мм,1 199,1 100,0000,0000</t>
  </si>
  <si>
    <t>Столешница,Grey Marble,15 мм,3 311,499,0000,0000</t>
  </si>
  <si>
    <t>Столешница,Grey Marble,15 мм,3 599,1 100,0000,0000</t>
  </si>
  <si>
    <t>Столешница,Grey Marble,15 мм,3 599,1 199,0000,0000</t>
  </si>
  <si>
    <t>Столешница,Grey Marble,15 мм,3 599,499,0000,0000</t>
  </si>
  <si>
    <t>Столешница,Grey Marble,15 мм,321,1 099,0000,0000</t>
  </si>
  <si>
    <t>Столешница,Jurassic Rock,15 мм,199,499,0000,0000</t>
  </si>
  <si>
    <t>Столешница,Jurassic Rock,15 мм,2 685,901,0000,0000</t>
  </si>
  <si>
    <t>Столешница,Jurassic Rock,15 мм,3 333,555,0000,0000</t>
  </si>
  <si>
    <t>Столешница,Jurassic Rock,15 мм,3 599,1 199,0000,0000</t>
  </si>
  <si>
    <t>Столешница,Jurassic Rock,15 мм,321,1 099,0000,0000</t>
  </si>
  <si>
    <t>Столешница,Jurassic Rock,15 мм,599,1 199,0000,0000</t>
  </si>
  <si>
    <t>Столешница,Lime Rock,15 мм,1 233,599,0000,0000</t>
  </si>
  <si>
    <t>Столешница,Lime Rock,15 мм,152,108,0000,0000</t>
  </si>
  <si>
    <t>Столешница,Lime Rock,15 мм,152,548,0000,0000</t>
  </si>
  <si>
    <t>Столешница,Lime Rock,15 мм,179,599,0000,0000</t>
  </si>
  <si>
    <t>Столешница,Lime Rock,15 мм,199,499,0000,0000</t>
  </si>
  <si>
    <t>Столешница,Lime Rock,15 мм,2 599,129,0000,0000</t>
  </si>
  <si>
    <t>Столешница,Lime Rock,15 мм,2 685,100,0000,0000</t>
  </si>
  <si>
    <t>Столешница,Lime Rock,15 мм,3 333,555,0000,0000</t>
  </si>
  <si>
    <t>Столешница,Patina Rock,38 мм,1 199,599,0000,0000</t>
  </si>
  <si>
    <t>Столешница,Raja Black,38 мм,2 099,1 100,0000,0000</t>
  </si>
  <si>
    <t>Столешница,Remington Mine,38 мм,2 999,1 100,0000,0000</t>
  </si>
  <si>
    <t>Столешница,Rusty Metal,15 мм,1 599,499,0000,0000</t>
  </si>
  <si>
    <t>Столешница,Rusty Metal,15 мм,2 999,599,0000,0000</t>
  </si>
  <si>
    <t>Столешница,Rusty Metal,15 мм,3 311,499,0000,0000</t>
  </si>
  <si>
    <t>Столешница,Rusty Metal,15 мм,3 599,1 199,0000,0000</t>
  </si>
  <si>
    <t>Столешница,Rusty Metal,15 мм,321,1 099,0000,0000</t>
  </si>
  <si>
    <t>Столешница,Rusty Metal,15 мм,541,871,0000,0000</t>
  </si>
  <si>
    <t>Столешница,Rusty Metal,38 мм,1 000,1 000,0000,0000</t>
  </si>
  <si>
    <t>Столешница,Rusty Metal,38 мм,1 001,1 001,0000,0000</t>
  </si>
  <si>
    <t>Столешница,Rusty Metal,38 мм,1 111,1 001,0000,0000</t>
  </si>
  <si>
    <t>Столешница,Rusty Metal,38 мм,101,101,0000,0000</t>
  </si>
  <si>
    <t>Столешница,Rusty Metal,38 мм,149,149,0000,0000</t>
  </si>
  <si>
    <t>Столешница,Rusty Metal,38 мм,2 002,1 199,0000,0000</t>
  </si>
  <si>
    <t>Столешница,Rusty Metal,38 мм,2 441,1 004,0000,0000</t>
  </si>
  <si>
    <t>Столешница,Rusty Metal,38 мм,2 999,1 199,0000,0000</t>
  </si>
  <si>
    <t>Столешница,Rusty Metal,38 мм,777,345,0000,0000</t>
  </si>
  <si>
    <t>Столешница,Rusty Metal,38 мм,777,777,0000,0000</t>
  </si>
  <si>
    <t>Столешница,Rusty Metal,38 мм,888,241,0000,0000</t>
  </si>
  <si>
    <t>Столешница,Rusty Metal,38 мм,999,1 001,0000,0000</t>
  </si>
  <si>
    <t>Столешница,Rusty Metal,38 мм,999,999,0000,0000</t>
  </si>
  <si>
    <t>Столешница,Shabby White,15 мм,179,599,0000,0000</t>
  </si>
  <si>
    <t>Столешница,Shabby White,15 мм,2 599,129,0000,0000</t>
  </si>
  <si>
    <t>Столешница,Shabby White,15 мм,2 999,1 001,0000,0000</t>
  </si>
  <si>
    <t>Столешница,Shabby White,15 мм,3 333,555,0000,0000</t>
  </si>
  <si>
    <t>Столешница,Shabby White,15 мм,3 452,695,0000,0000</t>
  </si>
  <si>
    <t>Столешница,Smoke Granite,15 мм,179,599,0000,0000</t>
  </si>
  <si>
    <t>Столешница,Smoke Granite,15 мм,2 599,129,0000,0000</t>
  </si>
  <si>
    <t>Столешница,Smoke Granite,15 мм,2 999,997,0000,0000</t>
  </si>
  <si>
    <t>Столешница,Smoke Granite,15 мм,3 452,695,0000,0000</t>
  </si>
  <si>
    <t>Столешница,Smoke Granite,38 мм,1 123,145,0000,0000</t>
  </si>
  <si>
    <t>Столешница,Smoke Granite,38 мм,1 589,178,0000,0000</t>
  </si>
  <si>
    <t>Столешница,Smoke Granite,38 мм,1 656,452,0000,0000</t>
  </si>
  <si>
    <t>Столешница,Smoke Granite,38 мм,1 897,654,0000,0000</t>
  </si>
  <si>
    <t>Столешница,Smoke Granite,38 мм,101,101,0000,0000</t>
  </si>
  <si>
    <t>Столешница,Smoke Granite,38 мм,2 458,654,0000,0000</t>
  </si>
  <si>
    <t>Столешница,Smoke Granite,38 мм,2 489,115,0000,0000</t>
  </si>
  <si>
    <t>Столешница,Smoke Granite,38 мм,2 989,1 001,0000,0000</t>
  </si>
  <si>
    <t>Столешница,Smoke Granite,38 мм,2 989,132,0000,0000</t>
  </si>
  <si>
    <t>Столешница,Smoke Granite,38 мм,2 989,999,0000,0000</t>
  </si>
  <si>
    <t>Столешница,Smoke Granite,38 мм,2 999,1 199,0000,0000</t>
  </si>
  <si>
    <t>Столешница,Smoke Granite,38 мм,2 999,452,0000,0000</t>
  </si>
  <si>
    <t>Столешница,Smoke Granite,38 мм,2 999,999,0000,0000</t>
  </si>
  <si>
    <t>Столешница,Smoke Granite,38 мм,325,111,0000,0000</t>
  </si>
  <si>
    <t>Столешница,Smoke Granite,38 мм,500,799,0000,0000</t>
  </si>
  <si>
    <t>Столешница,Smoke Granite,38 мм,589,111,0000,0000</t>
  </si>
  <si>
    <t>Столешница,Snow Ceramics,15 мм,179,599,0000,0000</t>
  </si>
  <si>
    <t>Столешница,Snow Ceramics,15 мм,2 999,883,0000,0000</t>
  </si>
  <si>
    <t>Столешница,Snow Ceramics,15 мм,3 452,695,0000,0000</t>
  </si>
  <si>
    <t>Столешница,Snow Ceramics,15 мм,3 599,189,0000,0000</t>
  </si>
  <si>
    <t>Столешница,Viola Cherry,15 мм,2 599,129,0000,0000</t>
  </si>
  <si>
    <t>Столешница,Viola Cherry,15 мм,3 214,659,0000,0000</t>
  </si>
  <si>
    <t>Столешница,Viola Cherry,15 мм,3 599,1 199,0000,0000</t>
  </si>
  <si>
    <t>Столешница_ПОСТФОРМИНГ,1021/Q,Черный,38 мм,2 099,1 100,0000,0000</t>
  </si>
  <si>
    <t>Столешница_ПОСТФОРМИНГ,1021/Q,Черный,38 мм,2 099,599,0000,0000</t>
  </si>
  <si>
    <t>Столешница_ПОСТФОРМИНГ,1021/Q,Черный,38 мм,3 333,333,0000,0000</t>
  </si>
  <si>
    <t>Столешница_ПОСТФОРМИНГ,1021/Q,Черный,38 мм,4 190,1 100,0000,0000</t>
  </si>
  <si>
    <t>Столешница_ПОСТФОРМИНГ,1021/Q,Черный,38 мм,4 190,101,0000,0000</t>
  </si>
  <si>
    <t>Столешница_ПОСТФОРМИНГ,1021/Q,Черный,38 мм,4 190,599,0000,0000</t>
  </si>
  <si>
    <t>Столешница_ПОСТФОРМИНГ,2237/6,Семолина карамельная,38 мм,1 234,123,0000,0000</t>
  </si>
  <si>
    <t>Столешница_ПОСТФОРМИНГ,2237/6,Семолина карамельная,38 мм,199,199,0000,0000</t>
  </si>
  <si>
    <t>Столешница_ПОСТФОРМИНГ,2237/6,Семолина карамельная,38 мм,2 099,1 100,0000,0000</t>
  </si>
  <si>
    <t>Столешница_ПОСТФОРМИНГ,2237/6,Семолина карамельная,38 мм,2 099,599,0000,0000</t>
  </si>
  <si>
    <t>Столешница_ПОСТФОРМИНГ,2237/6,Семолина карамельная,38 мм,4 190,1 100,0000,0000</t>
  </si>
  <si>
    <t>Столешница_ПОСТФОРМИНГ,2237/6,Семолина карамельная,38 мм,4 190,599,0000,0000</t>
  </si>
  <si>
    <t>Столешница_ПОСТФОРМИНГ,2329/SO,Ла Скала,38 мм,2 099,1 100,0000,0000</t>
  </si>
  <si>
    <t>Столешница_ПОСТФОРМИНГ,2329/SO,Ла Скала,38 мм,2 099,599,0000,0000</t>
  </si>
  <si>
    <t>Столешница_ПОСТФОРМИНГ,2329/SO,Ла Скала,38 мм,4 190,1 100,0000,0000</t>
  </si>
  <si>
    <t>Столешница_ПОСТФОРМИНГ,2329/SO,Ла Скала,38 мм,4 190,100,0000,0000</t>
  </si>
  <si>
    <t>Столешница_ПОСТФОРМИНГ,2329/SO,Ла Скала,38 мм,4 190,599,0000,0000</t>
  </si>
  <si>
    <t>Столешница_ПОСТФОРМИНГ,2926/A,Неаполь,38 мм,100,100,0000,0000</t>
  </si>
  <si>
    <t>Столешница_ПОСТФОРМИНГ,2926/A,Неаполь,38 мм,2 099,1 100,0000,0000</t>
  </si>
  <si>
    <t>Столешница_ПОСТФОРМИНГ,2926/A,Неаполь,38 мм,2 099,599,0000,0000</t>
  </si>
  <si>
    <t>Столешница_ПОСТФОРМИНГ,2926/A,Неаполь,38 мм,4 190,1 100,0000,0000</t>
  </si>
  <si>
    <t>Столешница_ПОСТФОРМИНГ,2926/A,Неаполь,38 мм,4 190,100,0000,0000</t>
  </si>
  <si>
    <t>Столешница_ПОСТФОРМИНГ,2926/A,Неаполь,38 мм,4 190,599,0000,0000</t>
  </si>
  <si>
    <t>Столешница_ПОСТФОРМИНГ,2946/R,Галия,38 мм,1 199,599,0000,0000</t>
  </si>
  <si>
    <t>Столешница_ПОСТФОРМИНГ,2946/R,Галия,38 мм,1 234,234,0000,0000</t>
  </si>
  <si>
    <t>Столешница_ПОСТФОРМИНГ,2946/R,Галия,38 мм,2 099,1 100,0000,0000</t>
  </si>
  <si>
    <t>Столешница_ПОСТФОРМИНГ,2946/R,Галия,38 мм,2 099,599,0000,0000</t>
  </si>
  <si>
    <t>Столешница_ПОСТФОРМИНГ,2946/R,Галия,38 мм,4 190,1 100,0000,0000</t>
  </si>
  <si>
    <t>Столешница_ПОСТФОРМИНГ,2946/R,Галия,38 мм,4 190,100,0000,0000</t>
  </si>
  <si>
    <t>Столешница_ПОСТФОРМИНГ,2946/R,Галия,38 мм,4 190,599,0000,0000</t>
  </si>
  <si>
    <t>Столешница_ПОСТФОРМИНГ,3259/7,Дуб французский,38 мм,100,100,0000,0000</t>
  </si>
  <si>
    <t>Столешница_ПОСТФОРМИНГ,3259/7,Дуб французский,38 мм,199,199,0000,0000</t>
  </si>
  <si>
    <t>Столешница_ПОСТФОРМИНГ,3259/7,Дуб французский,38 мм,2 099,1 100,0000,0000</t>
  </si>
  <si>
    <t>Столешница_ПОСТФОРМИНГ,3259/7,Дуб французский,38 мм,2 099,599,0000,0000</t>
  </si>
  <si>
    <t>Столешница_ПОСТФОРМИНГ,3259/7,Дуб французский,38 мм,4 190,1 100,0000,0000</t>
  </si>
  <si>
    <t>Столешница_ПОСТФОРМИНГ,3259/7,Дуб французский,38 мм,4 190,599,0000,0000</t>
  </si>
  <si>
    <t>Столешница_ПОСТФОРМИНГ,5055/A,Мрамор графит,38 мм,1 111,101,0000,0000</t>
  </si>
  <si>
    <t>Столешница_ПОСТФОРМИНГ,5055/A,Мрамор графит,38 мм,1 199,599,0000,0000</t>
  </si>
  <si>
    <t>Столешница_ПОСТФОРМИНГ,5055/A,Мрамор графит,38 мм,1 234,234,0000,0000</t>
  </si>
  <si>
    <t>Столешница_ПОСТФОРМИНГ,5055/A,Мрамор графит,38 мм,2 099,1 100,0000,0000</t>
  </si>
  <si>
    <t>Столешница_ПОСТФОРМИНГ,5055/A,Мрамор графит,38 мм,2 099,599,0000,0000</t>
  </si>
  <si>
    <t>Столешница_ПОСТФОРМИНГ,5055/A,Мрамор графит,38 мм,4 044,404,0000,0000</t>
  </si>
  <si>
    <t>Столешница_ПОСТФОРМИНГ,5055/A,Мрамор графит,38 мм,4 189,599,0000,0000</t>
  </si>
  <si>
    <t>Столешница_ПОСТФОРМИНГ,5055/A,Мрамор графит,38 мм,4 190,1 100,0000,0000</t>
  </si>
  <si>
    <t>Столешница_ПОСТФОРМИНГ,6035/SL, Мрамор серебристый,38 мм,1 199,599,0000,0000</t>
  </si>
  <si>
    <t>Столешница_ПОСТФОРМИНГ,6035/SL, Мрамор серебристый,38 мм,2 099,1 100,0000,0000</t>
  </si>
  <si>
    <t>Столешница_ПОСТФОРМИНГ,6035/SL, Мрамор серебристый,38 мм,2 099,599,0000,0000</t>
  </si>
  <si>
    <t>Столешница_ПОСТФОРМИНГ,6035/SL, Мрамор серебристый,38 мм,3 333,333,0000,0000</t>
  </si>
  <si>
    <t>Столешница_ПОСТФОРМИНГ,6035/SL, Мрамор серебристый,38 мм,4 189,599,0000,0000</t>
  </si>
  <si>
    <t>Столешница_ПОСТФОРМИНГ,6035/SL, Мрамор серебристый,38 мм,4 190,1 100,0000,0000</t>
  </si>
  <si>
    <t>Столешница_ПОСТФОРМИНГ,6035/SL, Мрамор серебристый,38 мм,4 190,101,0000,0000</t>
  </si>
  <si>
    <t>Столешница_ПОСТФОРМИНГ,6035/SL, Мрамор серебристый,38 мм,4 190,599,0000,0000</t>
  </si>
  <si>
    <t>Стеновая панель</t>
  </si>
  <si>
    <t>ЧЕРНЫЙ</t>
  </si>
  <si>
    <t>GREY MARBLE</t>
  </si>
  <si>
    <t>МРАМОР ГРАФИТ</t>
  </si>
  <si>
    <t>Цена в БЗ</t>
  </si>
  <si>
    <t>разница</t>
  </si>
  <si>
    <t>Столбец1</t>
  </si>
  <si>
    <t>Соедин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</si>
</sst>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#,##0.0"/>
    <numFmt numFmtId="168" formatCode="0.000"/>
    <numFmt numFmtId="169" formatCode="0.000000"/>
  </numFmts>
  <fonts count="51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9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Arial Cyr"/>
      <charset val="204"/>
    </font>
    <font>
      <sz val="11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8"/>
      <name val="Arial"/>
    </font>
    <font>
      <sz val="11"/>
      <name val="Calibri"/>
      <family val="2"/>
      <charset val="204"/>
      <scheme val="minor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21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8" fillId="0" borderId="0"/>
    <xf numFmtId="0" fontId="8" fillId="0" borderId="0"/>
    <xf numFmtId="44" fontId="2" fillId="0" borderId="0" applyFont="0" applyFill="0" applyBorder="0" applyAlignment="0" applyProtection="0"/>
    <xf numFmtId="0" fontId="28" fillId="0" borderId="0"/>
    <xf numFmtId="0" fontId="31" fillId="9" borderId="0" applyNumberFormat="0" applyBorder="0" applyAlignment="0" applyProtection="0"/>
    <xf numFmtId="0" fontId="8" fillId="0" borderId="0"/>
    <xf numFmtId="0" fontId="39" fillId="0" borderId="0"/>
    <xf numFmtId="0" fontId="40" fillId="0" borderId="0"/>
    <xf numFmtId="0" fontId="39" fillId="0" borderId="0"/>
    <xf numFmtId="0" fontId="2" fillId="0" borderId="0"/>
    <xf numFmtId="0" fontId="9" fillId="0" borderId="0"/>
    <xf numFmtId="0" fontId="46" fillId="0" borderId="0"/>
    <xf numFmtId="0" fontId="9" fillId="0" borderId="0"/>
  </cellStyleXfs>
  <cellXfs count="31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0" fontId="8" fillId="0" borderId="0" xfId="5" applyAlignment="1">
      <alignment horizontal="left"/>
    </xf>
    <xf numFmtId="0" fontId="11" fillId="0" borderId="0" xfId="5" applyFont="1"/>
    <xf numFmtId="166" fontId="11" fillId="0" borderId="0" xfId="5" applyNumberFormat="1" applyFont="1"/>
    <xf numFmtId="165" fontId="11" fillId="0" borderId="7" xfId="6" applyFont="1" applyFill="1" applyBorder="1" applyAlignment="1">
      <alignment vertical="center"/>
    </xf>
    <xf numFmtId="0" fontId="17" fillId="0" borderId="0" xfId="5" applyFont="1" applyAlignment="1">
      <alignment vertical="center"/>
    </xf>
    <xf numFmtId="2" fontId="11" fillId="0" borderId="7" xfId="5" applyNumberFormat="1" applyFont="1" applyBorder="1" applyAlignment="1">
      <alignment vertical="center" wrapText="1"/>
    </xf>
    <xf numFmtId="0" fontId="19" fillId="0" borderId="0" xfId="5" applyFont="1"/>
    <xf numFmtId="0" fontId="20" fillId="0" borderId="11" xfId="8" applyFont="1" applyBorder="1"/>
    <xf numFmtId="2" fontId="11" fillId="5" borderId="7" xfId="5" applyNumberFormat="1" applyFont="1" applyFill="1" applyBorder="1" applyAlignment="1">
      <alignment vertical="center" wrapText="1"/>
    </xf>
    <xf numFmtId="165" fontId="11" fillId="5" borderId="7" xfId="6" applyFont="1" applyFill="1" applyBorder="1" applyAlignment="1">
      <alignment vertical="center"/>
    </xf>
    <xf numFmtId="2" fontId="11" fillId="6" borderId="16" xfId="5" applyNumberFormat="1" applyFont="1" applyFill="1" applyBorder="1" applyAlignment="1">
      <alignment vertical="center" wrapText="1"/>
    </xf>
    <xf numFmtId="165" fontId="11" fillId="6" borderId="17" xfId="6" applyFont="1" applyFill="1" applyBorder="1" applyAlignment="1">
      <alignment vertical="center"/>
    </xf>
    <xf numFmtId="2" fontId="11" fillId="6" borderId="18" xfId="5" applyNumberFormat="1" applyFont="1" applyFill="1" applyBorder="1" applyAlignment="1">
      <alignment vertical="center" wrapText="1"/>
    </xf>
    <xf numFmtId="165" fontId="11" fillId="6" borderId="19" xfId="6" applyFont="1" applyFill="1" applyBorder="1" applyAlignment="1">
      <alignment vertical="center"/>
    </xf>
    <xf numFmtId="2" fontId="11" fillId="6" borderId="20" xfId="5" applyNumberFormat="1" applyFont="1" applyFill="1" applyBorder="1" applyAlignment="1">
      <alignment vertical="center" wrapText="1"/>
    </xf>
    <xf numFmtId="165" fontId="11" fillId="6" borderId="21" xfId="6" applyFont="1" applyFill="1" applyBorder="1" applyAlignment="1">
      <alignment vertical="center"/>
    </xf>
    <xf numFmtId="165" fontId="19" fillId="6" borderId="19" xfId="6" applyFont="1" applyFill="1" applyBorder="1" applyAlignment="1">
      <alignment vertical="center"/>
    </xf>
    <xf numFmtId="165" fontId="19" fillId="3" borderId="19" xfId="6" applyFont="1" applyFill="1" applyBorder="1" applyAlignment="1">
      <alignment vertical="center"/>
    </xf>
    <xf numFmtId="165" fontId="11" fillId="3" borderId="17" xfId="6" applyFont="1" applyFill="1" applyBorder="1" applyAlignment="1">
      <alignment vertical="center"/>
    </xf>
    <xf numFmtId="165" fontId="11" fillId="3" borderId="1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13" fillId="0" borderId="0" xfId="6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22" fillId="0" borderId="0" xfId="0" applyFont="1"/>
    <xf numFmtId="0" fontId="24" fillId="0" borderId="0" xfId="5" applyFont="1" applyAlignment="1">
      <alignment horizontal="center" vertical="center" wrapText="1"/>
    </xf>
    <xf numFmtId="0" fontId="23" fillId="0" borderId="26" xfId="9" applyFont="1" applyBorder="1" applyAlignment="1">
      <alignment horizontal="center" vertical="center" wrapText="1"/>
    </xf>
    <xf numFmtId="0" fontId="23" fillId="0" borderId="27" xfId="9" applyFont="1" applyBorder="1" applyAlignment="1">
      <alignment horizontal="center" vertical="center" wrapText="1"/>
    </xf>
    <xf numFmtId="1" fontId="23" fillId="0" borderId="30" xfId="9" applyNumberFormat="1" applyFont="1" applyBorder="1" applyAlignment="1">
      <alignment horizontal="center" vertical="center" wrapText="1"/>
    </xf>
    <xf numFmtId="0" fontId="23" fillId="0" borderId="30" xfId="9" applyFont="1" applyBorder="1" applyAlignment="1">
      <alignment horizontal="center" vertical="center" wrapText="1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6" borderId="0" xfId="5" applyFont="1" applyFill="1" applyAlignment="1">
      <alignment horizontal="center" vertical="center" wrapText="1"/>
    </xf>
    <xf numFmtId="9" fontId="23" fillId="0" borderId="22" xfId="3" applyFont="1" applyFill="1" applyBorder="1" applyAlignment="1">
      <alignment horizontal="center" vertical="center" wrapText="1"/>
    </xf>
    <xf numFmtId="9" fontId="23" fillId="0" borderId="8" xfId="3" applyFont="1" applyFill="1" applyBorder="1" applyAlignment="1">
      <alignment horizontal="center" vertical="center" wrapText="1"/>
    </xf>
    <xf numFmtId="9" fontId="23" fillId="0" borderId="15" xfId="3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1" fontId="24" fillId="0" borderId="0" xfId="0" applyNumberFormat="1" applyFont="1" applyAlignment="1">
      <alignment horizontal="center" vertical="center" wrapText="1"/>
    </xf>
    <xf numFmtId="0" fontId="23" fillId="0" borderId="0" xfId="9" applyFont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1" fontId="24" fillId="0" borderId="0" xfId="5" applyNumberFormat="1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37" fontId="23" fillId="0" borderId="8" xfId="6" applyNumberFormat="1" applyFont="1" applyFill="1" applyBorder="1" applyAlignment="1">
      <alignment horizontal="center" vertical="center" wrapText="1"/>
    </xf>
    <xf numFmtId="44" fontId="23" fillId="0" borderId="0" xfId="10" applyFont="1" applyFill="1" applyBorder="1" applyAlignment="1">
      <alignment horizontal="center" vertical="center"/>
    </xf>
    <xf numFmtId="1" fontId="23" fillId="0" borderId="0" xfId="9" applyNumberFormat="1" applyFont="1" applyAlignment="1">
      <alignment horizontal="center" vertical="center" wrapText="1"/>
    </xf>
    <xf numFmtId="0" fontId="23" fillId="0" borderId="0" xfId="5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8" fillId="0" borderId="33" xfId="11" applyBorder="1" applyAlignment="1">
      <alignment horizontal="left"/>
    </xf>
    <xf numFmtId="1" fontId="28" fillId="0" borderId="33" xfId="11" applyNumberFormat="1" applyBorder="1" applyAlignment="1">
      <alignment horizontal="right"/>
    </xf>
    <xf numFmtId="3" fontId="28" fillId="0" borderId="33" xfId="11" applyNumberFormat="1" applyBorder="1" applyAlignment="1">
      <alignment horizontal="right"/>
    </xf>
    <xf numFmtId="1" fontId="32" fillId="0" borderId="0" xfId="12" applyNumberFormat="1" applyFont="1" applyFill="1" applyBorder="1" applyAlignment="1">
      <alignment horizontal="center" vertical="center" wrapText="1"/>
    </xf>
    <xf numFmtId="1" fontId="32" fillId="0" borderId="8" xfId="12" applyNumberFormat="1" applyFont="1" applyFill="1" applyBorder="1" applyAlignment="1">
      <alignment horizontal="center" vertical="center" wrapText="1"/>
    </xf>
    <xf numFmtId="0" fontId="32" fillId="0" borderId="8" xfId="12" applyFont="1" applyFill="1" applyBorder="1" applyAlignment="1">
      <alignment vertical="center" wrapText="1"/>
    </xf>
    <xf numFmtId="0" fontId="32" fillId="0" borderId="22" xfId="12" applyFont="1" applyFill="1" applyBorder="1" applyAlignment="1">
      <alignment vertical="center" wrapText="1"/>
    </xf>
    <xf numFmtId="1" fontId="32" fillId="0" borderId="0" xfId="0" applyNumberFormat="1" applyFont="1" applyAlignment="1">
      <alignment horizontal="center" vertical="center"/>
    </xf>
    <xf numFmtId="1" fontId="32" fillId="0" borderId="8" xfId="0" applyNumberFormat="1" applyFont="1" applyBorder="1" applyAlignment="1">
      <alignment horizontal="center" vertical="center"/>
    </xf>
    <xf numFmtId="1" fontId="32" fillId="0" borderId="0" xfId="0" applyNumberFormat="1" applyFont="1" applyAlignment="1">
      <alignment horizontal="center" vertical="center" wrapText="1"/>
    </xf>
    <xf numFmtId="1" fontId="33" fillId="0" borderId="0" xfId="0" applyNumberFormat="1" applyFont="1" applyAlignment="1">
      <alignment horizontal="center" vertical="center"/>
    </xf>
    <xf numFmtId="0" fontId="32" fillId="0" borderId="0" xfId="12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0" fontId="32" fillId="0" borderId="0" xfId="14" applyFont="1" applyAlignment="1">
      <alignment horizontal="left" vertical="center" wrapText="1"/>
    </xf>
    <xf numFmtId="0" fontId="32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vertical="center" wrapText="1"/>
    </xf>
    <xf numFmtId="0" fontId="23" fillId="0" borderId="34" xfId="5" applyFont="1" applyBorder="1" applyAlignment="1">
      <alignment horizontal="center" vertical="center" wrapText="1"/>
    </xf>
    <xf numFmtId="0" fontId="32" fillId="0" borderId="0" xfId="12" applyFont="1" applyFill="1" applyBorder="1" applyAlignment="1">
      <alignment vertical="center" wrapText="1"/>
    </xf>
    <xf numFmtId="0" fontId="33" fillId="0" borderId="0" xfId="12" applyFont="1" applyFill="1" applyBorder="1" applyAlignment="1">
      <alignment vertical="center" wrapText="1"/>
    </xf>
    <xf numFmtId="0" fontId="34" fillId="0" borderId="0" xfId="12" applyFont="1" applyFill="1" applyBorder="1" applyAlignment="1">
      <alignment vertical="center" wrapText="1"/>
    </xf>
    <xf numFmtId="1" fontId="32" fillId="0" borderId="8" xfId="0" applyNumberFormat="1" applyFont="1" applyBorder="1" applyAlignment="1">
      <alignment horizontal="center" vertical="center" wrapText="1"/>
    </xf>
    <xf numFmtId="0" fontId="24" fillId="5" borderId="0" xfId="0" applyFont="1" applyFill="1" applyAlignment="1">
      <alignment horizontal="center" vertical="center" wrapText="1"/>
    </xf>
    <xf numFmtId="0" fontId="24" fillId="6" borderId="0" xfId="5" applyFont="1" applyFill="1" applyAlignment="1">
      <alignment horizontal="center" vertical="center"/>
    </xf>
    <xf numFmtId="0" fontId="41" fillId="5" borderId="25" xfId="9" applyFont="1" applyFill="1" applyBorder="1" applyAlignment="1">
      <alignment horizontal="center" vertical="center" wrapText="1"/>
    </xf>
    <xf numFmtId="44" fontId="41" fillId="5" borderId="22" xfId="10" applyFont="1" applyFill="1" applyBorder="1" applyAlignment="1">
      <alignment horizontal="center" vertical="center" wrapText="1"/>
    </xf>
    <xf numFmtId="44" fontId="41" fillId="5" borderId="0" xfId="10" applyFont="1" applyFill="1" applyBorder="1" applyAlignment="1">
      <alignment horizontal="center" vertical="center" wrapText="1"/>
    </xf>
    <xf numFmtId="44" fontId="41" fillId="5" borderId="25" xfId="10" applyFont="1" applyFill="1" applyBorder="1" applyAlignment="1">
      <alignment horizontal="center" vertical="center" wrapText="1"/>
    </xf>
    <xf numFmtId="44" fontId="41" fillId="6" borderId="22" xfId="10" applyFont="1" applyFill="1" applyBorder="1" applyAlignment="1">
      <alignment horizontal="center" vertical="center" wrapText="1"/>
    </xf>
    <xf numFmtId="44" fontId="41" fillId="6" borderId="32" xfId="10" applyFont="1" applyFill="1" applyBorder="1" applyAlignment="1">
      <alignment horizontal="center" vertical="center" wrapText="1"/>
    </xf>
    <xf numFmtId="44" fontId="41" fillId="6" borderId="8" xfId="10" applyFont="1" applyFill="1" applyBorder="1" applyAlignment="1">
      <alignment horizontal="center" vertical="center" wrapText="1"/>
    </xf>
    <xf numFmtId="44" fontId="41" fillId="6" borderId="29" xfId="10" applyFont="1" applyFill="1" applyBorder="1" applyAlignment="1">
      <alignment horizontal="center" vertical="center" wrapText="1"/>
    </xf>
    <xf numFmtId="44" fontId="41" fillId="5" borderId="29" xfId="10" applyFont="1" applyFill="1" applyBorder="1" applyAlignment="1">
      <alignment horizontal="center" vertical="center" wrapText="1"/>
    </xf>
    <xf numFmtId="44" fontId="41" fillId="6" borderId="31" xfId="10" applyFont="1" applyFill="1" applyBorder="1" applyAlignment="1">
      <alignment horizontal="center" vertical="center" wrapText="1"/>
    </xf>
    <xf numFmtId="44" fontId="41" fillId="5" borderId="28" xfId="10" applyFont="1" applyFill="1" applyBorder="1" applyAlignment="1">
      <alignment horizontal="center" vertical="center" wrapText="1"/>
    </xf>
    <xf numFmtId="0" fontId="29" fillId="0" borderId="34" xfId="0" applyFont="1" applyBorder="1" applyAlignment="1">
      <alignment horizontal="center" vertical="center"/>
    </xf>
    <xf numFmtId="44" fontId="23" fillId="6" borderId="0" xfId="10" applyFont="1" applyFill="1" applyBorder="1" applyAlignment="1">
      <alignment horizontal="center" vertical="center"/>
    </xf>
    <xf numFmtId="0" fontId="35" fillId="5" borderId="0" xfId="0" applyFont="1" applyFill="1" applyAlignment="1">
      <alignment horizontal="center" vertical="center"/>
    </xf>
    <xf numFmtId="0" fontId="35" fillId="6" borderId="0" xfId="0" applyFont="1" applyFill="1" applyAlignment="1">
      <alignment horizontal="center" vertical="center"/>
    </xf>
    <xf numFmtId="0" fontId="32" fillId="0" borderId="0" xfId="0" applyFont="1" applyAlignment="1">
      <alignment vertical="center"/>
    </xf>
    <xf numFmtId="37" fontId="43" fillId="0" borderId="0" xfId="4" applyNumberFormat="1" applyFont="1" applyFill="1" applyBorder="1" applyAlignment="1">
      <alignment horizontal="center" vertical="center" wrapText="1"/>
    </xf>
    <xf numFmtId="37" fontId="37" fillId="0" borderId="0" xfId="4" applyNumberFormat="1" applyFont="1" applyFill="1" applyBorder="1" applyAlignment="1">
      <alignment vertical="center" wrapText="1"/>
    </xf>
    <xf numFmtId="0" fontId="43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7" fillId="0" borderId="0" xfId="9" applyFont="1" applyAlignment="1">
      <alignment vertical="center" wrapText="1"/>
    </xf>
    <xf numFmtId="0" fontId="35" fillId="0" borderId="0" xfId="9" applyFont="1" applyAlignment="1">
      <alignment horizontal="center" vertical="center" wrapText="1"/>
    </xf>
    <xf numFmtId="0" fontId="37" fillId="0" borderId="0" xfId="0" applyFont="1" applyAlignment="1">
      <alignment horizontal="center" vertical="center"/>
    </xf>
    <xf numFmtId="37" fontId="37" fillId="0" borderId="0" xfId="4" applyNumberFormat="1" applyFont="1" applyFill="1" applyBorder="1" applyAlignment="1">
      <alignment horizontal="center" vertical="center" wrapText="1"/>
    </xf>
    <xf numFmtId="0" fontId="37" fillId="0" borderId="0" xfId="9" applyFont="1" applyAlignment="1">
      <alignment horizontal="center" vertical="center" wrapText="1"/>
    </xf>
    <xf numFmtId="0" fontId="24" fillId="0" borderId="0" xfId="5" applyFont="1" applyAlignment="1">
      <alignment vertical="center"/>
    </xf>
    <xf numFmtId="0" fontId="23" fillId="0" borderId="0" xfId="9" applyFont="1" applyAlignment="1">
      <alignment vertical="center" wrapText="1"/>
    </xf>
    <xf numFmtId="0" fontId="36" fillId="0" borderId="0" xfId="9" applyFont="1" applyAlignment="1">
      <alignment vertical="center" wrapText="1"/>
    </xf>
    <xf numFmtId="0" fontId="32" fillId="0" borderId="0" xfId="9" applyFont="1" applyAlignment="1">
      <alignment horizontal="center" vertical="center" wrapText="1"/>
    </xf>
    <xf numFmtId="0" fontId="32" fillId="0" borderId="0" xfId="9" applyFont="1" applyAlignment="1">
      <alignment vertical="center" wrapText="1"/>
    </xf>
    <xf numFmtId="37" fontId="35" fillId="0" borderId="0" xfId="4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35" fillId="0" borderId="0" xfId="5" applyFont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24" fillId="0" borderId="22" xfId="0" applyNumberFormat="1" applyFont="1" applyBorder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" fontId="14" fillId="0" borderId="0" xfId="0" applyNumberFormat="1" applyFont="1" applyAlignment="1">
      <alignment horizontal="center" vertical="center"/>
    </xf>
    <xf numFmtId="0" fontId="38" fillId="0" borderId="0" xfId="9" applyFont="1" applyAlignment="1">
      <alignment vertical="center" wrapText="1"/>
    </xf>
    <xf numFmtId="0" fontId="32" fillId="0" borderId="0" xfId="8" applyFont="1" applyAlignment="1">
      <alignment vertical="center" wrapText="1"/>
    </xf>
    <xf numFmtId="1" fontId="35" fillId="0" borderId="0" xfId="9" applyNumberFormat="1" applyFont="1" applyAlignment="1">
      <alignment horizontal="center" vertical="center" wrapText="1"/>
    </xf>
    <xf numFmtId="1" fontId="35" fillId="0" borderId="0" xfId="4" applyNumberFormat="1" applyFont="1" applyFill="1" applyBorder="1" applyAlignment="1">
      <alignment horizontal="center" vertical="center" wrapText="1"/>
    </xf>
    <xf numFmtId="49" fontId="32" fillId="0" borderId="0" xfId="0" applyNumberFormat="1" applyFont="1" applyAlignment="1">
      <alignment vertical="center"/>
    </xf>
    <xf numFmtId="0" fontId="35" fillId="0" borderId="0" xfId="8" applyFont="1" applyAlignment="1">
      <alignment horizontal="center" vertical="center" wrapText="1"/>
    </xf>
    <xf numFmtId="0" fontId="23" fillId="0" borderId="0" xfId="5" applyFont="1" applyAlignment="1">
      <alignment vertical="center"/>
    </xf>
    <xf numFmtId="0" fontId="36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horizontal="left" vertical="center" wrapText="1"/>
    </xf>
    <xf numFmtId="164" fontId="24" fillId="0" borderId="0" xfId="5" applyNumberFormat="1" applyFont="1" applyAlignment="1">
      <alignment horizontal="center" vertical="center"/>
    </xf>
    <xf numFmtId="1" fontId="35" fillId="0" borderId="0" xfId="5" applyNumberFormat="1" applyFont="1" applyAlignment="1">
      <alignment horizontal="center" vertical="center"/>
    </xf>
    <xf numFmtId="1" fontId="35" fillId="0" borderId="0" xfId="0" applyNumberFormat="1" applyFont="1" applyAlignment="1">
      <alignment horizontal="center" vertical="center" wrapText="1"/>
    </xf>
    <xf numFmtId="37" fontId="32" fillId="0" borderId="15" xfId="4" applyNumberFormat="1" applyFont="1" applyFill="1" applyBorder="1" applyAlignment="1">
      <alignment vertical="center" wrapText="1"/>
    </xf>
    <xf numFmtId="37" fontId="32" fillId="0" borderId="22" xfId="4" applyNumberFormat="1" applyFont="1" applyFill="1" applyBorder="1" applyAlignment="1">
      <alignment vertical="center" wrapText="1"/>
    </xf>
    <xf numFmtId="37" fontId="32" fillId="0" borderId="8" xfId="4" applyNumberFormat="1" applyFont="1" applyFill="1" applyBorder="1" applyAlignment="1">
      <alignment vertical="center" wrapText="1"/>
    </xf>
    <xf numFmtId="1" fontId="32" fillId="0" borderId="8" xfId="4" applyNumberFormat="1" applyFont="1" applyFill="1" applyBorder="1" applyAlignment="1">
      <alignment horizontal="center" vertical="center" wrapText="1"/>
    </xf>
    <xf numFmtId="1" fontId="32" fillId="0" borderId="15" xfId="4" applyNumberFormat="1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" fontId="14" fillId="2" borderId="0" xfId="0" applyNumberFormat="1" applyFont="1" applyFill="1" applyAlignment="1">
      <alignment horizontal="center" vertical="center"/>
    </xf>
    <xf numFmtId="0" fontId="24" fillId="0" borderId="0" xfId="9" applyFont="1" applyAlignment="1">
      <alignment horizontal="center" vertical="center" wrapText="1"/>
    </xf>
    <xf numFmtId="0" fontId="24" fillId="2" borderId="0" xfId="9" applyFont="1" applyFill="1" applyAlignment="1">
      <alignment horizontal="center" vertical="center" wrapText="1"/>
    </xf>
    <xf numFmtId="0" fontId="23" fillId="0" borderId="34" xfId="5" applyFont="1" applyBorder="1" applyAlignment="1">
      <alignment horizontal="center" vertical="center"/>
    </xf>
    <xf numFmtId="0" fontId="45" fillId="0" borderId="0" xfId="0" applyFont="1" applyAlignment="1">
      <alignment horizontal="left" vertical="center" wrapText="1"/>
    </xf>
    <xf numFmtId="0" fontId="45" fillId="0" borderId="0" xfId="0" applyFont="1" applyAlignment="1">
      <alignment horizontal="center" vertical="center" wrapText="1"/>
    </xf>
    <xf numFmtId="37" fontId="37" fillId="0" borderId="0" xfId="4" applyNumberFormat="1" applyFont="1" applyFill="1" applyAlignment="1">
      <alignment horizontal="center" vertical="center" wrapText="1"/>
    </xf>
    <xf numFmtId="37" fontId="43" fillId="0" borderId="0" xfId="4" applyNumberFormat="1" applyFont="1" applyFill="1" applyAlignment="1">
      <alignment horizontal="center" vertical="center" wrapText="1"/>
    </xf>
    <xf numFmtId="1" fontId="35" fillId="0" borderId="0" xfId="4" applyNumberFormat="1" applyFont="1" applyFill="1" applyAlignment="1">
      <alignment horizontal="center" vertical="center" wrapText="1"/>
    </xf>
    <xf numFmtId="164" fontId="24" fillId="0" borderId="0" xfId="5" applyNumberFormat="1" applyFont="1" applyAlignment="1">
      <alignment horizontal="center" vertical="center" wrapText="1"/>
    </xf>
    <xf numFmtId="1" fontId="24" fillId="0" borderId="0" xfId="5" applyNumberFormat="1" applyFont="1" applyAlignment="1">
      <alignment horizontal="center" vertical="center" wrapText="1"/>
    </xf>
    <xf numFmtId="0" fontId="22" fillId="2" borderId="0" xfId="0" applyFont="1" applyFill="1"/>
    <xf numFmtId="0" fontId="22" fillId="2" borderId="34" xfId="0" applyFont="1" applyFill="1" applyBorder="1"/>
    <xf numFmtId="0" fontId="11" fillId="10" borderId="0" xfId="5" applyFont="1" applyFill="1"/>
    <xf numFmtId="0" fontId="28" fillId="10" borderId="33" xfId="11" applyFill="1" applyBorder="1" applyAlignment="1">
      <alignment horizontal="left"/>
    </xf>
    <xf numFmtId="3" fontId="28" fillId="10" borderId="33" xfId="11" applyNumberFormat="1" applyFill="1" applyBorder="1" applyAlignment="1">
      <alignment horizontal="right"/>
    </xf>
    <xf numFmtId="165" fontId="11" fillId="10" borderId="7" xfId="6" applyFont="1" applyFill="1" applyBorder="1" applyAlignment="1">
      <alignment vertical="center"/>
    </xf>
    <xf numFmtId="165" fontId="21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horizontal="center" vertical="center"/>
    </xf>
    <xf numFmtId="3" fontId="0" fillId="0" borderId="0" xfId="0" applyNumberFormat="1"/>
    <xf numFmtId="0" fontId="0" fillId="10" borderId="0" xfId="0" applyFill="1"/>
    <xf numFmtId="164" fontId="10" fillId="0" borderId="0" xfId="0" applyNumberFormat="1" applyFon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4" fontId="28" fillId="0" borderId="7" xfId="20" applyNumberFormat="1" applyFont="1" applyBorder="1" applyAlignment="1">
      <alignment horizontal="right"/>
    </xf>
    <xf numFmtId="4" fontId="0" fillId="0" borderId="0" xfId="0" applyNumberFormat="1" applyAlignment="1">
      <alignment horizontal="center" vertical="center"/>
    </xf>
    <xf numFmtId="0" fontId="47" fillId="0" borderId="0" xfId="0" applyFont="1" applyAlignment="1">
      <alignment horizontal="center" vertical="center"/>
    </xf>
    <xf numFmtId="1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 wrapText="1"/>
    </xf>
    <xf numFmtId="164" fontId="47" fillId="0" borderId="0" xfId="0" applyNumberFormat="1" applyFont="1" applyAlignment="1">
      <alignment horizontal="center" vertical="center"/>
    </xf>
    <xf numFmtId="2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/>
    </xf>
    <xf numFmtId="164" fontId="47" fillId="0" borderId="23" xfId="0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0" fontId="42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31" fillId="11" borderId="0" xfId="0" applyFont="1" applyFill="1" applyAlignment="1">
      <alignment horizontal="center" vertical="center"/>
    </xf>
    <xf numFmtId="0" fontId="31" fillId="11" borderId="0" xfId="0" applyFont="1" applyFill="1"/>
    <xf numFmtId="0" fontId="0" fillId="12" borderId="0" xfId="0" applyFill="1" applyAlignment="1">
      <alignment horizontal="center" vertical="center"/>
    </xf>
    <xf numFmtId="0" fontId="0" fillId="12" borderId="0" xfId="0" applyFill="1"/>
    <xf numFmtId="0" fontId="0" fillId="0" borderId="35" xfId="0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31" fillId="11" borderId="35" xfId="0" applyFont="1" applyFill="1" applyBorder="1" applyAlignment="1">
      <alignment horizontal="center" vertical="center"/>
    </xf>
    <xf numFmtId="0" fontId="0" fillId="12" borderId="35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35" xfId="0" applyFill="1" applyBorder="1" applyAlignment="1">
      <alignment horizontal="center" vertical="center"/>
    </xf>
    <xf numFmtId="0" fontId="0" fillId="13" borderId="0" xfId="0" applyFill="1"/>
    <xf numFmtId="0" fontId="31" fillId="14" borderId="35" xfId="0" applyFont="1" applyFill="1" applyBorder="1" applyAlignment="1">
      <alignment horizontal="center" vertical="center"/>
    </xf>
    <xf numFmtId="0" fontId="42" fillId="10" borderId="0" xfId="0" applyFont="1" applyFill="1" applyAlignment="1">
      <alignment horizontal="center" vertical="center"/>
    </xf>
    <xf numFmtId="0" fontId="31" fillId="6" borderId="0" xfId="0" applyFont="1" applyFill="1" applyAlignment="1">
      <alignment horizontal="center" vertical="center"/>
    </xf>
    <xf numFmtId="2" fontId="31" fillId="6" borderId="35" xfId="0" applyNumberFormat="1" applyFont="1" applyFill="1" applyBorder="1" applyAlignment="1">
      <alignment horizontal="center" vertical="center"/>
    </xf>
    <xf numFmtId="0" fontId="31" fillId="6" borderId="0" xfId="0" applyFont="1" applyFill="1"/>
    <xf numFmtId="169" fontId="31" fillId="15" borderId="35" xfId="0" applyNumberFormat="1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vertical="center" wrapText="1" shrinkToFit="1"/>
    </xf>
    <xf numFmtId="0" fontId="3" fillId="16" borderId="0" xfId="1" applyFont="1" applyFill="1" applyAlignment="1">
      <alignment horizontal="center" vertical="center" wrapText="1" shrinkToFit="1"/>
    </xf>
    <xf numFmtId="0" fontId="24" fillId="16" borderId="0" xfId="5" applyFont="1" applyFill="1" applyAlignment="1">
      <alignment horizontal="center" vertical="center" wrapText="1"/>
    </xf>
    <xf numFmtId="0" fontId="0" fillId="17" borderId="0" xfId="0" applyFill="1"/>
    <xf numFmtId="0" fontId="24" fillId="0" borderId="0" xfId="16" applyFont="1" applyAlignment="1">
      <alignment horizontal="center" vertical="center" wrapText="1"/>
    </xf>
    <xf numFmtId="0" fontId="23" fillId="2" borderId="30" xfId="9" applyFont="1" applyFill="1" applyBorder="1" applyAlignment="1">
      <alignment horizontal="center" vertical="center" wrapText="1"/>
    </xf>
    <xf numFmtId="0" fontId="3" fillId="16" borderId="0" xfId="1" applyFont="1" applyFill="1" applyAlignment="1">
      <alignment horizontal="center" vertical="center"/>
    </xf>
    <xf numFmtId="49" fontId="3" fillId="16" borderId="0" xfId="1" applyNumberFormat="1" applyFont="1" applyFill="1" applyAlignment="1">
      <alignment horizontal="center" vertical="center" wrapText="1" shrinkToFit="1"/>
    </xf>
    <xf numFmtId="49" fontId="3" fillId="16" borderId="0" xfId="1" applyNumberFormat="1" applyFont="1" applyFill="1" applyAlignment="1">
      <alignment horizontal="center" vertical="center"/>
    </xf>
    <xf numFmtId="49" fontId="3" fillId="16" borderId="0" xfId="2" applyNumberFormat="1" applyFont="1" applyFill="1" applyAlignment="1">
      <alignment horizontal="center" vertical="center" wrapText="1" shrinkToFit="1"/>
    </xf>
    <xf numFmtId="49" fontId="3" fillId="18" borderId="0" xfId="1" applyNumberFormat="1" applyFont="1" applyFill="1" applyAlignment="1">
      <alignment horizontal="center" vertical="center" wrapText="1" shrinkToFit="1"/>
    </xf>
    <xf numFmtId="0" fontId="47" fillId="19" borderId="0" xfId="0" applyFont="1" applyFill="1"/>
    <xf numFmtId="0" fontId="29" fillId="0" borderId="0" xfId="0" applyFont="1" applyAlignment="1">
      <alignment horizontal="center" vertical="center"/>
    </xf>
    <xf numFmtId="0" fontId="0" fillId="18" borderId="0" xfId="0" applyFill="1"/>
    <xf numFmtId="0" fontId="31" fillId="0" borderId="0" xfId="0" applyFont="1"/>
    <xf numFmtId="0" fontId="47" fillId="0" borderId="0" xfId="0" applyFont="1"/>
    <xf numFmtId="0" fontId="0" fillId="20" borderId="0" xfId="0" applyFill="1"/>
    <xf numFmtId="49" fontId="3" fillId="4" borderId="0" xfId="2" applyNumberFormat="1" applyFont="1" applyFill="1" applyAlignment="1">
      <alignment horizontal="center" vertical="center" wrapText="1" shrinkToFit="1"/>
    </xf>
    <xf numFmtId="0" fontId="0" fillId="4" borderId="0" xfId="0" applyFill="1"/>
    <xf numFmtId="0" fontId="47" fillId="0" borderId="23" xfId="0" applyFont="1" applyBorder="1" applyAlignment="1">
      <alignment horizontal="center" vertical="center"/>
    </xf>
    <xf numFmtId="2" fontId="42" fillId="0" borderId="0" xfId="0" applyNumberFormat="1" applyFont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164" fontId="47" fillId="0" borderId="24" xfId="0" applyNumberFormat="1" applyFont="1" applyBorder="1" applyAlignment="1">
      <alignment horizontal="center" vertical="center"/>
    </xf>
    <xf numFmtId="0" fontId="32" fillId="16" borderId="0" xfId="12" applyFont="1" applyFill="1" applyBorder="1" applyAlignment="1">
      <alignment horizontal="center" vertical="center" wrapText="1"/>
    </xf>
    <xf numFmtId="0" fontId="3" fillId="16" borderId="0" xfId="2" applyFont="1" applyFill="1" applyAlignment="1">
      <alignment horizontal="center" vertical="center" wrapText="1"/>
    </xf>
    <xf numFmtId="0" fontId="25" fillId="16" borderId="0" xfId="0" applyFont="1" applyFill="1" applyAlignment="1">
      <alignment horizontal="center" vertical="center"/>
    </xf>
    <xf numFmtId="0" fontId="35" fillId="16" borderId="0" xfId="0" applyFont="1" applyFill="1" applyAlignment="1">
      <alignment horizontal="center" vertical="center"/>
    </xf>
    <xf numFmtId="49" fontId="5" fillId="16" borderId="0" xfId="2" applyNumberFormat="1" applyFont="1" applyFill="1" applyAlignment="1">
      <alignment horizontal="center" vertical="center" wrapText="1" shrinkToFit="1"/>
    </xf>
    <xf numFmtId="0" fontId="48" fillId="7" borderId="33" xfId="11" applyFont="1" applyFill="1" applyBorder="1" applyAlignment="1">
      <alignment horizontal="left"/>
    </xf>
    <xf numFmtId="0" fontId="28" fillId="0" borderId="0" xfId="11"/>
    <xf numFmtId="1" fontId="49" fillId="8" borderId="33" xfId="11" applyNumberFormat="1" applyFont="1" applyFill="1" applyBorder="1" applyAlignment="1">
      <alignment horizontal="right"/>
    </xf>
    <xf numFmtId="0" fontId="49" fillId="8" borderId="33" xfId="11" applyFont="1" applyFill="1" applyBorder="1" applyAlignment="1">
      <alignment horizontal="left"/>
    </xf>
    <xf numFmtId="0" fontId="50" fillId="8" borderId="33" xfId="11" applyFont="1" applyFill="1" applyBorder="1" applyAlignment="1">
      <alignment horizontal="left"/>
    </xf>
    <xf numFmtId="3" fontId="49" fillId="8" borderId="33" xfId="11" applyNumberFormat="1" applyFont="1" applyFill="1" applyBorder="1" applyAlignment="1">
      <alignment horizontal="right"/>
    </xf>
    <xf numFmtId="0" fontId="50" fillId="0" borderId="33" xfId="11" applyFont="1" applyBorder="1" applyAlignment="1">
      <alignment horizontal="left"/>
    </xf>
    <xf numFmtId="2" fontId="28" fillId="0" borderId="33" xfId="11" applyNumberFormat="1" applyBorder="1" applyAlignment="1">
      <alignment horizontal="right"/>
    </xf>
    <xf numFmtId="0" fontId="28" fillId="0" borderId="33" xfId="11" applyBorder="1" applyAlignment="1">
      <alignment horizontal="right"/>
    </xf>
    <xf numFmtId="0" fontId="28" fillId="0" borderId="0" xfId="11" applyAlignment="1">
      <alignment horizontal="left"/>
    </xf>
    <xf numFmtId="4" fontId="48" fillId="7" borderId="33" xfId="11" applyNumberFormat="1" applyFont="1" applyFill="1" applyBorder="1" applyAlignment="1">
      <alignment horizontal="right"/>
    </xf>
    <xf numFmtId="167" fontId="49" fillId="8" borderId="33" xfId="11" applyNumberFormat="1" applyFont="1" applyFill="1" applyBorder="1" applyAlignment="1">
      <alignment horizontal="right"/>
    </xf>
    <xf numFmtId="4" fontId="49" fillId="8" borderId="33" xfId="11" applyNumberFormat="1" applyFont="1" applyFill="1" applyBorder="1" applyAlignment="1">
      <alignment horizontal="right"/>
    </xf>
    <xf numFmtId="164" fontId="28" fillId="0" borderId="33" xfId="11" applyNumberFormat="1" applyBorder="1" applyAlignment="1">
      <alignment horizontal="right"/>
    </xf>
    <xf numFmtId="167" fontId="48" fillId="7" borderId="33" xfId="11" applyNumberFormat="1" applyFont="1" applyFill="1" applyBorder="1" applyAlignment="1">
      <alignment horizontal="right"/>
    </xf>
    <xf numFmtId="4" fontId="28" fillId="0" borderId="33" xfId="11" applyNumberFormat="1" applyBorder="1" applyAlignment="1">
      <alignment horizontal="right"/>
    </xf>
    <xf numFmtId="167" fontId="28" fillId="0" borderId="33" xfId="11" applyNumberFormat="1" applyBorder="1" applyAlignment="1">
      <alignment horizontal="right"/>
    </xf>
    <xf numFmtId="1" fontId="48" fillId="7" borderId="33" xfId="11" applyNumberFormat="1" applyFont="1" applyFill="1" applyBorder="1" applyAlignment="1">
      <alignment horizontal="right"/>
    </xf>
    <xf numFmtId="3" fontId="48" fillId="7" borderId="33" xfId="11" applyNumberFormat="1" applyFont="1" applyFill="1" applyBorder="1" applyAlignment="1">
      <alignment horizontal="right"/>
    </xf>
    <xf numFmtId="0" fontId="48" fillId="7" borderId="33" xfId="11" applyFont="1" applyFill="1" applyBorder="1" applyAlignment="1">
      <alignment horizontal="right"/>
    </xf>
    <xf numFmtId="0" fontId="0" fillId="21" borderId="0" xfId="0" applyFill="1"/>
    <xf numFmtId="49" fontId="3" fillId="3" borderId="0" xfId="2" applyNumberFormat="1" applyFont="1" applyFill="1" applyAlignment="1">
      <alignment horizontal="center" vertical="center"/>
    </xf>
    <xf numFmtId="0" fontId="47" fillId="3" borderId="0" xfId="0" applyFont="1" applyFill="1" applyAlignment="1">
      <alignment horizontal="center" vertical="center"/>
    </xf>
    <xf numFmtId="1" fontId="47" fillId="3" borderId="0" xfId="0" applyNumberFormat="1" applyFont="1" applyFill="1" applyAlignment="1">
      <alignment horizontal="center" vertical="center"/>
    </xf>
    <xf numFmtId="0" fontId="47" fillId="3" borderId="0" xfId="0" applyFont="1" applyFill="1" applyAlignment="1">
      <alignment horizontal="left" vertical="center"/>
    </xf>
    <xf numFmtId="164" fontId="10" fillId="3" borderId="0" xfId="0" applyNumberFormat="1" applyFont="1" applyFill="1" applyAlignment="1">
      <alignment horizontal="center" vertical="center"/>
    </xf>
    <xf numFmtId="164" fontId="47" fillId="3" borderId="0" xfId="0" applyNumberFormat="1" applyFont="1" applyFill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164" fontId="47" fillId="3" borderId="23" xfId="0" applyNumberFormat="1" applyFont="1" applyFill="1" applyBorder="1" applyAlignment="1">
      <alignment horizontal="center" vertical="center"/>
    </xf>
    <xf numFmtId="2" fontId="47" fillId="3" borderId="0" xfId="0" applyNumberFormat="1" applyFont="1" applyFill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168" fontId="0" fillId="3" borderId="0" xfId="0" applyNumberFormat="1" applyFill="1" applyAlignment="1">
      <alignment horizontal="center" vertical="center"/>
    </xf>
    <xf numFmtId="49" fontId="3" fillId="3" borderId="0" xfId="2" applyNumberFormat="1" applyFont="1" applyFill="1" applyAlignment="1">
      <alignment horizontal="center" vertical="center" wrapText="1" shrinkToFit="1"/>
    </xf>
    <xf numFmtId="0" fontId="42" fillId="3" borderId="0" xfId="0" applyFont="1" applyFill="1" applyAlignment="1">
      <alignment horizontal="center" vertical="center"/>
    </xf>
    <xf numFmtId="3" fontId="49" fillId="3" borderId="33" xfId="11" applyNumberFormat="1" applyFont="1" applyFill="1" applyBorder="1" applyAlignment="1">
      <alignment horizontal="right"/>
    </xf>
    <xf numFmtId="3" fontId="28" fillId="3" borderId="33" xfId="11" applyNumberFormat="1" applyFill="1" applyBorder="1" applyAlignment="1">
      <alignment horizontal="right"/>
    </xf>
    <xf numFmtId="4" fontId="49" fillId="3" borderId="33" xfId="11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0" borderId="34" xfId="5" applyFont="1" applyBorder="1" applyAlignment="1">
      <alignment horizontal="center" vertical="center"/>
    </xf>
    <xf numFmtId="165" fontId="11" fillId="5" borderId="12" xfId="6" applyFont="1" applyFill="1" applyBorder="1" applyAlignment="1">
      <alignment horizontal="center" vertical="center"/>
    </xf>
    <xf numFmtId="165" fontId="11" fillId="5" borderId="13" xfId="6" applyFont="1" applyFill="1" applyBorder="1" applyAlignment="1">
      <alignment horizontal="center" vertical="center"/>
    </xf>
    <xf numFmtId="165" fontId="11" fillId="5" borderId="14" xfId="6" applyFont="1" applyFill="1" applyBorder="1" applyAlignment="1">
      <alignment horizontal="center" vertical="center"/>
    </xf>
    <xf numFmtId="0" fontId="11" fillId="0" borderId="9" xfId="5" applyFont="1" applyBorder="1" applyAlignment="1">
      <alignment horizontal="center" vertical="center" wrapText="1"/>
    </xf>
    <xf numFmtId="0" fontId="11" fillId="0" borderId="10" xfId="5" applyFont="1" applyBorder="1" applyAlignment="1">
      <alignment horizontal="center" vertical="center" wrapText="1"/>
    </xf>
    <xf numFmtId="0" fontId="11" fillId="0" borderId="7" xfId="5" applyFont="1" applyBorder="1" applyAlignment="1">
      <alignment horizontal="center" vertical="center" wrapText="1"/>
    </xf>
    <xf numFmtId="0" fontId="0" fillId="21" borderId="0" xfId="0" applyFill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20" borderId="0" xfId="0" applyFill="1" applyAlignment="1">
      <alignment horizontal="center" vertical="center"/>
    </xf>
    <xf numFmtId="2" fontId="0" fillId="0" borderId="0" xfId="0" applyNumberFormat="1"/>
    <xf numFmtId="0" fontId="25" fillId="0" borderId="0" xfId="16" applyFont="1" applyFill="1" applyAlignment="1">
      <alignment horizontal="center" vertical="center"/>
    </xf>
    <xf numFmtId="1" fontId="25" fillId="0" borderId="0" xfId="16" applyNumberFormat="1" applyFont="1" applyFill="1" applyAlignment="1">
      <alignment horizontal="center" vertical="center"/>
    </xf>
    <xf numFmtId="0" fontId="25" fillId="0" borderId="0" xfId="0" applyFont="1" applyFill="1" applyAlignment="1">
      <alignment horizontal="center" vertical="center"/>
    </xf>
    <xf numFmtId="0" fontId="24" fillId="0" borderId="0" xfId="5" applyFont="1" applyFill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4" fillId="12" borderId="0" xfId="5" applyFont="1" applyFill="1" applyAlignment="1">
      <alignment horizontal="center" vertical="center"/>
    </xf>
  </cellXfs>
  <cellStyles count="21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 3" xfId="17" xr:uid="{08CA1EC6-2FB4-4420-98CC-0692E3A3181E}"/>
    <cellStyle name="Обычный_комплекты фурнитуры" xfId="20" xr:uid="{43F9CA13-74A4-405C-90FC-9686223E8014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72"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>
          <fgColor indexed="64"/>
          <bgColor rgb="FFFFFF00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8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8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>
          <fgColor indexed="64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2" formatCode="0.00"/>
      <fill>
        <patternFill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169" formatCode="0.000000"/>
      <fill>
        <patternFill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40.emf"/><Relationship Id="rId21" Type="http://schemas.openxmlformats.org/officeDocument/2006/relationships/image" Target="../media/image36.emf"/><Relationship Id="rId34" Type="http://schemas.openxmlformats.org/officeDocument/2006/relationships/image" Target="../media/image48.emf"/><Relationship Id="rId42" Type="http://schemas.openxmlformats.org/officeDocument/2006/relationships/image" Target="../media/image54.emf"/><Relationship Id="rId47" Type="http://schemas.openxmlformats.org/officeDocument/2006/relationships/image" Target="../media/image59.emf"/><Relationship Id="rId50" Type="http://schemas.openxmlformats.org/officeDocument/2006/relationships/image" Target="../media/image62.emf"/><Relationship Id="rId55" Type="http://schemas.openxmlformats.org/officeDocument/2006/relationships/image" Target="../media/image67.emf"/><Relationship Id="rId63" Type="http://schemas.openxmlformats.org/officeDocument/2006/relationships/image" Target="../media/image75.emf"/><Relationship Id="rId7" Type="http://schemas.openxmlformats.org/officeDocument/2006/relationships/image" Target="../media/image17.emf"/><Relationship Id="rId2" Type="http://schemas.openxmlformats.org/officeDocument/2006/relationships/image" Target="../media/image19.emf"/><Relationship Id="rId16" Type="http://schemas.openxmlformats.org/officeDocument/2006/relationships/image" Target="../media/image31.emf"/><Relationship Id="rId29" Type="http://schemas.openxmlformats.org/officeDocument/2006/relationships/image" Target="../media/image43.emf"/><Relationship Id="rId11" Type="http://schemas.openxmlformats.org/officeDocument/2006/relationships/image" Target="../media/image26.emf"/><Relationship Id="rId24" Type="http://schemas.openxmlformats.org/officeDocument/2006/relationships/image" Target="../media/image39.emf"/><Relationship Id="rId32" Type="http://schemas.openxmlformats.org/officeDocument/2006/relationships/image" Target="../media/image46.emf"/><Relationship Id="rId37" Type="http://schemas.openxmlformats.org/officeDocument/2006/relationships/image" Target="../media/image51.emf"/><Relationship Id="rId40" Type="http://schemas.openxmlformats.org/officeDocument/2006/relationships/image" Target="../media/image52.emf"/><Relationship Id="rId45" Type="http://schemas.openxmlformats.org/officeDocument/2006/relationships/image" Target="../media/image57.emf"/><Relationship Id="rId53" Type="http://schemas.openxmlformats.org/officeDocument/2006/relationships/image" Target="../media/image65.emf"/><Relationship Id="rId58" Type="http://schemas.openxmlformats.org/officeDocument/2006/relationships/image" Target="../media/image70.emf"/><Relationship Id="rId66" Type="http://schemas.openxmlformats.org/officeDocument/2006/relationships/image" Target="../media/image77.emf"/><Relationship Id="rId5" Type="http://schemas.openxmlformats.org/officeDocument/2006/relationships/image" Target="../media/image22.emf"/><Relationship Id="rId61" Type="http://schemas.openxmlformats.org/officeDocument/2006/relationships/image" Target="../media/image73.emf"/><Relationship Id="rId19" Type="http://schemas.openxmlformats.org/officeDocument/2006/relationships/image" Target="../media/image34.emf"/><Relationship Id="rId14" Type="http://schemas.openxmlformats.org/officeDocument/2006/relationships/image" Target="../media/image29.emf"/><Relationship Id="rId22" Type="http://schemas.openxmlformats.org/officeDocument/2006/relationships/image" Target="../media/image37.emf"/><Relationship Id="rId27" Type="http://schemas.openxmlformats.org/officeDocument/2006/relationships/image" Target="../media/image41.emf"/><Relationship Id="rId30" Type="http://schemas.openxmlformats.org/officeDocument/2006/relationships/image" Target="../media/image44.emf"/><Relationship Id="rId35" Type="http://schemas.openxmlformats.org/officeDocument/2006/relationships/image" Target="../media/image49.emf"/><Relationship Id="rId43" Type="http://schemas.openxmlformats.org/officeDocument/2006/relationships/image" Target="../media/image55.emf"/><Relationship Id="rId48" Type="http://schemas.openxmlformats.org/officeDocument/2006/relationships/image" Target="../media/image60.emf"/><Relationship Id="rId56" Type="http://schemas.openxmlformats.org/officeDocument/2006/relationships/image" Target="../media/image68.emf"/><Relationship Id="rId64" Type="http://schemas.openxmlformats.org/officeDocument/2006/relationships/image" Target="../media/image12.emf"/><Relationship Id="rId8" Type="http://schemas.openxmlformats.org/officeDocument/2006/relationships/image" Target="../media/image16.emf"/><Relationship Id="rId51" Type="http://schemas.openxmlformats.org/officeDocument/2006/relationships/image" Target="../media/image63.emf"/><Relationship Id="rId3" Type="http://schemas.openxmlformats.org/officeDocument/2006/relationships/image" Target="../media/image20.emf"/><Relationship Id="rId12" Type="http://schemas.openxmlformats.org/officeDocument/2006/relationships/image" Target="../media/image27.emf"/><Relationship Id="rId17" Type="http://schemas.openxmlformats.org/officeDocument/2006/relationships/image" Target="../media/image32.emf"/><Relationship Id="rId25" Type="http://schemas.openxmlformats.org/officeDocument/2006/relationships/image" Target="../media/image15.emf"/><Relationship Id="rId33" Type="http://schemas.openxmlformats.org/officeDocument/2006/relationships/image" Target="../media/image47.emf"/><Relationship Id="rId38" Type="http://schemas.openxmlformats.org/officeDocument/2006/relationships/image" Target="../media/image14.emf"/><Relationship Id="rId46" Type="http://schemas.openxmlformats.org/officeDocument/2006/relationships/image" Target="../media/image58.emf"/><Relationship Id="rId59" Type="http://schemas.openxmlformats.org/officeDocument/2006/relationships/image" Target="../media/image71.emf"/><Relationship Id="rId20" Type="http://schemas.openxmlformats.org/officeDocument/2006/relationships/image" Target="../media/image35.emf"/><Relationship Id="rId41" Type="http://schemas.openxmlformats.org/officeDocument/2006/relationships/image" Target="../media/image53.emf"/><Relationship Id="rId54" Type="http://schemas.openxmlformats.org/officeDocument/2006/relationships/image" Target="../media/image66.emf"/><Relationship Id="rId62" Type="http://schemas.openxmlformats.org/officeDocument/2006/relationships/image" Target="../media/image74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15" Type="http://schemas.openxmlformats.org/officeDocument/2006/relationships/image" Target="../media/image30.emf"/><Relationship Id="rId23" Type="http://schemas.openxmlformats.org/officeDocument/2006/relationships/image" Target="../media/image38.emf"/><Relationship Id="rId28" Type="http://schemas.openxmlformats.org/officeDocument/2006/relationships/image" Target="../media/image42.emf"/><Relationship Id="rId36" Type="http://schemas.openxmlformats.org/officeDocument/2006/relationships/image" Target="../media/image50.emf"/><Relationship Id="rId49" Type="http://schemas.openxmlformats.org/officeDocument/2006/relationships/image" Target="../media/image61.emf"/><Relationship Id="rId57" Type="http://schemas.openxmlformats.org/officeDocument/2006/relationships/image" Target="../media/image69.emf"/><Relationship Id="rId10" Type="http://schemas.openxmlformats.org/officeDocument/2006/relationships/image" Target="../media/image25.emf"/><Relationship Id="rId31" Type="http://schemas.openxmlformats.org/officeDocument/2006/relationships/image" Target="../media/image45.emf"/><Relationship Id="rId44" Type="http://schemas.openxmlformats.org/officeDocument/2006/relationships/image" Target="../media/image56.emf"/><Relationship Id="rId52" Type="http://schemas.openxmlformats.org/officeDocument/2006/relationships/image" Target="../media/image64.emf"/><Relationship Id="rId60" Type="http://schemas.openxmlformats.org/officeDocument/2006/relationships/image" Target="../media/image72.emf"/><Relationship Id="rId65" Type="http://schemas.openxmlformats.org/officeDocument/2006/relationships/image" Target="../media/image76.emf"/><Relationship Id="rId4" Type="http://schemas.openxmlformats.org/officeDocument/2006/relationships/image" Target="../media/image21.emf"/><Relationship Id="rId9" Type="http://schemas.openxmlformats.org/officeDocument/2006/relationships/image" Target="../media/image24.emf"/><Relationship Id="rId13" Type="http://schemas.openxmlformats.org/officeDocument/2006/relationships/image" Target="../media/image28.emf"/><Relationship Id="rId18" Type="http://schemas.openxmlformats.org/officeDocument/2006/relationships/image" Target="../media/image33.emf"/><Relationship Id="rId39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2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19050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2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Загрузить 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42</xdr:row>
          <xdr:rowOff>171450</xdr:rowOff>
        </xdr:from>
        <xdr:to>
          <xdr:col>11</xdr:col>
          <xdr:colOff>114300</xdr:colOff>
          <xdr:row>45</xdr:row>
          <xdr:rowOff>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733425</xdr:colOff>
          <xdr:row>39</xdr:row>
          <xdr:rowOff>219075</xdr:rowOff>
        </xdr:from>
        <xdr:to>
          <xdr:col>11</xdr:col>
          <xdr:colOff>1952625</xdr:colOff>
          <xdr:row>42</xdr:row>
          <xdr:rowOff>47625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771525</xdr:colOff>
          <xdr:row>46</xdr:row>
          <xdr:rowOff>276225</xdr:rowOff>
        </xdr:from>
        <xdr:to>
          <xdr:col>13</xdr:col>
          <xdr:colOff>971550</xdr:colOff>
          <xdr:row>49</xdr:row>
          <xdr:rowOff>104775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5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40</xdr:row>
          <xdr:rowOff>200025</xdr:rowOff>
        </xdr:from>
        <xdr:to>
          <xdr:col>13</xdr:col>
          <xdr:colOff>485775</xdr:colOff>
          <xdr:row>43</xdr:row>
          <xdr:rowOff>38100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5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1057275</xdr:colOff>
          <xdr:row>43</xdr:row>
          <xdr:rowOff>295275</xdr:rowOff>
        </xdr:from>
        <xdr:to>
          <xdr:col>11</xdr:col>
          <xdr:colOff>1057275</xdr:colOff>
          <xdr:row>46</xdr:row>
          <xdr:rowOff>133350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5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43</xdr:row>
          <xdr:rowOff>342900</xdr:rowOff>
        </xdr:from>
        <xdr:to>
          <xdr:col>13</xdr:col>
          <xdr:colOff>1352550</xdr:colOff>
          <xdr:row>46</xdr:row>
          <xdr:rowOff>190500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5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38</xdr:row>
          <xdr:rowOff>342900</xdr:rowOff>
        </xdr:from>
        <xdr:to>
          <xdr:col>11</xdr:col>
          <xdr:colOff>238125</xdr:colOff>
          <xdr:row>41</xdr:row>
          <xdr:rowOff>171450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5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1952625</xdr:colOff>
          <xdr:row>43</xdr:row>
          <xdr:rowOff>9525</xdr:rowOff>
        </xdr:from>
        <xdr:to>
          <xdr:col>13</xdr:col>
          <xdr:colOff>38100</xdr:colOff>
          <xdr:row>45</xdr:row>
          <xdr:rowOff>219075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5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904875</xdr:colOff>
          <xdr:row>40</xdr:row>
          <xdr:rowOff>247650</xdr:rowOff>
        </xdr:from>
        <xdr:to>
          <xdr:col>14</xdr:col>
          <xdr:colOff>438150</xdr:colOff>
          <xdr:row>43</xdr:row>
          <xdr:rowOff>76200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5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5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8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8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8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8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8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8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8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8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8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8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8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8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8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8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8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8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8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8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8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8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8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8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8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8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8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8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8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8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8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8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8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8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8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8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8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8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8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8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8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8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8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8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8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8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8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8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8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8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8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8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8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8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8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8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8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8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8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8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8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8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8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8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8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8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8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8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8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8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8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8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8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55</xdr:row>
          <xdr:rowOff>2152650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8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8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8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8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8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8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8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8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8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8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9741CE5-2D86-47DA-B2B0-24768278F53F}" name="Заказ_из_БЗ" displayName="Заказ_из_БЗ" ref="L1:M142" totalsRowShown="0">
  <autoFilter ref="L1:M142" xr:uid="{9DCEBA9E-C927-4380-B5B6-C11DC1852157}"/>
  <tableColumns count="2">
    <tableColumn id="1" xr3:uid="{661D2C72-BDB3-4C75-B5B5-7090CBFC337B}" name="Строка"/>
    <tableColumn id="2" xr3:uid="{B74F47D6-CFEA-4036-86B3-843BC757E8E8}" name="Цена БЗ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L1:AW167" totalsRowShown="0" headerRowDxfId="271" dataDxfId="270">
  <autoFilter ref="AL1:AW167" xr:uid="{50882B67-AB0E-4D1D-8D9B-BE8647CCB6FD}"/>
  <tableColumns count="12">
    <tableColumn id="1" xr3:uid="{962CC0D1-8897-4E23-80D6-6C43B85D509B}" name="Производитель" dataDxfId="269"/>
    <tableColumn id="2" xr3:uid="{7CC25ABE-DE07-4A47-B0E8-215761F7BB52}" name="Цвет столешницы" dataDxfId="268"/>
    <tableColumn id="3" xr3:uid="{02706A5A-3241-4915-A470-9CE1224669E1}" name="Толщина столешницы" dataDxfId="9"/>
    <tableColumn id="4" xr3:uid="{DF4CEEA3-2F4D-44A6-91CC-4413EDA49840}" name="Высота" dataDxfId="8"/>
    <tableColumn id="5" xr3:uid="{0FB631AF-3678-45E2-93DA-927A54E37630}" name="Ширина" dataDxfId="6"/>
    <tableColumn id="6" xr3:uid="{25B0E2DC-597E-4CAC-9F65-BCA1270680F0}" name="Кол-во" dataDxfId="7"/>
    <tableColumn id="7" xr3:uid="{8D455528-A68B-42AF-9FE4-BACA36AF6E57}" name="Стоимость" dataDxfId="267"/>
    <tableColumn id="8" xr3:uid="{F088565C-54FC-4E92-9474-475D515A691D}" name="Тип изделия" dataDxfId="266"/>
    <tableColumn id="11" xr3:uid="{C640C1C8-67F5-4E15-8411-DF4869FA8455}" name="Соединенное название" dataDxfId="5">
      <calculatedColumnFormula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calculatedColumnFormula>
    </tableColumn>
    <tableColumn id="9" xr3:uid="{C96DD49E-BC28-4901-A7E2-86D9F9209D17}" name="Цена в БЗ" dataDxfId="22"/>
    <tableColumn id="10" xr3:uid="{48AFD9FA-A23B-4496-A646-30BCE24D2AE0}" name="разница" dataDxfId="21">
      <calculatedColumnFormula>Заказ_Столешницы[[#This Row],[Стоимость]]-Заказ_Столешницы[[#This Row],[Цена в БЗ]]</calculatedColumnFormula>
    </tableColumn>
    <tableColumn id="12" xr3:uid="{52CB7B11-9683-495A-BDFE-24BDE0B3AA34}" name="Столбец1" dataDxfId="0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J2" insertRow="1" totalsRowShown="0" headerRowDxfId="265" dataDxfId="264">
  <autoFilter ref="A1:AJ2" xr:uid="{D4F3A028-0284-448B-B761-F4C0DA488444}"/>
  <tableColumns count="36">
    <tableColumn id="1" xr3:uid="{39D9C31B-7DA2-46D6-9F0B-68FC0131ABF6}" name="Номенклатура" dataDxfId="263"/>
    <tableColumn id="2" xr3:uid="{C7C69AFF-FA90-41CC-A9E2-058EBD7D77CD}" name="Высота" dataDxfId="262"/>
    <tableColumn id="3" xr3:uid="{B7EE3C42-A968-4FEC-88D8-BC496D839D62}" name="Ширина" dataDxfId="261"/>
    <tableColumn id="4" xr3:uid="{98E13676-95F6-4CF2-86C8-F66F2DD26EB4}" name="Глубина" dataDxfId="260"/>
    <tableColumn id="5" xr3:uid="{AB63E985-C950-4885-A9F9-FC55B6FCFC53}" name="Кол-во" dataDxfId="259"/>
    <tableColumn id="6" xr3:uid="{AFE1B10A-AF7D-4798-92CE-5CB9CC64B0C5}" name="Цена корпуса" dataDxfId="258"/>
    <tableColumn id="7" xr3:uid="{928E6D7D-507E-4E4E-8E2D-6B96B2D34BFB}" name="Фасады,м2" dataDxfId="257"/>
    <tableColumn id="8" xr3:uid="{61CD4F81-3C7F-4615-A4AE-C5C068FE6DC8}" name="Полки,шт." dataDxfId="256"/>
    <tableColumn id="9" xr3:uid="{771CB635-6A0A-4512-A84D-09B5616255EB}" name="Полки,м2" dataDxfId="255"/>
    <tableColumn id="10" xr3:uid="{E97FFA62-D0DC-467E-A915-006730AD0246}" name="Цена фасадов" dataDxfId="254"/>
    <tableColumn id="11" xr3:uid="{B7B56644-7D45-42D3-8A92-E3E88AFBCD9A}" name="Цена полок" dataDxfId="253"/>
    <tableColumn id="12" xr3:uid="{E2586CEE-2BA9-436E-9A9D-189C01091482}" name="Цена Gola" dataDxfId="252"/>
    <tableColumn id="13" xr3:uid="{8EDEEE16-2F5D-40C5-8E51-F027E433FCC8}" name="Базовая цена корпуса" dataDxfId="251"/>
    <tableColumn id="14" xr3:uid="{733A331D-D3D6-4C5C-B4C6-81F6E38B42EB}" name="Базовая ширина" dataDxfId="250"/>
    <tableColumn id="15" xr3:uid="{C37697EF-1C5C-4B12-9A58-18EF102E18BA}" name="Тип фасада" dataDxfId="249"/>
    <tableColumn id="16" xr3:uid="{BFAEE921-17D1-482D-8AFE-BCA4592043E3}" name="Комплектация" dataDxfId="248"/>
    <tableColumn id="17" xr3:uid="{901710DC-FA92-41CD-B020-B9B0376A2708}" name="Тип модуля" dataDxfId="247"/>
    <tableColumn id="18" xr3:uid="{71747269-4698-4393-83B1-D40344E3371D}" name="Коллекция" dataDxfId="246"/>
    <tableColumn id="19" xr3:uid="{0FE39BAE-6813-4443-98AC-D1B44EDC361B}" name="Цвет" dataDxfId="245"/>
    <tableColumn id="20" xr3:uid="{CA43E0ED-5159-4517-AE60-3D90A6BD3FD5}" name="Фрезеровка" dataDxfId="244"/>
    <tableColumn id="21" xr3:uid="{4A1B7060-A702-426C-9672-3B4FD0B688DE}" name="Толщина" dataDxfId="243"/>
    <tableColumn id="22" xr3:uid="{AA477E39-2A7C-4888-A82A-496365A4ED5C}" name="Уровень модуля" dataDxfId="242"/>
    <tableColumn id="24" xr3:uid="{CA26B4F5-5FB6-48B5-A418-813B9214416B}" name="Базовый комплект" dataDxfId="241"/>
    <tableColumn id="25" xr3:uid="{83C11B05-70B6-4F6E-B25F-7B11FED70746}" name="Добавочная цена от комплектации" dataDxfId="240"/>
    <tableColumn id="26" xr3:uid="{4658F6F2-B364-4E9A-9BE2-441A2EB91753}" name="Цвет стекла для витрины" dataDxfId="239"/>
    <tableColumn id="27" xr3:uid="{FA51153F-6894-4041-B908-9F5A18CF9C53}" name="Цена стекла для витрины" dataDxfId="238"/>
    <tableColumn id="28" xr3:uid="{1BCE5EAA-2E71-4052-9224-582430B773C6}" name="Материал полок" dataDxfId="237"/>
    <tableColumn id="23" xr3:uid="{EFA5485C-D295-45EF-B2A8-69C25D9A3AE1}" name="Цена корпус + полки" dataDxfId="236"/>
    <tableColumn id="29" xr3:uid="{7E65EACD-05DE-4DE0-8B73-4C452A046CA7}" name="Материал корпуса" dataDxfId="235"/>
    <tableColumn id="33" xr3:uid="{B6DF640D-A787-44A7-A451-B090F3F5016D}" name="Тип фрезеровки" dataDxfId="234"/>
    <tableColumn id="34" xr3:uid="{A2E45BD5-A22F-43A2-97D7-C77278E28845}" name="Скидка для фрезеровки" dataDxfId="233"/>
    <tableColumn id="36" xr3:uid="{43A2FF67-742C-4553-8D92-ED9E6B39BD3F}" name="Кол-во фасадов в модуле" dataDxfId="232"/>
    <tableColumn id="30" xr3:uid="{1561DF15-64C1-40BE-BC0E-B97BD0E16133}" name="Соединенное название" dataDxfId="231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C21CABA7-D1BC-4D86-8937-0E89D42E303B}" name="Измененное название" dataDxfId="230"/>
    <tableColumn id="31" xr3:uid="{334DD18A-14BF-493C-B032-C62DD5579EAB}" name="Цена БЗ" dataDxfId="229">
      <calculatedColumnFormula>VLOOKUP(Корзина[[#This Row],[Соединенное название]],#REF!,2,0)</calculatedColumnFormula>
    </tableColumn>
    <tableColumn id="32" xr3:uid="{C7AAF2DF-0C32-4D07-BF46-B0122329E994}" name="Разница" dataDxfId="228">
      <calculatedColumnFormula>AB2-AI2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Y1:BI2" insertRow="1" totalsRowShown="0" headerRowDxfId="227" dataDxfId="225" headerRowBorderDxfId="226" tableBorderDxfId="224">
  <autoFilter ref="AY1:BI2" xr:uid="{57F00D2F-AA0C-4156-915B-B306A91597A5}"/>
  <tableColumns count="11">
    <tableColumn id="1" xr3:uid="{48948D67-825B-4852-A86B-D819F254F35E}" name="Коллекция" dataDxfId="223"/>
    <tableColumn id="2" xr3:uid="{48B564FD-3615-4B58-A148-CAD48DAD8DB7}" name="Цвет" dataDxfId="222"/>
    <tableColumn id="3" xr3:uid="{C755535E-3F47-42EC-8475-0947E7D6E5AA}" name="Фрезеровка" dataDxfId="221"/>
    <tableColumn id="4" xr3:uid="{310DE785-7C85-4A76-A776-A271F72A8DB3}" name="Толщина" dataDxfId="220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219"/>
    <tableColumn id="6" xr3:uid="{7D4A6826-94EB-416F-A133-8E4B18BF5352}" name="Цена стекла для витрины" dataDxfId="218"/>
    <tableColumn id="7" xr3:uid="{4D447D47-E156-4D46-B0B6-E6DCB769B70F}" name="Кол-во" dataDxfId="217"/>
    <tableColumn id="8" xr3:uid="{CC4C2AC0-4070-46AB-92C3-14ED9D649A84}" name="Стоимость" dataDxfId="216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K1:BP2" insertRow="1" totalsRowShown="0" headerRowDxfId="215" tableBorderDxfId="214">
  <autoFilter ref="BK1:BP2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R1:BU2" insertRow="1" totalsRowShown="0">
  <autoFilter ref="BR1:BU2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A52A36D-337A-4559-A80C-1909D9AD89F4}" name="Стол_счет" displayName="Стол_счет" ref="G1:H166" totalsRowShown="0">
  <autoFilter ref="G1:H166" xr:uid="{1A52A36D-337A-4559-A80C-1909D9AD89F4}"/>
  <tableColumns count="2">
    <tableColumn id="1" xr3:uid="{0A4F31BE-70A4-4DB0-AF09-0F9682AA641D}" name="Соедин">
      <calculatedColumnFormula>CONCATENATE(E2," ",F2," ",J2," ",K2)</calculatedColumnFormula>
    </tableColumn>
    <tableColumn id="2" xr3:uid="{B91C2CC8-E1BF-4644-9E26-F3D6B138C039}" name="Цена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H81" totalsRowShown="0" headerRowDxfId="213" dataDxfId="212">
  <autoFilter ref="A1:CH81" xr:uid="{B6A411DD-54E4-4F8A-8614-345EC598C3AB}"/>
  <tableColumns count="86">
    <tableColumn id="1" xr3:uid="{244EF146-2FB2-42B0-89AD-BC68C073628F}" name="Артикул" dataDxfId="211"/>
    <tableColumn id="2" xr3:uid="{E9E197D6-D015-400F-BBF0-C74C736B39E0}" name="Тип" dataDxfId="210"/>
    <tableColumn id="4" xr3:uid="{C373308D-47ED-427E-88F8-A9B3AEC5889F}" name="Варианты наполнения" dataDxfId="209"/>
    <tableColumn id="16" xr3:uid="{3526EDBE-4544-46B2-904E-78713571F802}" name="Вид модуля" dataDxfId="208"/>
    <tableColumn id="15" xr3:uid="{259A8B8F-A346-4065-8898-BE7B616DA4DC}" name="Профиль Gola" dataDxfId="207"/>
    <tableColumn id="3" xr3:uid="{9487BA3B-B8B3-423B-BBA1-A7C3B0201659}" name="Признаки для фильтров" dataDxfId="206"/>
    <tableColumn id="6" xr3:uid="{6657D323-708D-490F-934C-D93CA8D44D3D}" name="Высота min" dataDxfId="205"/>
    <tableColumn id="7" xr3:uid="{2EFED285-F303-4C73-A938-4E18FE85EFAD}" name="Высота max" dataDxfId="204"/>
    <tableColumn id="8" xr3:uid="{B0E436A3-EEA3-4496-822A-D979DCE166F6}" name="Ширина min" dataDxfId="203"/>
    <tableColumn id="9" xr3:uid="{B9B1EF59-46D8-418E-9C90-4AF710E40F22}" name="Ширина max" dataDxfId="202"/>
    <tableColumn id="10" xr3:uid="{DFC2098D-52BC-4A64-8019-99B30228E5C0}" name="Глубина min" dataDxfId="201"/>
    <tableColumn id="11" xr3:uid="{0F631E4C-75A0-4051-8353-40DDE4FB0D0C}" name="Глубина max" dataDxfId="200"/>
    <tableColumn id="14" xr3:uid="{7CEDF3A3-1C3F-4BE6-B422-A3497D28B60F}" name="Количество полок" dataDxfId="199"/>
    <tableColumn id="12" xr3:uid="{CDFC7975-1F4A-4D16-8354-E26DDCD4397C}" name="Комментарий" dataDxfId="198"/>
    <tableColumn id="5" xr3:uid="{491DC64E-1A6E-4844-B503-C2C858B48F8F}" name="Базовая цена" dataDxfId="197"/>
    <tableColumn id="28" xr3:uid="{EBB80AFB-D155-4FEC-AFA8-5CA38369E072}" name="КФ НСТ11" dataDxfId="196"/>
    <tableColumn id="27" xr3:uid="{CBFCC08D-435F-4D14-9237-DBC966484E7C}" name="КФ НСТ1" dataDxfId="195"/>
    <tableColumn id="13" xr3:uid="{ED748688-578F-4B70-BED3-DF69514981F0}" name="КФ крепежа корпуса 1" dataDxfId="194">
      <calculatedColumnFormula>'комплекты фурнитуры'!C9</calculatedColumnFormula>
    </tableColumn>
    <tableColumn id="18" xr3:uid="{C97A5013-CBEE-487D-951B-6C81E4A7AC55}" name="КФ крепежа корпуса 2" dataDxfId="193"/>
    <tableColumn id="19" xr3:uid="{E76E0229-FD99-460D-A6DC-512E0BF4E97A}" name="КФ крепежа корпуса 4" dataDxfId="192"/>
    <tableColumn id="20" xr3:uid="{F25E07D8-C520-4467-8FE7-E89C5DB70B0F}" name="КФ крепежа корпуса 6" dataDxfId="191"/>
    <tableColumn id="21" xr3:uid="{2DAD658B-F7CB-4A20-B265-0005D6437D71}" name="КФ крепежа корпуса 7" dataDxfId="190"/>
    <tableColumn id="23" xr3:uid="{1B2375D3-DCC7-47E9-80B6-2C8B369001C5}" name="КФ крепежа корпуса 9" dataDxfId="189"/>
    <tableColumn id="32" xr3:uid="{5FC4BD95-7026-4728-9321-54AD821DB1D0}" name="КФ крепежа корпуса 10" dataDxfId="188"/>
    <tableColumn id="22" xr3:uid="{D1EED17F-DA10-4FC1-992B-84A2473F1A07}" name="КФ крепежа корпуса 11" dataDxfId="187"/>
    <tableColumn id="33" xr3:uid="{A691C489-3513-434E-B8C3-4D39E2A158AB}" name="КФ крепежа корпуса 12" dataDxfId="186"/>
    <tableColumn id="29" xr3:uid="{76F3AFCC-4E23-405B-89AE-8D6FDFA3FF11}" name="КФ крепежа корпуса 13" dataDxfId="185"/>
    <tableColumn id="31" xr3:uid="{F07D89AA-E635-4965-8AA3-57D02FB91704}" name="КФ НСТ 14" dataDxfId="184"/>
    <tableColumn id="30" xr3:uid="{80FADF67-BF3A-4DAB-913C-EA9BA1C84CD9}" name="КФ крепежа корпуса 15" dataDxfId="183"/>
    <tableColumn id="24" xr3:uid="{87B6078A-6FAD-4498-A328-FD81FC7FD510}" name="КФ крепежа корпуса 16" dataDxfId="182"/>
    <tableColumn id="17" xr3:uid="{5B2E565F-938F-4C78-BB65-1F2802A24FC5}" name="КФ опора пластиковая 120" dataDxfId="181"/>
    <tableColumn id="25" xr3:uid="{6F8FCB9B-78F7-4E72-A350-4BB3A20C8EB3}" name="KFPr-SB-POD" dataDxfId="180"/>
    <tableColumn id="26" xr3:uid="{D5E1C33E-3342-477B-8544-E7A79E3BBC5E}" name="KFPr-SB-ZPG" dataDxfId="179"/>
    <tableColumn id="34" xr3:uid="{290E297F-71F1-4EF2-8A6F-94B834943A03}" name="КФ корпуса" dataDxfId="178">
      <calculatedColumnFormula>SUM(Прайс[[#This Row],[КФ НСТ11]:[KFPr-SB-ZPG]])</calculatedColumnFormula>
    </tableColumn>
    <tableColumn id="65" xr3:uid="{CCE4C4AA-FDC1-4A4C-A6D6-59B6ABF07D40}" name=" KFPr-SB-StK " dataDxfId="177"/>
    <tableColumn id="67" xr3:uid="{F04C1A69-1B5A-450B-8ACD-CF6240A49F46}" name="KFPr-SB-SPL" dataDxfId="176"/>
    <tableColumn id="66" xr3:uid="{8855FBE2-EA1B-412E-967A-04B7EEF0D462}" name="KFPr-SB-SMRZ_16мм" dataDxfId="175"/>
    <tableColumn id="68" xr3:uid="{CD98CCBA-39DF-4E4D-B751-90857AE86D0D}" name="КФ KEKU" dataDxfId="174"/>
    <tableColumn id="38" xr3:uid="{0B3A342F-ACDA-4E8C-A3BB-272F0EAD3983}" name="КФ петли SENS накл.110 гр. с крестообр. Планкой" dataDxfId="173"/>
    <tableColumn id="39" xr3:uid="{D8E42B09-DA91-43E3-88E2-3744E9609331}" name="KFP-SB-N110" dataDxfId="172"/>
    <tableColumn id="43" xr3:uid="{0C08449F-84E9-4D52-9A34-A9E6F062A42B}" name="КФ петли вклад. 95 гр. с крестообр. планкой" dataDxfId="171"/>
    <tableColumn id="44" xr3:uid="{20740129-5689-4ADA-BC82-18601D41BE66}" name="KFP-SB-PY94" dataDxfId="170"/>
    <tableColumn id="45" xr3:uid="{C58A7BD9-7F27-4E2A-8A7D-8993CF9D1B44}" name="КKFP-SB-GT45" dataDxfId="169"/>
    <tableColumn id="46" xr3:uid="{EA47B16B-24E3-4669-BCC6-4D10352115BD}" name="KFP-SB-N45" dataDxfId="168"/>
    <tableColumn id="61" xr3:uid="{77162D3C-DEBF-41ED-8D9C-6B324B0B34D6}" name="KFS-SB-45 (посудосушители)" dataDxfId="167"/>
    <tableColumn id="62" xr3:uid="{60DFC635-EC03-4DA5-9F1F-A274C5F766BE}" name="КФ Сушка AFF 600" dataDxfId="166"/>
    <tableColumn id="64" xr3:uid="{3218371B-081C-4144-9490-2129F71749B7}" name="КФ Сушка AFF 800" dataDxfId="165"/>
    <tableColumn id="63" xr3:uid="{3EA2A3F9-E872-4B9A-A20E-57B5568F095B}" name="КФ Сушка AFF 900" dataDxfId="164"/>
    <tableColumn id="56" xr3:uid="{4E28104D-EF7B-4E2E-8C57-FEB3C8A5F956}" name="KFP-SP-PPGK" dataDxfId="163"/>
    <tableColumn id="57" xr3:uid="{211F9D6D-49D0-464F-88C1-85C7CBE083C0}" name="KFP-SP-PPGK_71_x000a_" dataDxfId="162"/>
    <tableColumn id="58" xr3:uid="{3DCAA265-92DB-4B37-8C89-B111F9805E4C}" name="KFP-SP-PPA" dataDxfId="161"/>
    <tableColumn id="59" xr3:uid="{FE70647D-4BEA-43C9-B3B1-73D6E0E4A61C}" name="KFP-SB-PPHF_W" dataDxfId="160"/>
    <tableColumn id="55" xr3:uid="{81594DF4-0602-442D-AE34-AF4382DF367E}" name="KFN-SB-M54" dataDxfId="159"/>
    <tableColumn id="47" xr3:uid="{5E0D24F4-DA20-452E-825D-868422F8FB68}" name="Комплект для ящика Hettich ATIRA Серый, NL-470, H-70" dataDxfId="158"/>
    <tableColumn id="53" xr3:uid="{A0024684-C217-429E-AEBF-4AA1AAB1B938}" name="Комплект для ящика Hettich ATIRA Серый с реллингом, NL-470, H-176" dataDxfId="157"/>
    <tableColumn id="48" xr3:uid="{236E32BD-08D6-45FD-BF28-6DE93E881417}" name="KFN-SB-M86" dataDxfId="156"/>
    <tableColumn id="54" xr3:uid="{6D92F505-EC53-45E7-9F83-9FC8CF81B4EA}" name="KFN-SB-M15" dataDxfId="155"/>
    <tableColumn id="49" xr3:uid="{0BA15EFC-0C23-4EEF-89A3-788F5A1DA22A}" name="KFN-SB-MD" dataDxfId="154"/>
    <tableColumn id="50" xr3:uid="{B10F5262-24B7-495A-97A3-3715D959BA79}" name="КФ ящика Matrix (H=89 мм)_450_GR" dataDxfId="153"/>
    <tableColumn id="69" xr3:uid="{91FEF492-7357-4261-8FE8-93815647308F}" name="КФ ящика Matrix (H=175 мм)_450_GR" dataDxfId="152"/>
    <tableColumn id="51" xr3:uid="{E039F1AB-9656-4B47-869C-9EFC55626F41}" name="Комплект ящика INNOTECH ATIRA полного выдв. с  PUSH TO OPEN , Н70,NL470,цвет серебристый" dataDxfId="151"/>
    <tableColumn id="52" xr3:uid="{5EDCABD0-79AC-4437-8001-4AFC273FD9E7}" name="Комплект короба INNOTECH ATIRA полного выдв. с Push to open, Н176,NL470,рейлинги, цвет серебристый" dataDxfId="150"/>
    <tableColumn id="40" xr3:uid="{F1A933F2-08F8-4B70-91DB-3D28AB3BE3AF}" name="KFS-SB-BYT" dataDxfId="149"/>
    <tableColumn id="41" xr3:uid="{51C1E380-2E1D-451E-83A2-CBA0D818E63F}" name="Корзина с держателем для бутылок 414*500*520 мм" dataDxfId="148"/>
    <tableColumn id="42" xr3:uid="{D01A7E27-37CF-4158-BCF6-8D8ACC6AB5FA}" name="КФ евровинт" dataDxfId="147"/>
    <tableColumn id="60" xr3:uid="{F2C1507E-22CE-4A77-936E-2CE24901A3C5}" name="КФ  крепления профиля Gola" dataDxfId="146"/>
    <tableColumn id="70" xr3:uid="{1272954A-E182-4AE9-BB28-E27FBBD2F571}" name="Профиль Gola для подвесных шкафов алюм.16 мм" dataDxfId="145"/>
    <tableColumn id="35" xr3:uid="{A5B4233C-7C06-4820-B9A4-FA20195C8570}" name="Комплектация №2" dataDxfId="144"/>
    <tableColumn id="36" xr3:uid="{79D7852F-F7B6-4FE6-8058-4623A193C92E}" name="Комплектация №3" dataDxfId="143"/>
    <tableColumn id="37" xr3:uid="{178FF18E-2D49-4276-86AC-A7734F248861}" name="Комплектация №3Т" dataDxfId="142"/>
    <tableColumn id="72" xr3:uid="{0A128738-86E4-4853-B8A7-DB48EABDA6F3}" name="Базовая ширина" dataDxfId="141"/>
    <tableColumn id="73" xr3:uid="{65C4BD3E-E790-4D49-997C-1E56669D4E98}" name="Базовая высота" dataDxfId="140"/>
    <tableColumn id="71" xr3:uid="{7EC0296C-2955-4E3D-9A5F-10337ACB371C}" name="Базовая глубина" dataDxfId="139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38"/>
    <tableColumn id="78" xr3:uid="{D4F38851-262A-4693-8AD8-0C7FDA55E619}" name="Коэфф.ширина" dataDxfId="137"/>
    <tableColumn id="77" xr3:uid="{26F7B0FF-A98D-4C8D-96D6-9D12D73C3164}" name="Коэфф.глубина" dataDxfId="136"/>
    <tableColumn id="74" xr3:uid="{9C9D74FE-06DD-465B-9EC4-526E0AD42851}" name="Полки min,шт." dataDxfId="135"/>
    <tableColumn id="75" xr3:uid="{F6ACCF36-12D1-4AD7-8C04-71E8A7C3B7A8}" name="Полки max,шт." dataDxfId="134"/>
    <tableColumn id="80" xr3:uid="{43422F97-A6DC-4549-ACB1-3D312C38A5D2}" name="Tip-on" dataDxfId="133"/>
    <tableColumn id="79" xr3:uid="{A330CEAF-C3AA-40D5-86FB-2FEBF5EF4E97}" name="Инфо о комплектации" dataDxfId="132"/>
    <tableColumn id="81" xr3:uid="{B843A559-15F9-440A-8849-081FC64687B8}" name="Полки по умолчанию" dataDxfId="131"/>
    <tableColumn id="82" xr3:uid="{0B1FB40A-CD49-4F2E-817D-0D8EDA07ADEC}" name="Доступ к стеклянным полкам" dataDxfId="130"/>
    <tableColumn id="83" xr3:uid="{F771F382-683B-4AFB-8BD6-4CF199BF211B}" name="Базовая цена цветной корпус" dataDxfId="129"/>
    <tableColumn id="85" xr3:uid="{A97FD681-B265-4751-BA89-F91BDB10A91A}" name="КФ НСТ19" dataDxfId="128"/>
    <tableColumn id="86" xr3:uid="{14BC1293-0DFD-45DD-BDD4-435CD738E1D7}" name="Корзина выдв.посудосуш.600 мм + напр. L450 Hettich (ХРОМ)" dataDxfId="127"/>
    <tableColumn id="84" xr3:uid="{BA482443-7903-4EFC-8868-FB56B606CBD3}" name="Кол-во фасадов" dataDxfId="126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125" dataDxfId="124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123"/>
    <tableColumn id="2" xr3:uid="{CBCBEDBF-B07D-49DC-A647-FE89CED753BC}" name="Тип Фрезеровки" dataDxfId="122"/>
    <tableColumn id="3" xr3:uid="{04779E58-2E79-41D0-993D-E64BBDB80A08}" name="Толщина 1" dataDxfId="121"/>
    <tableColumn id="4" xr3:uid="{AFC3B80D-B2E7-403E-B0DA-CE217404C6BD}" name="Толщина 2" dataDxfId="120"/>
    <tableColumn id="10" xr3:uid="{6B17B2C9-6D21-4078-BE99-77C241E7DC55}" name="Min Высота" dataDxfId="119" dataCellStyle="Обычный 3 3 2"/>
    <tableColumn id="9" xr3:uid="{91E43A86-B770-4455-94D9-491992DB11F2}" name="Max  Высота" dataDxfId="118" dataCellStyle="Обычный 3 3 2"/>
    <tableColumn id="8" xr3:uid="{1E8C328D-3CF7-4E03-BB4F-B7980BB99223}" name="Min Ширина" dataDxfId="117" dataCellStyle="Обычный 3 3 2"/>
    <tableColumn id="6" xr3:uid="{CF8039AA-23E6-418E-A0A5-312D9E2944AB}" name="Max Ширина2" dataDxfId="116" dataCellStyle="Обычный 3 3 2"/>
    <tableColumn id="7" xr3:uid="{800E6F5F-1CE0-4D8F-A3B4-140DEB6CCFDC}" name="Наличие витрин" dataDxfId="115"/>
    <tableColumn id="5" xr3:uid="{F4A035AC-4E9A-49DC-B7BF-8FE6F8C235B4}" name="Наличие решеток" dataDxfId="114"/>
    <tableColumn id="11" xr3:uid="{FD207359-7DA0-4E26-AEE1-458FD1D4493A}" name="Скидка на фрезеровку" dataDxfId="113" dataCellStyle="Обычный 3 3 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6" totalsRowShown="0" headerRowDxfId="112" dataDxfId="111">
  <autoFilter ref="S1:Z106" xr:uid="{CE3ABCD9-BDDA-492C-8977-40561F2525A9}"/>
  <sortState xmlns:xlrd2="http://schemas.microsoft.com/office/spreadsheetml/2017/richdata2" ref="S2:Z106">
    <sortCondition ref="Z1:Z106"/>
  </sortState>
  <tableColumns count="8">
    <tableColumn id="1" xr3:uid="{02159DF2-4672-4E07-9F3B-C9E2EDEFC580}" name="Номер пленки" dataDxfId="110"/>
    <tableColumn id="2" xr3:uid="{73BD45F6-34D0-43B6-98BE-5052519D3482}" name="Коллекция пленок" dataDxfId="109"/>
    <tableColumn id="3" xr3:uid="{70E4A86D-1E11-4D3B-B850-03CC3DC4EA8B}" name="Категория пленки" dataDxfId="108"/>
    <tableColumn id="4" xr3:uid="{0B4C060F-475F-46B8-8CE5-F3C7BC874AFA}" name="Цена 16 мм" dataDxfId="107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06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05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04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03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02" dataDxfId="101">
  <autoFilter ref="K3:P10" xr:uid="{F3C19AC2-AE15-4B07-BE4B-6E76B9B89693}"/>
  <tableColumns count="6">
    <tableColumn id="1" xr3:uid="{8E2A4EC6-52B7-4CF2-92DD-1EF56E80EFBD}" name="Коллекция" dataDxfId="100"/>
    <tableColumn id="2" xr3:uid="{060F59E6-9C05-42D3-BC91-8938AB99CC63}" name="Ценовая категория пленки" dataDxfId="99"/>
    <tableColumn id="3" xr3:uid="{E314DE90-CBD4-4FE9-A2D0-CD6F677BF3DE}" name="МДФ 16 мм" dataDxfId="98"/>
    <tableColumn id="4" xr3:uid="{8AF271A8-AFDB-4F65-BDF2-3DB16886F0C5}" name="МДФ 18/19 мм" dataDxfId="97"/>
    <tableColumn id="5" xr3:uid="{5C5591AE-C1DF-473C-B2DE-E2649E3D3375}" name="МДФ 22+ мм" dataDxfId="96"/>
    <tableColumn id="6" xr3:uid="{11B36507-9711-4DD9-9202-10F6B61EB8A3}" name="Скидка" dataDxfId="95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94" dataDxfId="93" headerRowCellStyle="Обычный 3 3 2" dataCellStyle="Обычный 3 3 2">
  <autoFilter ref="A19:B25" xr:uid="{53653E30-EC34-4C7B-BF44-17DB6FE8398B}"/>
  <tableColumns count="2">
    <tableColumn id="1" xr3:uid="{AA7DD623-9EEE-4BD1-9461-E00559B1FBFC}" name="Изделие" dataDxfId="92" dataCellStyle="Обычный 3 3 2"/>
    <tableColumn id="2" xr3:uid="{0E0EE42C-FE7B-4F0D-A337-37F464CFF87E}" name="Цена,м2" dataDxfId="91" dataCellStyle="Обычный 3 3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T2:DB49" totalsRowShown="0" headerRowDxfId="20" dataDxfId="19" headerRowCellStyle="Обычный 3 3 2" dataCellStyle="Обычный 3 3 2">
  <autoFilter ref="CT2:DB49" xr:uid="{72587AEE-084F-47E0-B5D9-96B21BCCDCAF}"/>
  <tableColumns count="9">
    <tableColumn id="1" xr3:uid="{C1CBEB58-D72D-4E94-9E7C-F9416D019626}" name="Название" dataDxfId="10"/>
    <tableColumn id="2" xr3:uid="{8EA293B5-92F1-4759-ADEF-C848180BDA6F}" name="Производитель" dataDxfId="11" dataCellStyle="Обычный 3 3 2"/>
    <tableColumn id="3" xr3:uid="{739B6914-4D3B-484E-AA74-696EAB757DDE}" name="Толщина" dataDxfId="18" dataCellStyle="Обычный 3 3 2"/>
    <tableColumn id="4" xr3:uid="{F76DA758-DCCA-4505-8475-85C54FB91E82}" name="Макс.длина" dataDxfId="17" dataCellStyle="Обычный 3 3 2"/>
    <tableColumn id="5" xr3:uid="{CC701F50-3C0E-479E-9F3F-DC9E52223198}" name="Макс Ширина" dataDxfId="16" dataCellStyle="Обычный 3 3 2"/>
    <tableColumn id="6" xr3:uid="{4920F4E6-ADAB-4B95-8E58-15D8D9E72C77}" name="600 х 1200" dataDxfId="15" dataCellStyle="Обычный 3 3 2"/>
    <tableColumn id="7" xr3:uid="{04B77FC8-EB4D-4C3E-A8E4-E1895151CB1E}" name="600 х 2100" dataDxfId="14" dataCellStyle="Обычный 3 3 2"/>
    <tableColumn id="8" xr3:uid="{F7AE2FF9-1B2F-4EDC-99A9-EB7CB8551D99}" name="600 х 3000" dataDxfId="13" dataCellStyle="Обычный 3 3 2"/>
    <tableColumn id="9" xr3:uid="{8CBECB23-2811-4DB4-B52F-11824BE49841}" name="600 х 4200" dataDxfId="12" dataCellStyle="Обычный 3 3 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C54" totalsRowShown="0" headerRowDxfId="90" dataDxfId="89" tableBorderDxfId="88" headerRowCellStyle="Обычный 3 3 2">
  <autoFilter ref="A41:C54" xr:uid="{2EDDD9FE-F82A-4CE3-9033-0059070A82A9}"/>
  <tableColumns count="3">
    <tableColumn id="1" xr3:uid="{FD66DD94-70F7-4270-9602-EC1F380D35D4}" name="Цвет стекла" dataDxfId="87"/>
    <tableColumn id="2" xr3:uid="{9BE30F06-5833-4665-9CB0-2D4DD0173678}" name="Цена за м2" dataDxfId="86"/>
    <tableColumn id="3" xr3:uid="{374E4493-A9D7-44BA-9C64-4BEBF58EC494}" name="Цена за м3" dataDxfId="85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K2:BL10" totalsRowShown="0" headerRowDxfId="84" dataDxfId="83" headerRowCellStyle="Обычный 3 3 2">
  <autoFilter ref="BK2:BL10" xr:uid="{EF6E01D4-F17B-46D6-9C74-1A91633991E6}"/>
  <tableColumns count="2">
    <tableColumn id="1" xr3:uid="{6566BA5A-6251-4507-B4C5-91CA5FB36F9B}" name="Изделие" dataDxfId="82"/>
    <tableColumn id="2" xr3:uid="{7AFC3AD3-8460-444E-B461-2DC3FD886EBF}" name="Цена" dataDxfId="81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U32" totalsRowShown="0" headerRowDxfId="80" headerRowBorderDxfId="79" tableBorderDxfId="78" headerRowCellStyle="Обычный 3 3 2">
  <autoFilter ref="AN1:AU32" xr:uid="{D7E686DA-4141-42EE-B9B3-3C9497EC5CE4}"/>
  <sortState xmlns:xlrd2="http://schemas.microsoft.com/office/spreadsheetml/2017/richdata2" ref="AN2:AU32">
    <sortCondition ref="AU1:AU32"/>
  </sortState>
  <tableColumns count="8">
    <tableColumn id="1" xr3:uid="{DB69E958-7F7B-46BB-A258-DF0C78D0669A}" name="Номер пленки" dataDxfId="77"/>
    <tableColumn id="2" xr3:uid="{3E974E66-E055-415D-BC78-AEBB3835C359}" name="Ценовая группа" dataDxfId="76"/>
    <tableColumn id="5" xr3:uid="{5D17A2A5-506D-4CEC-9605-81E9B46464BB}" name="Цена Глухих" dataDxfId="75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74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73"/>
    <tableColumn id="7" xr3:uid="{4CB3D8A8-D90F-40E8-A61F-27018681CD97}" name="Наличие витрин" dataDxfId="72"/>
    <tableColumn id="8" xr3:uid="{EAAAAB93-BF90-43F4-BEDC-0BC0EBD8D051}" name="Наличие решеток" dataDxfId="71"/>
    <tableColumn id="3" xr3:uid="{40FACEFC-8654-4602-A05A-9C0032AB18D1}" name="Сортировка" dataDxfId="70" dataCellStyle="Обычный 3 3 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W2:AZ6" totalsRowShown="0" headerRowDxfId="69" dataDxfId="68">
  <autoFilter ref="AW2:AZ6" xr:uid="{CDF8988B-80D7-4023-A44A-60A6C121CA19}"/>
  <tableColumns count="4">
    <tableColumn id="1" xr3:uid="{8B7A635E-A92E-4959-9B30-034CA4E495CA}" name="Ценовая группа" dataDxfId="67"/>
    <tableColumn id="3" xr3:uid="{199557CE-0391-4EB5-9FA0-31A44870D2B2}" name="Фасад глухой, фасад под врезную ручку Grosseto    кв.м" dataDxfId="66"/>
    <tableColumn id="4" xr3:uid="{A1682A37-C212-466F-8C8D-2A0D2039CF51}" name="Фасад витрина,   кв.м" dataDxfId="65"/>
    <tableColumn id="2" xr3:uid="{12783B52-1834-4A3C-B278-087F0043C2B7}" name="Наличие витрин" dataDxfId="64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H2:CI11" totalsRowShown="0" headerRowDxfId="63" dataDxfId="62">
  <autoFilter ref="CH2:CI11" xr:uid="{78F22871-9A7D-4E92-8393-BCC02454D1B5}"/>
  <tableColumns count="2">
    <tableColumn id="1" xr3:uid="{DBC91464-3C3F-4F38-BBAA-89F388048E0F}" name="Ценовая группа" dataDxfId="61"/>
    <tableColumn id="2" xr3:uid="{04C85D3B-608A-4808-89A3-B6E61150D6DB}" name="Цена" dataDxfId="60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Z2:CD59" totalsRowShown="0" dataDxfId="59" tableBorderDxfId="58">
  <autoFilter ref="BZ2:CD59" xr:uid="{134E17E4-D678-4152-AB71-67D757249C28}"/>
  <sortState xmlns:xlrd2="http://schemas.microsoft.com/office/spreadsheetml/2017/richdata2" ref="BZ3:CD59">
    <sortCondition descending="1" ref="BZ2:BZ59"/>
  </sortState>
  <tableColumns count="5">
    <tableColumn id="1" xr3:uid="{2307887A-A9D6-4C9D-9B20-AF66C7589113}" name="Название ручки / Артикул ручки" dataDxfId="57"/>
    <tableColumn id="2" xr3:uid="{FECC5A88-7198-469B-A665-329684C29E9D}" name="Тип" dataDxfId="56"/>
    <tableColumn id="3" xr3:uid="{CC23F91A-F17A-471B-B852-64253E79A7AA}" name="Категория" dataDxfId="55"/>
    <tableColumn id="5" xr3:uid="{ED08E27D-8EAE-40C6-B4DA-59D9CD74F7C1}" name="Коллекция" dataDxfId="54"/>
    <tableColumn id="4" xr3:uid="{3A1E0F89-FF3A-47A2-9E87-DEEBD263D18A}" name="Цена" dataDxfId="53" dataCellStyle="Обычный 3 3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L2:CP12" totalsRowShown="0" headerRowDxfId="52" dataDxfId="51" headerRowCellStyle="Обычный 3 3 2">
  <autoFilter ref="CL2:CP12" xr:uid="{2EA2AF85-4825-4413-ABF4-CE5FC30FD4A8}"/>
  <tableColumns count="5">
    <tableColumn id="1" xr3:uid="{7E28429D-9BAD-4FE0-83A6-D475F88B8C7D}" name="Название товара" dataDxfId="50" dataCellStyle="Обычный 4"/>
    <tableColumn id="5" xr3:uid="{071BE9FD-B93E-4BF1-963E-E301C95C2453}" name="Коллекция" dataDxfId="49" dataCellStyle="Обычный 4"/>
    <tableColumn id="2" xr3:uid="{A999F0F8-00BA-486A-B80B-EB2CD4D3ED68}" name="Тип" dataDxfId="48" dataCellStyle="Обычный 4"/>
    <tableColumn id="3" xr3:uid="{6D170368-F687-40B9-ABF6-5FE9A03A10F9}" name="Инфо" dataDxfId="47" dataCellStyle="Обычный 3 3 2"/>
    <tableColumn id="4" xr3:uid="{6EB55A0C-4ED2-49FF-9E3D-2308BCFBD948}" name="Цена" dataDxfId="46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B3:BD7" totalsRowShown="0" headerRowDxfId="45">
  <autoFilter ref="BB3:BD7" xr:uid="{76766779-25D2-4D9A-92B0-62DD261F7ADE}"/>
  <tableColumns count="3">
    <tableColumn id="1" xr3:uid="{0C363F62-1411-423B-833C-EE4938A39ED8}" name="Ценовая группа" dataDxfId="44"/>
    <tableColumn id="3" xr3:uid="{0FACAF70-9E78-4CB5-9BEB-94CD4E3EA607}" name="Наличие витрин" dataDxfId="43"/>
    <tableColumn id="2" xr3:uid="{915418D3-2926-4D67-BD82-1F8127353EBE}" name="Цена за  кв.м" dataDxfId="42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F2:BF13" totalsRowShown="0" headerRowDxfId="41" dataDxfId="40" tableBorderDxfId="39" headerRowCellStyle="Обычный 3 3 2" dataCellStyle="Процентный 2">
  <autoFilter ref="BF2:BF13" xr:uid="{8AAB42EF-11F0-4BD8-9205-D4F9B3EA3921}"/>
  <tableColumns count="1">
    <tableColumn id="1" xr3:uid="{58EE08F5-71A2-4D39-ACBB-8D000B687206}" name="Цвета" dataDxfId="38" dataCellStyle="Процентный 2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O2:BP8" totalsRowShown="0" headerRowDxfId="37" headerRowBorderDxfId="36" tableBorderDxfId="35" headerRowCellStyle="Обычный 3 3 2">
  <autoFilter ref="BO2:BP8" xr:uid="{EDAEED31-3CAB-4857-ADC7-481FD3B657B8}"/>
  <tableColumns count="2">
    <tableColumn id="1" xr3:uid="{298F9606-FFF2-4456-AC78-8E0C89E5AEE7}" name="Изделие" dataDxfId="34"/>
    <tableColumn id="2" xr3:uid="{5323DD3B-F076-4C62-B2EB-57BA20ABF983}" name="Цена" dataDxfId="33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R2:BS13" totalsRowShown="0" headerRowDxfId="32" headerRowBorderDxfId="31" tableBorderDxfId="30" headerRowCellStyle="Обычный 3 3 2">
  <autoFilter ref="BR2:BS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29">
  <autoFilter ref="A1:A4" xr:uid="{D6CE3A41-D845-41C4-9D58-9BE1908C774D}"/>
  <tableColumns count="1">
    <tableColumn id="1" xr3:uid="{C4E9F6B1-D43E-417B-B9FF-5CDA6B059B32}" name="Комплектация" dataDxfId="28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27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26">
  <autoFilter ref="G1:G3" xr:uid="{83FDAE35-864B-4962-A9CB-879F0B2B8796}"/>
  <tableColumns count="1">
    <tableColumn id="1" xr3:uid="{E3EA7D02-E62E-4097-A7F7-77A82D4916E3}" name="Высота цоколя" dataDxfId="25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24">
  <autoFilter ref="J1:J4" xr:uid="{8C8E3226-D01B-41FB-863E-7D072F136CE5}"/>
  <tableColumns count="1">
    <tableColumn id="1" xr3:uid="{8DBCAD4C-AAC4-415D-88BE-7F3A179CA026}" name="Коллекция" dataDxfId="23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3.xml"/><Relationship Id="rId39" Type="http://schemas.openxmlformats.org/officeDocument/2006/relationships/table" Target="../tables/table21.xml"/><Relationship Id="rId21" Type="http://schemas.openxmlformats.org/officeDocument/2006/relationships/image" Target="../media/image9.emf"/><Relationship Id="rId34" Type="http://schemas.openxmlformats.org/officeDocument/2006/relationships/table" Target="../tables/table16.xml"/><Relationship Id="rId42" Type="http://schemas.openxmlformats.org/officeDocument/2006/relationships/table" Target="../tables/table24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1.xml"/><Relationship Id="rId41" Type="http://schemas.openxmlformats.org/officeDocument/2006/relationships/table" Target="../tables/table2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4.xml"/><Relationship Id="rId37" Type="http://schemas.openxmlformats.org/officeDocument/2006/relationships/table" Target="../tables/table19.xml"/><Relationship Id="rId40" Type="http://schemas.openxmlformats.org/officeDocument/2006/relationships/table" Target="../tables/table22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10.xml"/><Relationship Id="rId36" Type="http://schemas.openxmlformats.org/officeDocument/2006/relationships/table" Target="../tables/table18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9.xml"/><Relationship Id="rId30" Type="http://schemas.openxmlformats.org/officeDocument/2006/relationships/table" Target="../tables/table12.xml"/><Relationship Id="rId35" Type="http://schemas.openxmlformats.org/officeDocument/2006/relationships/table" Target="../tables/table17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5.xml"/><Relationship Id="rId38" Type="http://schemas.openxmlformats.org/officeDocument/2006/relationships/table" Target="../tables/table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5.emf"/><Relationship Id="rId21" Type="http://schemas.openxmlformats.org/officeDocument/2006/relationships/control" Target="../activeX/activeX21.xml"/><Relationship Id="rId42" Type="http://schemas.openxmlformats.org/officeDocument/2006/relationships/image" Target="../media/image29.emf"/><Relationship Id="rId63" Type="http://schemas.openxmlformats.org/officeDocument/2006/relationships/control" Target="../activeX/activeX43.xml"/><Relationship Id="rId84" Type="http://schemas.openxmlformats.org/officeDocument/2006/relationships/control" Target="../activeX/activeX54.xml"/><Relationship Id="rId138" Type="http://schemas.openxmlformats.org/officeDocument/2006/relationships/control" Target="../activeX/activeX82.xml"/><Relationship Id="rId107" Type="http://schemas.openxmlformats.org/officeDocument/2006/relationships/image" Target="../media/image60.emf"/><Relationship Id="rId11" Type="http://schemas.openxmlformats.org/officeDocument/2006/relationships/control" Target="../activeX/activeX16.xml"/><Relationship Id="rId32" Type="http://schemas.openxmlformats.org/officeDocument/2006/relationships/image" Target="../media/image24.emf"/><Relationship Id="rId53" Type="http://schemas.openxmlformats.org/officeDocument/2006/relationships/control" Target="../activeX/activeX38.xml"/><Relationship Id="rId74" Type="http://schemas.openxmlformats.org/officeDocument/2006/relationships/control" Target="../activeX/activeX49.xml"/><Relationship Id="rId128" Type="http://schemas.openxmlformats.org/officeDocument/2006/relationships/control" Target="../activeX/activeX77.xml"/><Relationship Id="rId149" Type="http://schemas.openxmlformats.org/officeDocument/2006/relationships/control" Target="../activeX/activeX92.xml"/><Relationship Id="rId5" Type="http://schemas.openxmlformats.org/officeDocument/2006/relationships/image" Target="../media/image12.emf"/><Relationship Id="rId95" Type="http://schemas.openxmlformats.org/officeDocument/2006/relationships/image" Target="../media/image54.emf"/><Relationship Id="rId22" Type="http://schemas.openxmlformats.org/officeDocument/2006/relationships/image" Target="../media/image20.emf"/><Relationship Id="rId27" Type="http://schemas.openxmlformats.org/officeDocument/2006/relationships/control" Target="../activeX/activeX24.xml"/><Relationship Id="rId43" Type="http://schemas.openxmlformats.org/officeDocument/2006/relationships/control" Target="../activeX/activeX33.xml"/><Relationship Id="rId48" Type="http://schemas.openxmlformats.org/officeDocument/2006/relationships/image" Target="../media/image32.emf"/><Relationship Id="rId64" Type="http://schemas.openxmlformats.org/officeDocument/2006/relationships/control" Target="../activeX/activeX44.xml"/><Relationship Id="rId69" Type="http://schemas.openxmlformats.org/officeDocument/2006/relationships/image" Target="../media/image42.emf"/><Relationship Id="rId113" Type="http://schemas.openxmlformats.org/officeDocument/2006/relationships/image" Target="../media/image63.emf"/><Relationship Id="rId118" Type="http://schemas.openxmlformats.org/officeDocument/2006/relationships/control" Target="../activeX/activeX72.xml"/><Relationship Id="rId134" Type="http://schemas.openxmlformats.org/officeDocument/2006/relationships/control" Target="../activeX/activeX80.xml"/><Relationship Id="rId139" Type="http://schemas.openxmlformats.org/officeDocument/2006/relationships/control" Target="../activeX/activeX83.xml"/><Relationship Id="rId80" Type="http://schemas.openxmlformats.org/officeDocument/2006/relationships/control" Target="../activeX/activeX52.xml"/><Relationship Id="rId85" Type="http://schemas.openxmlformats.org/officeDocument/2006/relationships/image" Target="../media/image50.emf"/><Relationship Id="rId150" Type="http://schemas.openxmlformats.org/officeDocument/2006/relationships/image" Target="../media/image77.emf"/><Relationship Id="rId12" Type="http://schemas.openxmlformats.org/officeDocument/2006/relationships/image" Target="../media/image15.emf"/><Relationship Id="rId17" Type="http://schemas.openxmlformats.org/officeDocument/2006/relationships/control" Target="../activeX/activeX19.xml"/><Relationship Id="rId33" Type="http://schemas.openxmlformats.org/officeDocument/2006/relationships/control" Target="../activeX/activeX28.xml"/><Relationship Id="rId38" Type="http://schemas.openxmlformats.org/officeDocument/2006/relationships/image" Target="../media/image27.emf"/><Relationship Id="rId59" Type="http://schemas.openxmlformats.org/officeDocument/2006/relationships/control" Target="../activeX/activeX41.xml"/><Relationship Id="rId103" Type="http://schemas.openxmlformats.org/officeDocument/2006/relationships/image" Target="../media/image58.emf"/><Relationship Id="rId108" Type="http://schemas.openxmlformats.org/officeDocument/2006/relationships/control" Target="../activeX/activeX67.xml"/><Relationship Id="rId124" Type="http://schemas.openxmlformats.org/officeDocument/2006/relationships/control" Target="../activeX/activeX75.xml"/><Relationship Id="rId129" Type="http://schemas.openxmlformats.org/officeDocument/2006/relationships/image" Target="../media/image71.emf"/><Relationship Id="rId54" Type="http://schemas.openxmlformats.org/officeDocument/2006/relationships/image" Target="../media/image35.emf"/><Relationship Id="rId70" Type="http://schemas.openxmlformats.org/officeDocument/2006/relationships/control" Target="../activeX/activeX47.xml"/><Relationship Id="rId75" Type="http://schemas.openxmlformats.org/officeDocument/2006/relationships/image" Target="../media/image45.emf"/><Relationship Id="rId91" Type="http://schemas.openxmlformats.org/officeDocument/2006/relationships/image" Target="../media/image52.emf"/><Relationship Id="rId96" Type="http://schemas.openxmlformats.org/officeDocument/2006/relationships/control" Target="../activeX/activeX61.xml"/><Relationship Id="rId140" Type="http://schemas.openxmlformats.org/officeDocument/2006/relationships/control" Target="../activeX/activeX84.xml"/><Relationship Id="rId145" Type="http://schemas.openxmlformats.org/officeDocument/2006/relationships/control" Target="../activeX/activeX89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23" Type="http://schemas.openxmlformats.org/officeDocument/2006/relationships/control" Target="../activeX/activeX22.xml"/><Relationship Id="rId28" Type="http://schemas.openxmlformats.org/officeDocument/2006/relationships/image" Target="../media/image23.emf"/><Relationship Id="rId49" Type="http://schemas.openxmlformats.org/officeDocument/2006/relationships/control" Target="../activeX/activeX36.xml"/><Relationship Id="rId114" Type="http://schemas.openxmlformats.org/officeDocument/2006/relationships/control" Target="../activeX/activeX70.xml"/><Relationship Id="rId119" Type="http://schemas.openxmlformats.org/officeDocument/2006/relationships/image" Target="../media/image66.emf"/><Relationship Id="rId44" Type="http://schemas.openxmlformats.org/officeDocument/2006/relationships/image" Target="../media/image30.emf"/><Relationship Id="rId60" Type="http://schemas.openxmlformats.org/officeDocument/2006/relationships/image" Target="../media/image38.emf"/><Relationship Id="rId65" Type="http://schemas.openxmlformats.org/officeDocument/2006/relationships/image" Target="../media/image40.emf"/><Relationship Id="rId81" Type="http://schemas.openxmlformats.org/officeDocument/2006/relationships/image" Target="../media/image48.emf"/><Relationship Id="rId86" Type="http://schemas.openxmlformats.org/officeDocument/2006/relationships/control" Target="../activeX/activeX55.xml"/><Relationship Id="rId130" Type="http://schemas.openxmlformats.org/officeDocument/2006/relationships/control" Target="../activeX/activeX78.xml"/><Relationship Id="rId135" Type="http://schemas.openxmlformats.org/officeDocument/2006/relationships/image" Target="../media/image74.emf"/><Relationship Id="rId13" Type="http://schemas.openxmlformats.org/officeDocument/2006/relationships/control" Target="../activeX/activeX17.xml"/><Relationship Id="rId18" Type="http://schemas.openxmlformats.org/officeDocument/2006/relationships/image" Target="../media/image18.emf"/><Relationship Id="rId39" Type="http://schemas.openxmlformats.org/officeDocument/2006/relationships/control" Target="../activeX/activeX31.xml"/><Relationship Id="rId109" Type="http://schemas.openxmlformats.org/officeDocument/2006/relationships/image" Target="../media/image61.emf"/><Relationship Id="rId34" Type="http://schemas.openxmlformats.org/officeDocument/2006/relationships/image" Target="../media/image25.emf"/><Relationship Id="rId50" Type="http://schemas.openxmlformats.org/officeDocument/2006/relationships/image" Target="../media/image33.emf"/><Relationship Id="rId55" Type="http://schemas.openxmlformats.org/officeDocument/2006/relationships/control" Target="../activeX/activeX39.xml"/><Relationship Id="rId76" Type="http://schemas.openxmlformats.org/officeDocument/2006/relationships/control" Target="../activeX/activeX50.xml"/><Relationship Id="rId97" Type="http://schemas.openxmlformats.org/officeDocument/2006/relationships/image" Target="../media/image55.emf"/><Relationship Id="rId104" Type="http://schemas.openxmlformats.org/officeDocument/2006/relationships/control" Target="../activeX/activeX65.xml"/><Relationship Id="rId120" Type="http://schemas.openxmlformats.org/officeDocument/2006/relationships/control" Target="../activeX/activeX73.xml"/><Relationship Id="rId125" Type="http://schemas.openxmlformats.org/officeDocument/2006/relationships/image" Target="../media/image69.emf"/><Relationship Id="rId141" Type="http://schemas.openxmlformats.org/officeDocument/2006/relationships/control" Target="../activeX/activeX85.xml"/><Relationship Id="rId146" Type="http://schemas.openxmlformats.org/officeDocument/2006/relationships/control" Target="../activeX/activeX90.xml"/><Relationship Id="rId7" Type="http://schemas.openxmlformats.org/officeDocument/2006/relationships/image" Target="../media/image13.emf"/><Relationship Id="rId71" Type="http://schemas.openxmlformats.org/officeDocument/2006/relationships/image" Target="../media/image43.emf"/><Relationship Id="rId92" Type="http://schemas.openxmlformats.org/officeDocument/2006/relationships/control" Target="../activeX/activeX59.xml"/><Relationship Id="rId2" Type="http://schemas.openxmlformats.org/officeDocument/2006/relationships/drawing" Target="../drawings/drawing3.xml"/><Relationship Id="rId29" Type="http://schemas.openxmlformats.org/officeDocument/2006/relationships/control" Target="../activeX/activeX25.xml"/><Relationship Id="rId24" Type="http://schemas.openxmlformats.org/officeDocument/2006/relationships/image" Target="../media/image21.emf"/><Relationship Id="rId40" Type="http://schemas.openxmlformats.org/officeDocument/2006/relationships/image" Target="../media/image28.emf"/><Relationship Id="rId45" Type="http://schemas.openxmlformats.org/officeDocument/2006/relationships/control" Target="../activeX/activeX34.xml"/><Relationship Id="rId66" Type="http://schemas.openxmlformats.org/officeDocument/2006/relationships/control" Target="../activeX/activeX45.xml"/><Relationship Id="rId87" Type="http://schemas.openxmlformats.org/officeDocument/2006/relationships/image" Target="../media/image51.emf"/><Relationship Id="rId110" Type="http://schemas.openxmlformats.org/officeDocument/2006/relationships/control" Target="../activeX/activeX68.xml"/><Relationship Id="rId115" Type="http://schemas.openxmlformats.org/officeDocument/2006/relationships/image" Target="../media/image64.emf"/><Relationship Id="rId131" Type="http://schemas.openxmlformats.org/officeDocument/2006/relationships/image" Target="../media/image72.emf"/><Relationship Id="rId136" Type="http://schemas.openxmlformats.org/officeDocument/2006/relationships/control" Target="../activeX/activeX81.xml"/><Relationship Id="rId61" Type="http://schemas.openxmlformats.org/officeDocument/2006/relationships/control" Target="../activeX/activeX42.xml"/><Relationship Id="rId82" Type="http://schemas.openxmlformats.org/officeDocument/2006/relationships/control" Target="../activeX/activeX53.xml"/><Relationship Id="rId19" Type="http://schemas.openxmlformats.org/officeDocument/2006/relationships/control" Target="../activeX/activeX20.xml"/><Relationship Id="rId14" Type="http://schemas.openxmlformats.org/officeDocument/2006/relationships/image" Target="../media/image16.emf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29.xml"/><Relationship Id="rId56" Type="http://schemas.openxmlformats.org/officeDocument/2006/relationships/image" Target="../media/image36.emf"/><Relationship Id="rId77" Type="http://schemas.openxmlformats.org/officeDocument/2006/relationships/image" Target="../media/image46.emf"/><Relationship Id="rId100" Type="http://schemas.openxmlformats.org/officeDocument/2006/relationships/control" Target="../activeX/activeX63.xml"/><Relationship Id="rId105" Type="http://schemas.openxmlformats.org/officeDocument/2006/relationships/image" Target="../media/image59.emf"/><Relationship Id="rId126" Type="http://schemas.openxmlformats.org/officeDocument/2006/relationships/control" Target="../activeX/activeX76.xml"/><Relationship Id="rId147" Type="http://schemas.openxmlformats.org/officeDocument/2006/relationships/image" Target="../media/image76.emf"/><Relationship Id="rId8" Type="http://schemas.openxmlformats.org/officeDocument/2006/relationships/control" Target="../activeX/activeX14.xml"/><Relationship Id="rId51" Type="http://schemas.openxmlformats.org/officeDocument/2006/relationships/control" Target="../activeX/activeX37.xml"/><Relationship Id="rId72" Type="http://schemas.openxmlformats.org/officeDocument/2006/relationships/control" Target="../activeX/activeX48.xml"/><Relationship Id="rId93" Type="http://schemas.openxmlformats.org/officeDocument/2006/relationships/image" Target="../media/image53.emf"/><Relationship Id="rId98" Type="http://schemas.openxmlformats.org/officeDocument/2006/relationships/control" Target="../activeX/activeX62.xml"/><Relationship Id="rId121" Type="http://schemas.openxmlformats.org/officeDocument/2006/relationships/image" Target="../media/image67.emf"/><Relationship Id="rId142" Type="http://schemas.openxmlformats.org/officeDocument/2006/relationships/control" Target="../activeX/activeX86.xml"/><Relationship Id="rId3" Type="http://schemas.openxmlformats.org/officeDocument/2006/relationships/vmlDrawing" Target="../drawings/vmlDrawing5.vml"/><Relationship Id="rId25" Type="http://schemas.openxmlformats.org/officeDocument/2006/relationships/control" Target="../activeX/activeX23.xml"/><Relationship Id="rId46" Type="http://schemas.openxmlformats.org/officeDocument/2006/relationships/image" Target="../media/image31.emf"/><Relationship Id="rId67" Type="http://schemas.openxmlformats.org/officeDocument/2006/relationships/image" Target="../media/image41.emf"/><Relationship Id="rId116" Type="http://schemas.openxmlformats.org/officeDocument/2006/relationships/control" Target="../activeX/activeX71.xml"/><Relationship Id="rId137" Type="http://schemas.openxmlformats.org/officeDocument/2006/relationships/image" Target="../media/image75.emf"/><Relationship Id="rId20" Type="http://schemas.openxmlformats.org/officeDocument/2006/relationships/image" Target="../media/image19.emf"/><Relationship Id="rId41" Type="http://schemas.openxmlformats.org/officeDocument/2006/relationships/control" Target="../activeX/activeX32.xml"/><Relationship Id="rId62" Type="http://schemas.openxmlformats.org/officeDocument/2006/relationships/image" Target="../media/image39.emf"/><Relationship Id="rId83" Type="http://schemas.openxmlformats.org/officeDocument/2006/relationships/image" Target="../media/image49.emf"/><Relationship Id="rId88" Type="http://schemas.openxmlformats.org/officeDocument/2006/relationships/control" Target="../activeX/activeX56.xml"/><Relationship Id="rId111" Type="http://schemas.openxmlformats.org/officeDocument/2006/relationships/image" Target="../media/image62.emf"/><Relationship Id="rId132" Type="http://schemas.openxmlformats.org/officeDocument/2006/relationships/control" Target="../activeX/activeX79.xml"/><Relationship Id="rId15" Type="http://schemas.openxmlformats.org/officeDocument/2006/relationships/control" Target="../activeX/activeX18.xml"/><Relationship Id="rId36" Type="http://schemas.openxmlformats.org/officeDocument/2006/relationships/image" Target="../media/image26.emf"/><Relationship Id="rId57" Type="http://schemas.openxmlformats.org/officeDocument/2006/relationships/control" Target="../activeX/activeX40.xml"/><Relationship Id="rId106" Type="http://schemas.openxmlformats.org/officeDocument/2006/relationships/control" Target="../activeX/activeX66.xml"/><Relationship Id="rId127" Type="http://schemas.openxmlformats.org/officeDocument/2006/relationships/image" Target="../media/image70.emf"/><Relationship Id="rId10" Type="http://schemas.openxmlformats.org/officeDocument/2006/relationships/image" Target="../media/image14.emf"/><Relationship Id="rId31" Type="http://schemas.openxmlformats.org/officeDocument/2006/relationships/control" Target="../activeX/activeX27.xml"/><Relationship Id="rId52" Type="http://schemas.openxmlformats.org/officeDocument/2006/relationships/image" Target="../media/image34.emf"/><Relationship Id="rId73" Type="http://schemas.openxmlformats.org/officeDocument/2006/relationships/image" Target="../media/image44.emf"/><Relationship Id="rId78" Type="http://schemas.openxmlformats.org/officeDocument/2006/relationships/control" Target="../activeX/activeX51.xml"/><Relationship Id="rId94" Type="http://schemas.openxmlformats.org/officeDocument/2006/relationships/control" Target="../activeX/activeX60.xml"/><Relationship Id="rId99" Type="http://schemas.openxmlformats.org/officeDocument/2006/relationships/image" Target="../media/image56.emf"/><Relationship Id="rId101" Type="http://schemas.openxmlformats.org/officeDocument/2006/relationships/image" Target="../media/image57.emf"/><Relationship Id="rId122" Type="http://schemas.openxmlformats.org/officeDocument/2006/relationships/control" Target="../activeX/activeX74.xml"/><Relationship Id="rId143" Type="http://schemas.openxmlformats.org/officeDocument/2006/relationships/control" Target="../activeX/activeX87.xml"/><Relationship Id="rId148" Type="http://schemas.openxmlformats.org/officeDocument/2006/relationships/control" Target="../activeX/activeX91.xml"/><Relationship Id="rId4" Type="http://schemas.openxmlformats.org/officeDocument/2006/relationships/control" Target="../activeX/activeX12.xml"/><Relationship Id="rId9" Type="http://schemas.openxmlformats.org/officeDocument/2006/relationships/control" Target="../activeX/activeX15.xml"/><Relationship Id="rId26" Type="http://schemas.openxmlformats.org/officeDocument/2006/relationships/image" Target="../media/image22.emf"/><Relationship Id="rId47" Type="http://schemas.openxmlformats.org/officeDocument/2006/relationships/control" Target="../activeX/activeX35.xml"/><Relationship Id="rId68" Type="http://schemas.openxmlformats.org/officeDocument/2006/relationships/control" Target="../activeX/activeX46.xml"/><Relationship Id="rId89" Type="http://schemas.openxmlformats.org/officeDocument/2006/relationships/control" Target="../activeX/activeX57.xml"/><Relationship Id="rId112" Type="http://schemas.openxmlformats.org/officeDocument/2006/relationships/control" Target="../activeX/activeX69.xml"/><Relationship Id="rId133" Type="http://schemas.openxmlformats.org/officeDocument/2006/relationships/image" Target="../media/image73.emf"/><Relationship Id="rId16" Type="http://schemas.openxmlformats.org/officeDocument/2006/relationships/image" Target="../media/image17.emf"/><Relationship Id="rId37" Type="http://schemas.openxmlformats.org/officeDocument/2006/relationships/control" Target="../activeX/activeX30.xml"/><Relationship Id="rId58" Type="http://schemas.openxmlformats.org/officeDocument/2006/relationships/image" Target="../media/image37.emf"/><Relationship Id="rId79" Type="http://schemas.openxmlformats.org/officeDocument/2006/relationships/image" Target="../media/image47.emf"/><Relationship Id="rId102" Type="http://schemas.openxmlformats.org/officeDocument/2006/relationships/control" Target="../activeX/activeX64.xml"/><Relationship Id="rId123" Type="http://schemas.openxmlformats.org/officeDocument/2006/relationships/image" Target="../media/image68.emf"/><Relationship Id="rId144" Type="http://schemas.openxmlformats.org/officeDocument/2006/relationships/control" Target="../activeX/activeX88.xml"/><Relationship Id="rId90" Type="http://schemas.openxmlformats.org/officeDocument/2006/relationships/control" Target="../activeX/activeX5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28.xml"/><Relationship Id="rId4" Type="http://schemas.openxmlformats.org/officeDocument/2006/relationships/table" Target="../tables/table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0FFC9-5275-4039-ADE7-4E26F17F0642}">
  <sheetPr codeName="Лист7">
    <outlinePr summaryBelow="0" summaryRight="0"/>
    <pageSetUpPr autoPageBreaks="0"/>
  </sheetPr>
  <dimension ref="A1:G2741"/>
  <sheetViews>
    <sheetView topLeftCell="A2665" zoomScale="130" zoomScaleNormal="130" workbookViewId="0">
      <selection activeCell="B2696" sqref="B2696"/>
    </sheetView>
  </sheetViews>
  <sheetFormatPr defaultColWidth="9" defaultRowHeight="11.45" customHeight="1" x14ac:dyDescent="0.2"/>
  <cols>
    <col min="1" max="1" width="7.140625" style="258" customWidth="1"/>
    <col min="2" max="2" width="36.85546875" style="258" customWidth="1"/>
    <col min="3" max="3" width="76" style="258" customWidth="1"/>
    <col min="4" max="4" width="11.85546875" style="258" customWidth="1"/>
    <col min="5" max="5" width="9.7109375" style="258" customWidth="1"/>
    <col min="6" max="6" width="10.5703125" style="258" customWidth="1"/>
    <col min="7" max="7" width="49.85546875" style="258" customWidth="1"/>
    <col min="8" max="16384" width="9" style="250"/>
  </cols>
  <sheetData>
    <row r="1" spans="1:7" ht="12.95" customHeight="1" x14ac:dyDescent="0.2">
      <c r="A1" s="249" t="s">
        <v>541</v>
      </c>
      <c r="B1" s="249" t="s">
        <v>123</v>
      </c>
      <c r="C1" s="249" t="s">
        <v>542</v>
      </c>
      <c r="D1" s="249" t="s">
        <v>543</v>
      </c>
      <c r="E1" s="249" t="s">
        <v>514</v>
      </c>
      <c r="F1" s="249" t="s">
        <v>544</v>
      </c>
      <c r="G1" s="249" t="s">
        <v>776</v>
      </c>
    </row>
    <row r="2" spans="1:7" ht="12" customHeight="1" x14ac:dyDescent="0.2">
      <c r="A2" s="251">
        <v>1</v>
      </c>
      <c r="B2" s="252" t="s">
        <v>1149</v>
      </c>
      <c r="C2" s="253"/>
      <c r="D2" s="251">
        <v>1</v>
      </c>
      <c r="E2" s="254">
        <v>2450</v>
      </c>
      <c r="F2" s="254">
        <v>2450</v>
      </c>
      <c r="G2" s="79"/>
    </row>
    <row r="3" spans="1:7" ht="12" customHeight="1" x14ac:dyDescent="0.2">
      <c r="A3" s="255"/>
      <c r="B3" s="255"/>
      <c r="C3" s="79" t="s">
        <v>545</v>
      </c>
      <c r="D3" s="80">
        <v>3</v>
      </c>
      <c r="E3" s="256">
        <v>0.01</v>
      </c>
      <c r="F3" s="256">
        <v>0.03</v>
      </c>
      <c r="G3" s="79"/>
    </row>
    <row r="4" spans="1:7" ht="12" customHeight="1" x14ac:dyDescent="0.2">
      <c r="A4" s="255"/>
      <c r="B4" s="255"/>
      <c r="C4" s="79" t="s">
        <v>325</v>
      </c>
      <c r="D4" s="80">
        <v>2</v>
      </c>
      <c r="E4" s="81">
        <v>1560</v>
      </c>
      <c r="F4" s="81">
        <v>3120</v>
      </c>
      <c r="G4" s="79"/>
    </row>
    <row r="5" spans="1:7" ht="12" customHeight="1" x14ac:dyDescent="0.2">
      <c r="A5" s="255"/>
      <c r="B5" s="255"/>
      <c r="C5" s="79" t="s">
        <v>1300</v>
      </c>
      <c r="D5" s="80">
        <v>1</v>
      </c>
      <c r="E5" s="257"/>
      <c r="F5" s="257"/>
      <c r="G5" s="79" t="s">
        <v>777</v>
      </c>
    </row>
    <row r="6" spans="1:7" ht="12" customHeight="1" x14ac:dyDescent="0.2">
      <c r="A6" s="255"/>
      <c r="B6" s="255"/>
      <c r="C6" s="79" t="s">
        <v>1301</v>
      </c>
      <c r="D6" s="80">
        <v>3</v>
      </c>
      <c r="E6" s="257"/>
      <c r="F6" s="257"/>
      <c r="G6" s="79" t="s">
        <v>777</v>
      </c>
    </row>
    <row r="7" spans="1:7" ht="12" customHeight="1" x14ac:dyDescent="0.2">
      <c r="A7" s="255"/>
      <c r="B7" s="255"/>
      <c r="C7" s="79" t="s">
        <v>1302</v>
      </c>
      <c r="D7" s="80">
        <v>1</v>
      </c>
      <c r="E7" s="257"/>
      <c r="F7" s="257"/>
      <c r="G7" s="79" t="s">
        <v>777</v>
      </c>
    </row>
    <row r="8" spans="1:7" ht="12" customHeight="1" x14ac:dyDescent="0.2">
      <c r="A8" s="255"/>
      <c r="B8" s="255"/>
      <c r="C8" s="79" t="s">
        <v>549</v>
      </c>
      <c r="D8" s="80">
        <v>1</v>
      </c>
      <c r="E8" s="257"/>
      <c r="F8" s="257"/>
      <c r="G8" s="79" t="s">
        <v>777</v>
      </c>
    </row>
    <row r="9" spans="1:7" ht="12" customHeight="1" x14ac:dyDescent="0.2">
      <c r="A9" s="255"/>
      <c r="B9" s="255"/>
      <c r="C9" s="79" t="s">
        <v>1303</v>
      </c>
      <c r="D9" s="80">
        <v>1</v>
      </c>
      <c r="E9" s="257"/>
      <c r="F9" s="257"/>
      <c r="G9" s="79" t="s">
        <v>777</v>
      </c>
    </row>
    <row r="10" spans="1:7" ht="12" customHeight="1" x14ac:dyDescent="0.2">
      <c r="A10" s="255"/>
      <c r="B10" s="255"/>
      <c r="C10" s="79" t="s">
        <v>324</v>
      </c>
      <c r="D10" s="80">
        <v>1</v>
      </c>
      <c r="E10" s="80">
        <v>740</v>
      </c>
      <c r="F10" s="80">
        <v>740</v>
      </c>
      <c r="G10" s="79"/>
    </row>
    <row r="11" spans="1:7" ht="12" customHeight="1" x14ac:dyDescent="0.2">
      <c r="A11" s="255"/>
      <c r="B11" s="255"/>
      <c r="C11" s="79" t="s">
        <v>305</v>
      </c>
      <c r="D11" s="80">
        <v>2</v>
      </c>
      <c r="E11" s="80">
        <v>270</v>
      </c>
      <c r="F11" s="80">
        <v>540</v>
      </c>
      <c r="G11" s="79"/>
    </row>
    <row r="12" spans="1:7" ht="12" customHeight="1" x14ac:dyDescent="0.2">
      <c r="A12" s="255"/>
      <c r="B12" s="255"/>
      <c r="C12" s="79" t="s">
        <v>1304</v>
      </c>
      <c r="D12" s="80">
        <v>1</v>
      </c>
      <c r="E12" s="257"/>
      <c r="F12" s="257"/>
      <c r="G12" s="79" t="s">
        <v>777</v>
      </c>
    </row>
    <row r="13" spans="1:7" ht="12.95" customHeight="1" x14ac:dyDescent="0.2">
      <c r="E13" s="259">
        <v>6850.03</v>
      </c>
      <c r="F13" s="259">
        <v>6850.03</v>
      </c>
    </row>
    <row r="14" spans="1:7" ht="12" customHeight="1" x14ac:dyDescent="0.2">
      <c r="A14" s="251">
        <v>2</v>
      </c>
      <c r="B14" s="252" t="s">
        <v>1147</v>
      </c>
      <c r="C14" s="253"/>
      <c r="D14" s="251">
        <v>1</v>
      </c>
      <c r="E14" s="254">
        <v>2780</v>
      </c>
      <c r="F14" s="254">
        <v>2780</v>
      </c>
      <c r="G14" s="79"/>
    </row>
    <row r="15" spans="1:7" ht="12" customHeight="1" x14ac:dyDescent="0.2">
      <c r="A15" s="255"/>
      <c r="B15" s="255"/>
      <c r="C15" s="79" t="s">
        <v>824</v>
      </c>
      <c r="D15" s="80">
        <v>3</v>
      </c>
      <c r="E15" s="256">
        <v>0.01</v>
      </c>
      <c r="F15" s="256">
        <v>0.03</v>
      </c>
      <c r="G15" s="79"/>
    </row>
    <row r="16" spans="1:7" ht="12" customHeight="1" x14ac:dyDescent="0.2">
      <c r="A16" s="255"/>
      <c r="B16" s="255"/>
      <c r="C16" s="79" t="s">
        <v>325</v>
      </c>
      <c r="D16" s="80">
        <v>2</v>
      </c>
      <c r="E16" s="81">
        <v>1560</v>
      </c>
      <c r="F16" s="81">
        <v>3120</v>
      </c>
      <c r="G16" s="79"/>
    </row>
    <row r="17" spans="1:7" ht="12" customHeight="1" x14ac:dyDescent="0.2">
      <c r="A17" s="255"/>
      <c r="B17" s="255"/>
      <c r="C17" s="79" t="s">
        <v>1305</v>
      </c>
      <c r="D17" s="80">
        <v>1</v>
      </c>
      <c r="E17" s="257"/>
      <c r="F17" s="257"/>
      <c r="G17" s="79" t="s">
        <v>777</v>
      </c>
    </row>
    <row r="18" spans="1:7" ht="12" customHeight="1" x14ac:dyDescent="0.2">
      <c r="A18" s="255"/>
      <c r="B18" s="255"/>
      <c r="C18" s="79" t="s">
        <v>1306</v>
      </c>
      <c r="D18" s="80">
        <v>2</v>
      </c>
      <c r="E18" s="257"/>
      <c r="F18" s="257"/>
      <c r="G18" s="79" t="s">
        <v>777</v>
      </c>
    </row>
    <row r="19" spans="1:7" ht="12" customHeight="1" x14ac:dyDescent="0.2">
      <c r="A19" s="255"/>
      <c r="B19" s="255"/>
      <c r="C19" s="79" t="s">
        <v>1302</v>
      </c>
      <c r="D19" s="80">
        <v>1</v>
      </c>
      <c r="E19" s="257"/>
      <c r="F19" s="257"/>
      <c r="G19" s="79" t="s">
        <v>777</v>
      </c>
    </row>
    <row r="20" spans="1:7" ht="12" customHeight="1" x14ac:dyDescent="0.2">
      <c r="A20" s="255"/>
      <c r="B20" s="255"/>
      <c r="C20" s="79" t="s">
        <v>549</v>
      </c>
      <c r="D20" s="80">
        <v>1</v>
      </c>
      <c r="E20" s="257"/>
      <c r="F20" s="257"/>
      <c r="G20" s="79" t="s">
        <v>777</v>
      </c>
    </row>
    <row r="21" spans="1:7" ht="12" customHeight="1" x14ac:dyDescent="0.2">
      <c r="A21" s="255"/>
      <c r="B21" s="255"/>
      <c r="C21" s="79" t="s">
        <v>1307</v>
      </c>
      <c r="D21" s="80">
        <v>1</v>
      </c>
      <c r="E21" s="257"/>
      <c r="F21" s="257"/>
      <c r="G21" s="79" t="s">
        <v>777</v>
      </c>
    </row>
    <row r="22" spans="1:7" ht="12" customHeight="1" x14ac:dyDescent="0.2">
      <c r="A22" s="255"/>
      <c r="B22" s="255"/>
      <c r="C22" s="79" t="s">
        <v>324</v>
      </c>
      <c r="D22" s="80">
        <v>1</v>
      </c>
      <c r="E22" s="80">
        <v>740</v>
      </c>
      <c r="F22" s="80">
        <v>740</v>
      </c>
      <c r="G22" s="79"/>
    </row>
    <row r="23" spans="1:7" ht="12" customHeight="1" x14ac:dyDescent="0.2">
      <c r="A23" s="255"/>
      <c r="B23" s="255"/>
      <c r="C23" s="79" t="s">
        <v>366</v>
      </c>
      <c r="D23" s="80">
        <v>2</v>
      </c>
      <c r="E23" s="80">
        <v>270</v>
      </c>
      <c r="F23" s="80">
        <v>540</v>
      </c>
      <c r="G23" s="79"/>
    </row>
    <row r="24" spans="1:7" ht="12" customHeight="1" x14ac:dyDescent="0.2">
      <c r="A24" s="255"/>
      <c r="B24" s="255"/>
      <c r="C24" s="79" t="s">
        <v>1308</v>
      </c>
      <c r="D24" s="80">
        <v>1</v>
      </c>
      <c r="E24" s="257"/>
      <c r="F24" s="257"/>
      <c r="G24" s="79" t="s">
        <v>777</v>
      </c>
    </row>
    <row r="25" spans="1:7" ht="12" customHeight="1" x14ac:dyDescent="0.2">
      <c r="A25" s="255"/>
      <c r="B25" s="255"/>
      <c r="C25" s="79" t="s">
        <v>1309</v>
      </c>
      <c r="D25" s="80">
        <v>1</v>
      </c>
      <c r="E25" s="257"/>
      <c r="F25" s="257"/>
      <c r="G25" s="79" t="s">
        <v>777</v>
      </c>
    </row>
    <row r="26" spans="1:7" ht="12.95" customHeight="1" x14ac:dyDescent="0.2">
      <c r="E26" s="259">
        <v>7180.03</v>
      </c>
      <c r="F26" s="259">
        <v>7180.03</v>
      </c>
    </row>
    <row r="27" spans="1:7" ht="12" customHeight="1" x14ac:dyDescent="0.2">
      <c r="A27" s="251">
        <v>3</v>
      </c>
      <c r="B27" s="252" t="s">
        <v>1148</v>
      </c>
      <c r="C27" s="253"/>
      <c r="D27" s="251">
        <v>1</v>
      </c>
      <c r="E27" s="260">
        <v>2946.8</v>
      </c>
      <c r="F27" s="260">
        <v>2946.8</v>
      </c>
      <c r="G27" s="79"/>
    </row>
    <row r="28" spans="1:7" ht="12" customHeight="1" x14ac:dyDescent="0.2">
      <c r="A28" s="255"/>
      <c r="B28" s="255"/>
      <c r="C28" s="79" t="s">
        <v>815</v>
      </c>
      <c r="D28" s="80">
        <v>3</v>
      </c>
      <c r="E28" s="256">
        <v>0.01</v>
      </c>
      <c r="F28" s="256">
        <v>0.03</v>
      </c>
      <c r="G28" s="79"/>
    </row>
    <row r="29" spans="1:7" ht="12" customHeight="1" x14ac:dyDescent="0.2">
      <c r="A29" s="255"/>
      <c r="B29" s="255"/>
      <c r="C29" s="79" t="s">
        <v>316</v>
      </c>
      <c r="D29" s="80">
        <v>2</v>
      </c>
      <c r="E29" s="80">
        <v>190</v>
      </c>
      <c r="F29" s="80">
        <v>380</v>
      </c>
      <c r="G29" s="79"/>
    </row>
    <row r="30" spans="1:7" ht="12" customHeight="1" x14ac:dyDescent="0.2">
      <c r="A30" s="255"/>
      <c r="B30" s="255"/>
      <c r="C30" s="79" t="s">
        <v>835</v>
      </c>
      <c r="D30" s="80">
        <v>1</v>
      </c>
      <c r="E30" s="257"/>
      <c r="F30" s="257"/>
      <c r="G30" s="79" t="s">
        <v>777</v>
      </c>
    </row>
    <row r="31" spans="1:7" ht="12" customHeight="1" x14ac:dyDescent="0.2">
      <c r="A31" s="255"/>
      <c r="B31" s="255"/>
      <c r="C31" s="79" t="s">
        <v>1310</v>
      </c>
      <c r="D31" s="80">
        <v>2</v>
      </c>
      <c r="E31" s="257"/>
      <c r="F31" s="257"/>
      <c r="G31" s="79" t="s">
        <v>777</v>
      </c>
    </row>
    <row r="32" spans="1:7" ht="12" customHeight="1" x14ac:dyDescent="0.2">
      <c r="A32" s="255"/>
      <c r="B32" s="255"/>
      <c r="C32" s="79" t="s">
        <v>811</v>
      </c>
      <c r="D32" s="80">
        <v>1</v>
      </c>
      <c r="E32" s="257"/>
      <c r="F32" s="257"/>
      <c r="G32" s="79" t="s">
        <v>777</v>
      </c>
    </row>
    <row r="33" spans="1:7" ht="12" customHeight="1" x14ac:dyDescent="0.2">
      <c r="A33" s="255"/>
      <c r="B33" s="255"/>
      <c r="C33" s="79" t="s">
        <v>549</v>
      </c>
      <c r="D33" s="80">
        <v>1</v>
      </c>
      <c r="E33" s="257"/>
      <c r="F33" s="257"/>
      <c r="G33" s="79" t="s">
        <v>777</v>
      </c>
    </row>
    <row r="34" spans="1:7" ht="12" customHeight="1" x14ac:dyDescent="0.2">
      <c r="A34" s="255"/>
      <c r="B34" s="255"/>
      <c r="C34" s="79" t="s">
        <v>1307</v>
      </c>
      <c r="D34" s="80">
        <v>1</v>
      </c>
      <c r="E34" s="257"/>
      <c r="F34" s="257"/>
      <c r="G34" s="79" t="s">
        <v>777</v>
      </c>
    </row>
    <row r="35" spans="1:7" ht="12" customHeight="1" x14ac:dyDescent="0.2">
      <c r="A35" s="255"/>
      <c r="B35" s="255"/>
      <c r="C35" s="79" t="s">
        <v>324</v>
      </c>
      <c r="D35" s="80">
        <v>1</v>
      </c>
      <c r="E35" s="80">
        <v>740</v>
      </c>
      <c r="F35" s="80">
        <v>740</v>
      </c>
      <c r="G35" s="79"/>
    </row>
    <row r="36" spans="1:7" ht="12" customHeight="1" x14ac:dyDescent="0.2">
      <c r="A36" s="255"/>
      <c r="B36" s="255"/>
      <c r="C36" s="79" t="s">
        <v>366</v>
      </c>
      <c r="D36" s="80">
        <v>2</v>
      </c>
      <c r="E36" s="80">
        <v>270</v>
      </c>
      <c r="F36" s="80">
        <v>540</v>
      </c>
      <c r="G36" s="79"/>
    </row>
    <row r="37" spans="1:7" ht="12" customHeight="1" x14ac:dyDescent="0.2">
      <c r="A37" s="255"/>
      <c r="B37" s="255"/>
      <c r="C37" s="79" t="s">
        <v>1311</v>
      </c>
      <c r="D37" s="80">
        <v>1</v>
      </c>
      <c r="E37" s="257"/>
      <c r="F37" s="257"/>
      <c r="G37" s="79" t="s">
        <v>777</v>
      </c>
    </row>
    <row r="38" spans="1:7" ht="12" customHeight="1" x14ac:dyDescent="0.2">
      <c r="A38" s="255"/>
      <c r="B38" s="255"/>
      <c r="C38" s="79" t="s">
        <v>1312</v>
      </c>
      <c r="D38" s="80">
        <v>1</v>
      </c>
      <c r="E38" s="257"/>
      <c r="F38" s="257"/>
      <c r="G38" s="79" t="s">
        <v>777</v>
      </c>
    </row>
    <row r="39" spans="1:7" ht="12.95" customHeight="1" x14ac:dyDescent="0.2">
      <c r="E39" s="259">
        <v>4606.83</v>
      </c>
      <c r="F39" s="259">
        <v>4606.83</v>
      </c>
    </row>
    <row r="40" spans="1:7" ht="12" customHeight="1" x14ac:dyDescent="0.2">
      <c r="A40" s="251">
        <v>4</v>
      </c>
      <c r="B40" s="252" t="s">
        <v>1144</v>
      </c>
      <c r="C40" s="253"/>
      <c r="D40" s="251">
        <v>1</v>
      </c>
      <c r="E40" s="254">
        <v>2597</v>
      </c>
      <c r="F40" s="254">
        <v>2597</v>
      </c>
      <c r="G40" s="79"/>
    </row>
    <row r="41" spans="1:7" ht="12" customHeight="1" x14ac:dyDescent="0.2">
      <c r="A41" s="255"/>
      <c r="B41" s="255"/>
      <c r="C41" s="79" t="s">
        <v>545</v>
      </c>
      <c r="D41" s="80">
        <v>3</v>
      </c>
      <c r="E41" s="256">
        <v>0.01</v>
      </c>
      <c r="F41" s="256">
        <v>0.03</v>
      </c>
      <c r="G41" s="79"/>
    </row>
    <row r="42" spans="1:7" ht="12" customHeight="1" x14ac:dyDescent="0.2">
      <c r="A42" s="255"/>
      <c r="B42" s="255"/>
      <c r="C42" s="79" t="s">
        <v>325</v>
      </c>
      <c r="D42" s="80">
        <v>2</v>
      </c>
      <c r="E42" s="81">
        <v>1560</v>
      </c>
      <c r="F42" s="81">
        <v>3120</v>
      </c>
      <c r="G42" s="79"/>
    </row>
    <row r="43" spans="1:7" ht="12" customHeight="1" x14ac:dyDescent="0.2">
      <c r="A43" s="255"/>
      <c r="B43" s="255"/>
      <c r="C43" s="79" t="s">
        <v>809</v>
      </c>
      <c r="D43" s="80">
        <v>1</v>
      </c>
      <c r="E43" s="257"/>
      <c r="F43" s="257"/>
      <c r="G43" s="79" t="s">
        <v>777</v>
      </c>
    </row>
    <row r="44" spans="1:7" ht="12" customHeight="1" x14ac:dyDescent="0.2">
      <c r="A44" s="255"/>
      <c r="B44" s="255"/>
      <c r="C44" s="79" t="s">
        <v>1313</v>
      </c>
      <c r="D44" s="80">
        <v>2</v>
      </c>
      <c r="E44" s="257"/>
      <c r="F44" s="257"/>
      <c r="G44" s="79" t="s">
        <v>777</v>
      </c>
    </row>
    <row r="45" spans="1:7" ht="12" customHeight="1" x14ac:dyDescent="0.2">
      <c r="A45" s="255"/>
      <c r="B45" s="255"/>
      <c r="C45" s="79" t="s">
        <v>811</v>
      </c>
      <c r="D45" s="80">
        <v>1</v>
      </c>
      <c r="E45" s="257"/>
      <c r="F45" s="257"/>
      <c r="G45" s="79" t="s">
        <v>777</v>
      </c>
    </row>
    <row r="46" spans="1:7" ht="12" customHeight="1" x14ac:dyDescent="0.2">
      <c r="A46" s="255"/>
      <c r="B46" s="255"/>
      <c r="C46" s="79" t="s">
        <v>549</v>
      </c>
      <c r="D46" s="80">
        <v>1</v>
      </c>
      <c r="E46" s="257"/>
      <c r="F46" s="257"/>
      <c r="G46" s="79" t="s">
        <v>777</v>
      </c>
    </row>
    <row r="47" spans="1:7" ht="12" customHeight="1" x14ac:dyDescent="0.2">
      <c r="A47" s="255"/>
      <c r="B47" s="255"/>
      <c r="C47" s="79" t="s">
        <v>1303</v>
      </c>
      <c r="D47" s="80">
        <v>1</v>
      </c>
      <c r="E47" s="257"/>
      <c r="F47" s="257"/>
      <c r="G47" s="79" t="s">
        <v>777</v>
      </c>
    </row>
    <row r="48" spans="1:7" ht="12" customHeight="1" x14ac:dyDescent="0.2">
      <c r="A48" s="255"/>
      <c r="B48" s="255"/>
      <c r="C48" s="79" t="s">
        <v>324</v>
      </c>
      <c r="D48" s="80">
        <v>1</v>
      </c>
      <c r="E48" s="80">
        <v>740</v>
      </c>
      <c r="F48" s="80">
        <v>740</v>
      </c>
      <c r="G48" s="79"/>
    </row>
    <row r="49" spans="1:7" ht="12" customHeight="1" x14ac:dyDescent="0.2">
      <c r="A49" s="255"/>
      <c r="B49" s="255"/>
      <c r="C49" s="79" t="s">
        <v>305</v>
      </c>
      <c r="D49" s="80">
        <v>2</v>
      </c>
      <c r="E49" s="80">
        <v>270</v>
      </c>
      <c r="F49" s="80">
        <v>540</v>
      </c>
      <c r="G49" s="79"/>
    </row>
    <row r="50" spans="1:7" ht="12" customHeight="1" x14ac:dyDescent="0.2">
      <c r="A50" s="255"/>
      <c r="B50" s="255"/>
      <c r="C50" s="79" t="s">
        <v>1314</v>
      </c>
      <c r="D50" s="80">
        <v>1</v>
      </c>
      <c r="E50" s="257"/>
      <c r="F50" s="257"/>
      <c r="G50" s="79" t="s">
        <v>777</v>
      </c>
    </row>
    <row r="51" spans="1:7" ht="12" customHeight="1" x14ac:dyDescent="0.2">
      <c r="A51" s="255"/>
      <c r="B51" s="255"/>
      <c r="C51" s="79" t="s">
        <v>1315</v>
      </c>
      <c r="D51" s="80">
        <v>1</v>
      </c>
      <c r="E51" s="257"/>
      <c r="F51" s="257"/>
      <c r="G51" s="79" t="s">
        <v>777</v>
      </c>
    </row>
    <row r="52" spans="1:7" ht="12.95" customHeight="1" x14ac:dyDescent="0.2">
      <c r="E52" s="259">
        <v>6997.03</v>
      </c>
      <c r="F52" s="259">
        <v>6997.03</v>
      </c>
    </row>
    <row r="53" spans="1:7" ht="12" customHeight="1" x14ac:dyDescent="0.2">
      <c r="A53" s="251">
        <v>5</v>
      </c>
      <c r="B53" s="252" t="s">
        <v>1150</v>
      </c>
      <c r="C53" s="253"/>
      <c r="D53" s="251">
        <v>1</v>
      </c>
      <c r="E53" s="260">
        <v>2523.5</v>
      </c>
      <c r="F53" s="260">
        <v>2523.5</v>
      </c>
      <c r="G53" s="79"/>
    </row>
    <row r="54" spans="1:7" ht="12" customHeight="1" x14ac:dyDescent="0.2">
      <c r="A54" s="255"/>
      <c r="B54" s="255"/>
      <c r="C54" s="79" t="s">
        <v>815</v>
      </c>
      <c r="D54" s="80">
        <v>3</v>
      </c>
      <c r="E54" s="256">
        <v>0.01</v>
      </c>
      <c r="F54" s="256">
        <v>0.03</v>
      </c>
      <c r="G54" s="79"/>
    </row>
    <row r="55" spans="1:7" ht="12" customHeight="1" x14ac:dyDescent="0.2">
      <c r="A55" s="255"/>
      <c r="B55" s="255"/>
      <c r="C55" s="79" t="s">
        <v>325</v>
      </c>
      <c r="D55" s="80">
        <v>2</v>
      </c>
      <c r="E55" s="81">
        <v>1560</v>
      </c>
      <c r="F55" s="81">
        <v>3120</v>
      </c>
      <c r="G55" s="79"/>
    </row>
    <row r="56" spans="1:7" ht="12" customHeight="1" x14ac:dyDescent="0.2">
      <c r="A56" s="255"/>
      <c r="B56" s="255"/>
      <c r="C56" s="79" t="s">
        <v>1316</v>
      </c>
      <c r="D56" s="80">
        <v>1</v>
      </c>
      <c r="E56" s="257"/>
      <c r="F56" s="257"/>
      <c r="G56" s="79" t="s">
        <v>777</v>
      </c>
    </row>
    <row r="57" spans="1:7" ht="12" customHeight="1" x14ac:dyDescent="0.2">
      <c r="A57" s="255"/>
      <c r="B57" s="255"/>
      <c r="C57" s="79" t="s">
        <v>1317</v>
      </c>
      <c r="D57" s="80">
        <v>3</v>
      </c>
      <c r="E57" s="257"/>
      <c r="F57" s="257"/>
      <c r="G57" s="79" t="s">
        <v>777</v>
      </c>
    </row>
    <row r="58" spans="1:7" ht="12" customHeight="1" x14ac:dyDescent="0.2">
      <c r="A58" s="255"/>
      <c r="B58" s="255"/>
      <c r="C58" s="79" t="s">
        <v>1318</v>
      </c>
      <c r="D58" s="80">
        <v>1</v>
      </c>
      <c r="E58" s="257"/>
      <c r="F58" s="257"/>
      <c r="G58" s="79" t="s">
        <v>777</v>
      </c>
    </row>
    <row r="59" spans="1:7" ht="12" customHeight="1" x14ac:dyDescent="0.2">
      <c r="A59" s="255"/>
      <c r="B59" s="255"/>
      <c r="C59" s="79" t="s">
        <v>549</v>
      </c>
      <c r="D59" s="80">
        <v>1</v>
      </c>
      <c r="E59" s="257"/>
      <c r="F59" s="257"/>
      <c r="G59" s="79" t="s">
        <v>777</v>
      </c>
    </row>
    <row r="60" spans="1:7" ht="12" customHeight="1" x14ac:dyDescent="0.2">
      <c r="A60" s="255"/>
      <c r="B60" s="255"/>
      <c r="C60" s="79" t="s">
        <v>1307</v>
      </c>
      <c r="D60" s="80">
        <v>1</v>
      </c>
      <c r="E60" s="257"/>
      <c r="F60" s="257"/>
      <c r="G60" s="79" t="s">
        <v>777</v>
      </c>
    </row>
    <row r="61" spans="1:7" ht="12" customHeight="1" x14ac:dyDescent="0.2">
      <c r="A61" s="255"/>
      <c r="B61" s="255"/>
      <c r="C61" s="79" t="s">
        <v>324</v>
      </c>
      <c r="D61" s="80">
        <v>1</v>
      </c>
      <c r="E61" s="80">
        <v>740</v>
      </c>
      <c r="F61" s="80">
        <v>740</v>
      </c>
      <c r="G61" s="79"/>
    </row>
    <row r="62" spans="1:7" ht="12" customHeight="1" x14ac:dyDescent="0.2">
      <c r="A62" s="255"/>
      <c r="B62" s="255"/>
      <c r="C62" s="79" t="s">
        <v>305</v>
      </c>
      <c r="D62" s="80">
        <v>2</v>
      </c>
      <c r="E62" s="80">
        <v>270</v>
      </c>
      <c r="F62" s="80">
        <v>540</v>
      </c>
      <c r="G62" s="79"/>
    </row>
    <row r="63" spans="1:7" ht="12" customHeight="1" x14ac:dyDescent="0.2">
      <c r="A63" s="255"/>
      <c r="B63" s="255"/>
      <c r="C63" s="79" t="s">
        <v>1319</v>
      </c>
      <c r="D63" s="80">
        <v>1</v>
      </c>
      <c r="E63" s="257"/>
      <c r="F63" s="257"/>
      <c r="G63" s="79" t="s">
        <v>777</v>
      </c>
    </row>
    <row r="64" spans="1:7" ht="12.95" customHeight="1" x14ac:dyDescent="0.2">
      <c r="E64" s="259">
        <v>6923.53</v>
      </c>
      <c r="F64" s="259">
        <v>6923.53</v>
      </c>
    </row>
    <row r="65" spans="1:7" ht="12" customHeight="1" x14ac:dyDescent="0.2">
      <c r="A65" s="251">
        <v>6</v>
      </c>
      <c r="B65" s="252" t="s">
        <v>1145</v>
      </c>
      <c r="C65" s="253"/>
      <c r="D65" s="251">
        <v>1</v>
      </c>
      <c r="E65" s="254">
        <v>2891</v>
      </c>
      <c r="F65" s="254">
        <v>2891</v>
      </c>
      <c r="G65" s="79"/>
    </row>
    <row r="66" spans="1:7" ht="12" customHeight="1" x14ac:dyDescent="0.2">
      <c r="A66" s="255"/>
      <c r="B66" s="255"/>
      <c r="C66" s="79" t="s">
        <v>545</v>
      </c>
      <c r="D66" s="80">
        <v>3</v>
      </c>
      <c r="E66" s="256">
        <v>0.01</v>
      </c>
      <c r="F66" s="256">
        <v>0.03</v>
      </c>
      <c r="G66" s="79"/>
    </row>
    <row r="67" spans="1:7" ht="12" customHeight="1" x14ac:dyDescent="0.2">
      <c r="A67" s="255"/>
      <c r="B67" s="255"/>
      <c r="C67" s="79" t="s">
        <v>325</v>
      </c>
      <c r="D67" s="80">
        <v>2</v>
      </c>
      <c r="E67" s="81">
        <v>1560</v>
      </c>
      <c r="F67" s="81">
        <v>3120</v>
      </c>
      <c r="G67" s="79"/>
    </row>
    <row r="68" spans="1:7" ht="12" customHeight="1" x14ac:dyDescent="0.2">
      <c r="A68" s="255"/>
      <c r="B68" s="255"/>
      <c r="C68" s="79" t="s">
        <v>1320</v>
      </c>
      <c r="D68" s="80">
        <v>1</v>
      </c>
      <c r="E68" s="257"/>
      <c r="F68" s="257"/>
      <c r="G68" s="79" t="s">
        <v>777</v>
      </c>
    </row>
    <row r="69" spans="1:7" ht="12" customHeight="1" x14ac:dyDescent="0.2">
      <c r="A69" s="255"/>
      <c r="B69" s="255"/>
      <c r="C69" s="79" t="s">
        <v>1321</v>
      </c>
      <c r="D69" s="80">
        <v>2</v>
      </c>
      <c r="E69" s="257"/>
      <c r="F69" s="257"/>
      <c r="G69" s="79" t="s">
        <v>777</v>
      </c>
    </row>
    <row r="70" spans="1:7" ht="12" customHeight="1" x14ac:dyDescent="0.2">
      <c r="A70" s="255"/>
      <c r="B70" s="255"/>
      <c r="C70" s="79" t="s">
        <v>1322</v>
      </c>
      <c r="D70" s="80">
        <v>1</v>
      </c>
      <c r="E70" s="257"/>
      <c r="F70" s="257"/>
      <c r="G70" s="79" t="s">
        <v>777</v>
      </c>
    </row>
    <row r="71" spans="1:7" ht="12" customHeight="1" x14ac:dyDescent="0.2">
      <c r="A71" s="255"/>
      <c r="B71" s="255"/>
      <c r="C71" s="79" t="s">
        <v>549</v>
      </c>
      <c r="D71" s="80">
        <v>1</v>
      </c>
      <c r="E71" s="257"/>
      <c r="F71" s="257"/>
      <c r="G71" s="79" t="s">
        <v>777</v>
      </c>
    </row>
    <row r="72" spans="1:7" ht="12" customHeight="1" x14ac:dyDescent="0.2">
      <c r="A72" s="255"/>
      <c r="B72" s="255"/>
      <c r="C72" s="79" t="s">
        <v>1303</v>
      </c>
      <c r="D72" s="80">
        <v>1</v>
      </c>
      <c r="E72" s="257"/>
      <c r="F72" s="257"/>
      <c r="G72" s="79" t="s">
        <v>777</v>
      </c>
    </row>
    <row r="73" spans="1:7" ht="12" customHeight="1" x14ac:dyDescent="0.2">
      <c r="A73" s="255"/>
      <c r="B73" s="255"/>
      <c r="C73" s="79" t="s">
        <v>324</v>
      </c>
      <c r="D73" s="80">
        <v>1</v>
      </c>
      <c r="E73" s="80">
        <v>740</v>
      </c>
      <c r="F73" s="80">
        <v>740</v>
      </c>
      <c r="G73" s="79"/>
    </row>
    <row r="74" spans="1:7" ht="12" customHeight="1" x14ac:dyDescent="0.2">
      <c r="A74" s="255"/>
      <c r="B74" s="255"/>
      <c r="C74" s="79" t="s">
        <v>305</v>
      </c>
      <c r="D74" s="80">
        <v>2</v>
      </c>
      <c r="E74" s="80">
        <v>270</v>
      </c>
      <c r="F74" s="80">
        <v>540</v>
      </c>
      <c r="G74" s="79"/>
    </row>
    <row r="75" spans="1:7" ht="12" customHeight="1" x14ac:dyDescent="0.2">
      <c r="A75" s="255"/>
      <c r="B75" s="255"/>
      <c r="C75" s="79" t="s">
        <v>1323</v>
      </c>
      <c r="D75" s="80">
        <v>1</v>
      </c>
      <c r="E75" s="257"/>
      <c r="F75" s="257"/>
      <c r="G75" s="79" t="s">
        <v>777</v>
      </c>
    </row>
    <row r="76" spans="1:7" ht="12" customHeight="1" x14ac:dyDescent="0.2">
      <c r="A76" s="255"/>
      <c r="B76" s="255"/>
      <c r="C76" s="79" t="s">
        <v>1324</v>
      </c>
      <c r="D76" s="80">
        <v>1</v>
      </c>
      <c r="E76" s="257"/>
      <c r="F76" s="257"/>
      <c r="G76" s="79" t="s">
        <v>777</v>
      </c>
    </row>
    <row r="77" spans="1:7" ht="12.95" customHeight="1" x14ac:dyDescent="0.2">
      <c r="E77" s="259">
        <v>7291.03</v>
      </c>
      <c r="F77" s="259">
        <v>7291.03</v>
      </c>
    </row>
    <row r="78" spans="1:7" ht="12" customHeight="1" x14ac:dyDescent="0.2">
      <c r="A78" s="251">
        <v>7</v>
      </c>
      <c r="B78" s="252" t="s">
        <v>1146</v>
      </c>
      <c r="C78" s="253"/>
      <c r="D78" s="251">
        <v>1</v>
      </c>
      <c r="E78" s="254">
        <v>2891</v>
      </c>
      <c r="F78" s="254">
        <v>2891</v>
      </c>
      <c r="G78" s="79"/>
    </row>
    <row r="79" spans="1:7" ht="12" customHeight="1" x14ac:dyDescent="0.2">
      <c r="A79" s="255"/>
      <c r="B79" s="255"/>
      <c r="C79" s="79" t="s">
        <v>545</v>
      </c>
      <c r="D79" s="80">
        <v>3</v>
      </c>
      <c r="E79" s="256">
        <v>0.01</v>
      </c>
      <c r="F79" s="256">
        <v>0.03</v>
      </c>
      <c r="G79" s="79"/>
    </row>
    <row r="80" spans="1:7" ht="12" customHeight="1" x14ac:dyDescent="0.2">
      <c r="A80" s="255"/>
      <c r="B80" s="255"/>
      <c r="C80" s="79" t="s">
        <v>316</v>
      </c>
      <c r="D80" s="80">
        <v>2</v>
      </c>
      <c r="E80" s="80">
        <v>190</v>
      </c>
      <c r="F80" s="80">
        <v>380</v>
      </c>
      <c r="G80" s="79"/>
    </row>
    <row r="81" spans="1:7" ht="12" customHeight="1" x14ac:dyDescent="0.2">
      <c r="A81" s="255"/>
      <c r="B81" s="255"/>
      <c r="C81" s="79" t="s">
        <v>1320</v>
      </c>
      <c r="D81" s="80">
        <v>1</v>
      </c>
      <c r="E81" s="257"/>
      <c r="F81" s="257"/>
      <c r="G81" s="79" t="s">
        <v>777</v>
      </c>
    </row>
    <row r="82" spans="1:7" ht="12" customHeight="1" x14ac:dyDescent="0.2">
      <c r="A82" s="255"/>
      <c r="B82" s="255"/>
      <c r="C82" s="79" t="s">
        <v>1321</v>
      </c>
      <c r="D82" s="80">
        <v>1</v>
      </c>
      <c r="E82" s="257"/>
      <c r="F82" s="257"/>
      <c r="G82" s="79" t="s">
        <v>777</v>
      </c>
    </row>
    <row r="83" spans="1:7" ht="12" customHeight="1" x14ac:dyDescent="0.2">
      <c r="A83" s="255"/>
      <c r="B83" s="255"/>
      <c r="C83" s="79" t="s">
        <v>1321</v>
      </c>
      <c r="D83" s="80">
        <v>1</v>
      </c>
      <c r="E83" s="257"/>
      <c r="F83" s="257"/>
      <c r="G83" s="79" t="s">
        <v>777</v>
      </c>
    </row>
    <row r="84" spans="1:7" ht="12" customHeight="1" x14ac:dyDescent="0.2">
      <c r="A84" s="255"/>
      <c r="B84" s="255"/>
      <c r="C84" s="79" t="s">
        <v>1322</v>
      </c>
      <c r="D84" s="80">
        <v>1</v>
      </c>
      <c r="E84" s="257"/>
      <c r="F84" s="257"/>
      <c r="G84" s="79" t="s">
        <v>777</v>
      </c>
    </row>
    <row r="85" spans="1:7" ht="12" customHeight="1" x14ac:dyDescent="0.2">
      <c r="A85" s="255"/>
      <c r="B85" s="255"/>
      <c r="C85" s="79" t="s">
        <v>549</v>
      </c>
      <c r="D85" s="80">
        <v>1</v>
      </c>
      <c r="E85" s="257"/>
      <c r="F85" s="257"/>
      <c r="G85" s="79" t="s">
        <v>777</v>
      </c>
    </row>
    <row r="86" spans="1:7" ht="12" customHeight="1" x14ac:dyDescent="0.2">
      <c r="A86" s="255"/>
      <c r="B86" s="255"/>
      <c r="C86" s="79" t="s">
        <v>1303</v>
      </c>
      <c r="D86" s="80">
        <v>1</v>
      </c>
      <c r="E86" s="257"/>
      <c r="F86" s="257"/>
      <c r="G86" s="79" t="s">
        <v>777</v>
      </c>
    </row>
    <row r="87" spans="1:7" ht="12" customHeight="1" x14ac:dyDescent="0.2">
      <c r="A87" s="255"/>
      <c r="B87" s="255"/>
      <c r="C87" s="79" t="s">
        <v>324</v>
      </c>
      <c r="D87" s="80">
        <v>1</v>
      </c>
      <c r="E87" s="80">
        <v>740</v>
      </c>
      <c r="F87" s="80">
        <v>740</v>
      </c>
      <c r="G87" s="79"/>
    </row>
    <row r="88" spans="1:7" ht="12" customHeight="1" x14ac:dyDescent="0.2">
      <c r="A88" s="255"/>
      <c r="B88" s="255"/>
      <c r="C88" s="79" t="s">
        <v>305</v>
      </c>
      <c r="D88" s="80">
        <v>2</v>
      </c>
      <c r="E88" s="80">
        <v>270</v>
      </c>
      <c r="F88" s="80">
        <v>540</v>
      </c>
      <c r="G88" s="79"/>
    </row>
    <row r="89" spans="1:7" ht="12" customHeight="1" x14ac:dyDescent="0.2">
      <c r="A89" s="255"/>
      <c r="B89" s="255"/>
      <c r="C89" s="79" t="s">
        <v>1323</v>
      </c>
      <c r="D89" s="80">
        <v>1</v>
      </c>
      <c r="E89" s="257"/>
      <c r="F89" s="257"/>
      <c r="G89" s="79" t="s">
        <v>777</v>
      </c>
    </row>
    <row r="90" spans="1:7" ht="12" customHeight="1" x14ac:dyDescent="0.2">
      <c r="A90" s="255"/>
      <c r="B90" s="255"/>
      <c r="C90" s="79" t="s">
        <v>1324</v>
      </c>
      <c r="D90" s="80">
        <v>1</v>
      </c>
      <c r="E90" s="257"/>
      <c r="F90" s="257"/>
      <c r="G90" s="79" t="s">
        <v>777</v>
      </c>
    </row>
    <row r="91" spans="1:7" ht="12.95" customHeight="1" x14ac:dyDescent="0.2">
      <c r="E91" s="259">
        <v>4551.03</v>
      </c>
      <c r="F91" s="259">
        <v>4551.03</v>
      </c>
    </row>
    <row r="92" spans="1:7" ht="12" customHeight="1" x14ac:dyDescent="0.2">
      <c r="A92" s="251">
        <v>8</v>
      </c>
      <c r="B92" s="252" t="s">
        <v>1133</v>
      </c>
      <c r="C92" s="253"/>
      <c r="D92" s="251">
        <v>1</v>
      </c>
      <c r="E92" s="254">
        <v>2240</v>
      </c>
      <c r="F92" s="254">
        <v>2240</v>
      </c>
      <c r="G92" s="79"/>
    </row>
    <row r="93" spans="1:7" ht="12" customHeight="1" x14ac:dyDescent="0.2">
      <c r="A93" s="255"/>
      <c r="B93" s="255"/>
      <c r="C93" s="79" t="s">
        <v>1325</v>
      </c>
      <c r="D93" s="80">
        <v>1</v>
      </c>
      <c r="E93" s="257"/>
      <c r="F93" s="257"/>
      <c r="G93" s="79" t="s">
        <v>777</v>
      </c>
    </row>
    <row r="94" spans="1:7" ht="12" customHeight="1" x14ac:dyDescent="0.2">
      <c r="A94" s="255"/>
      <c r="B94" s="255"/>
      <c r="C94" s="79" t="s">
        <v>1326</v>
      </c>
      <c r="D94" s="80">
        <v>1</v>
      </c>
      <c r="E94" s="257"/>
      <c r="F94" s="257"/>
      <c r="G94" s="79" t="s">
        <v>777</v>
      </c>
    </row>
    <row r="95" spans="1:7" ht="12" customHeight="1" x14ac:dyDescent="0.2">
      <c r="A95" s="255"/>
      <c r="B95" s="255"/>
      <c r="C95" s="79" t="s">
        <v>1327</v>
      </c>
      <c r="D95" s="80">
        <v>1</v>
      </c>
      <c r="E95" s="257"/>
      <c r="F95" s="257"/>
      <c r="G95" s="79" t="s">
        <v>777</v>
      </c>
    </row>
    <row r="96" spans="1:7" ht="12" customHeight="1" x14ac:dyDescent="0.2">
      <c r="A96" s="255"/>
      <c r="B96" s="255"/>
      <c r="C96" s="79" t="s">
        <v>326</v>
      </c>
      <c r="D96" s="80">
        <v>1</v>
      </c>
      <c r="E96" s="80">
        <v>650</v>
      </c>
      <c r="F96" s="80">
        <v>650</v>
      </c>
      <c r="G96" s="79"/>
    </row>
    <row r="97" spans="1:7" ht="12" customHeight="1" x14ac:dyDescent="0.2">
      <c r="A97" s="255"/>
      <c r="B97" s="255"/>
      <c r="C97" s="79" t="s">
        <v>305</v>
      </c>
      <c r="D97" s="80">
        <v>2</v>
      </c>
      <c r="E97" s="80">
        <v>270</v>
      </c>
      <c r="F97" s="80">
        <v>540</v>
      </c>
      <c r="G97" s="79"/>
    </row>
    <row r="98" spans="1:7" ht="12" customHeight="1" x14ac:dyDescent="0.2">
      <c r="A98" s="255"/>
      <c r="B98" s="255"/>
      <c r="C98" s="79" t="s">
        <v>1326</v>
      </c>
      <c r="D98" s="80">
        <v>2</v>
      </c>
      <c r="E98" s="257"/>
      <c r="F98" s="257"/>
      <c r="G98" s="79" t="s">
        <v>777</v>
      </c>
    </row>
    <row r="99" spans="1:7" ht="12" customHeight="1" x14ac:dyDescent="0.2">
      <c r="A99" s="255"/>
      <c r="B99" s="255"/>
      <c r="C99" s="79" t="s">
        <v>1328</v>
      </c>
      <c r="D99" s="80">
        <v>1</v>
      </c>
      <c r="E99" s="257"/>
      <c r="F99" s="257"/>
      <c r="G99" s="79" t="s">
        <v>777</v>
      </c>
    </row>
    <row r="100" spans="1:7" ht="12" customHeight="1" x14ac:dyDescent="0.2">
      <c r="A100" s="255"/>
      <c r="B100" s="255"/>
      <c r="C100" s="79" t="s">
        <v>549</v>
      </c>
      <c r="D100" s="80">
        <v>1</v>
      </c>
      <c r="E100" s="257"/>
      <c r="F100" s="257"/>
      <c r="G100" s="79" t="s">
        <v>777</v>
      </c>
    </row>
    <row r="101" spans="1:7" ht="12" customHeight="1" x14ac:dyDescent="0.2">
      <c r="A101" s="255"/>
      <c r="B101" s="255"/>
      <c r="C101" s="79" t="s">
        <v>815</v>
      </c>
      <c r="D101" s="80">
        <v>3</v>
      </c>
      <c r="E101" s="256">
        <v>0.01</v>
      </c>
      <c r="F101" s="256">
        <v>0.03</v>
      </c>
      <c r="G101" s="79"/>
    </row>
    <row r="102" spans="1:7" ht="12.95" customHeight="1" x14ac:dyDescent="0.2">
      <c r="E102" s="259">
        <v>3430.03</v>
      </c>
      <c r="F102" s="259">
        <v>3430.03</v>
      </c>
    </row>
    <row r="103" spans="1:7" ht="12" customHeight="1" x14ac:dyDescent="0.2">
      <c r="A103" s="251">
        <v>9</v>
      </c>
      <c r="B103" s="252" t="s">
        <v>1060</v>
      </c>
      <c r="C103" s="253"/>
      <c r="D103" s="251">
        <v>1</v>
      </c>
      <c r="E103" s="261">
        <v>2803.25</v>
      </c>
      <c r="F103" s="261">
        <v>2803.25</v>
      </c>
      <c r="G103" s="79"/>
    </row>
    <row r="104" spans="1:7" ht="12" customHeight="1" x14ac:dyDescent="0.2">
      <c r="A104" s="255"/>
      <c r="B104" s="255"/>
      <c r="C104" s="79" t="s">
        <v>555</v>
      </c>
      <c r="D104" s="80">
        <v>1</v>
      </c>
      <c r="E104" s="256">
        <v>0.01</v>
      </c>
      <c r="F104" s="256">
        <v>0.01</v>
      </c>
      <c r="G104" s="79"/>
    </row>
    <row r="105" spans="1:7" ht="12" customHeight="1" x14ac:dyDescent="0.2">
      <c r="A105" s="255"/>
      <c r="B105" s="255"/>
      <c r="C105" s="79" t="s">
        <v>546</v>
      </c>
      <c r="D105" s="80">
        <v>2</v>
      </c>
      <c r="E105" s="256">
        <v>0.01</v>
      </c>
      <c r="F105" s="256">
        <v>0.02</v>
      </c>
      <c r="G105" s="79"/>
    </row>
    <row r="106" spans="1:7" ht="12" customHeight="1" x14ac:dyDescent="0.2">
      <c r="A106" s="255"/>
      <c r="B106" s="255"/>
      <c r="C106" s="79" t="s">
        <v>808</v>
      </c>
      <c r="D106" s="80">
        <v>1</v>
      </c>
      <c r="E106" s="257"/>
      <c r="F106" s="257"/>
      <c r="G106" s="79" t="s">
        <v>777</v>
      </c>
    </row>
    <row r="107" spans="1:7" ht="12" customHeight="1" x14ac:dyDescent="0.2">
      <c r="A107" s="255"/>
      <c r="B107" s="255"/>
      <c r="C107" s="79" t="s">
        <v>809</v>
      </c>
      <c r="D107" s="80">
        <v>1</v>
      </c>
      <c r="E107" s="257"/>
      <c r="F107" s="257"/>
      <c r="G107" s="79" t="s">
        <v>777</v>
      </c>
    </row>
    <row r="108" spans="1:7" ht="12" customHeight="1" x14ac:dyDescent="0.2">
      <c r="A108" s="255"/>
      <c r="B108" s="255"/>
      <c r="C108" s="79" t="s">
        <v>1329</v>
      </c>
      <c r="D108" s="80">
        <v>1</v>
      </c>
      <c r="E108" s="257"/>
      <c r="F108" s="257"/>
      <c r="G108" s="79" t="s">
        <v>777</v>
      </c>
    </row>
    <row r="109" spans="1:7" ht="12" customHeight="1" x14ac:dyDescent="0.2">
      <c r="A109" s="255"/>
      <c r="B109" s="255"/>
      <c r="C109" s="79" t="s">
        <v>1330</v>
      </c>
      <c r="D109" s="80">
        <v>1</v>
      </c>
      <c r="E109" s="257"/>
      <c r="F109" s="257"/>
      <c r="G109" s="79" t="s">
        <v>777</v>
      </c>
    </row>
    <row r="110" spans="1:7" ht="12" customHeight="1" x14ac:dyDescent="0.2">
      <c r="A110" s="255"/>
      <c r="B110" s="255"/>
      <c r="C110" s="79" t="s">
        <v>304</v>
      </c>
      <c r="D110" s="80">
        <v>1</v>
      </c>
      <c r="E110" s="80">
        <v>540</v>
      </c>
      <c r="F110" s="80">
        <v>540</v>
      </c>
      <c r="G110" s="79"/>
    </row>
    <row r="111" spans="1:7" ht="12" customHeight="1" x14ac:dyDescent="0.2">
      <c r="A111" s="255"/>
      <c r="B111" s="255"/>
      <c r="C111" s="79" t="s">
        <v>366</v>
      </c>
      <c r="D111" s="80">
        <v>2</v>
      </c>
      <c r="E111" s="80">
        <v>270</v>
      </c>
      <c r="F111" s="80">
        <v>540</v>
      </c>
      <c r="G111" s="79"/>
    </row>
    <row r="112" spans="1:7" ht="12" customHeight="1" x14ac:dyDescent="0.2">
      <c r="A112" s="255"/>
      <c r="B112" s="255"/>
      <c r="C112" s="79" t="s">
        <v>1331</v>
      </c>
      <c r="D112" s="80">
        <v>2</v>
      </c>
      <c r="E112" s="257"/>
      <c r="F112" s="257"/>
      <c r="G112" s="79" t="s">
        <v>777</v>
      </c>
    </row>
    <row r="113" spans="1:7" ht="12" customHeight="1" x14ac:dyDescent="0.2">
      <c r="A113" s="255"/>
      <c r="B113" s="255"/>
      <c r="C113" s="79" t="s">
        <v>330</v>
      </c>
      <c r="D113" s="80">
        <v>1</v>
      </c>
      <c r="E113" s="80">
        <v>390</v>
      </c>
      <c r="F113" s="80">
        <v>390</v>
      </c>
      <c r="G113" s="79"/>
    </row>
    <row r="114" spans="1:7" ht="12" customHeight="1" x14ac:dyDescent="0.2">
      <c r="A114" s="255"/>
      <c r="B114" s="255"/>
      <c r="C114" s="79" t="s">
        <v>1332</v>
      </c>
      <c r="D114" s="80">
        <v>2</v>
      </c>
      <c r="E114" s="257"/>
      <c r="F114" s="257"/>
      <c r="G114" s="79" t="s">
        <v>777</v>
      </c>
    </row>
    <row r="115" spans="1:7" ht="12" customHeight="1" x14ac:dyDescent="0.2">
      <c r="A115" s="255"/>
      <c r="B115" s="255"/>
      <c r="C115" s="79" t="s">
        <v>549</v>
      </c>
      <c r="D115" s="80">
        <v>1</v>
      </c>
      <c r="E115" s="257"/>
      <c r="F115" s="257"/>
      <c r="G115" s="79" t="s">
        <v>777</v>
      </c>
    </row>
    <row r="116" spans="1:7" ht="12" customHeight="1" x14ac:dyDescent="0.2">
      <c r="A116" s="255"/>
      <c r="B116" s="255"/>
      <c r="C116" s="79" t="s">
        <v>329</v>
      </c>
      <c r="D116" s="80">
        <v>4</v>
      </c>
      <c r="E116" s="80">
        <v>620</v>
      </c>
      <c r="F116" s="81">
        <v>2480</v>
      </c>
      <c r="G116" s="79"/>
    </row>
    <row r="117" spans="1:7" ht="12.95" customHeight="1" x14ac:dyDescent="0.2">
      <c r="E117" s="259">
        <v>6753.28</v>
      </c>
      <c r="F117" s="259">
        <v>6753.28</v>
      </c>
    </row>
    <row r="118" spans="1:7" ht="12" customHeight="1" x14ac:dyDescent="0.2">
      <c r="A118" s="251">
        <v>10</v>
      </c>
      <c r="B118" s="252" t="s">
        <v>1061</v>
      </c>
      <c r="C118" s="253"/>
      <c r="D118" s="251">
        <v>1</v>
      </c>
      <c r="E118" s="261">
        <v>2803.25</v>
      </c>
      <c r="F118" s="261">
        <v>2803.25</v>
      </c>
      <c r="G118" s="79"/>
    </row>
    <row r="119" spans="1:7" ht="12" customHeight="1" x14ac:dyDescent="0.2">
      <c r="A119" s="255"/>
      <c r="B119" s="255"/>
      <c r="C119" s="79" t="s">
        <v>555</v>
      </c>
      <c r="D119" s="80">
        <v>1</v>
      </c>
      <c r="E119" s="256">
        <v>0.01</v>
      </c>
      <c r="F119" s="256">
        <v>0.01</v>
      </c>
      <c r="G119" s="79"/>
    </row>
    <row r="120" spans="1:7" ht="12" customHeight="1" x14ac:dyDescent="0.2">
      <c r="A120" s="255"/>
      <c r="B120" s="255"/>
      <c r="C120" s="79" t="s">
        <v>546</v>
      </c>
      <c r="D120" s="80">
        <v>2</v>
      </c>
      <c r="E120" s="256">
        <v>0.01</v>
      </c>
      <c r="F120" s="256">
        <v>0.02</v>
      </c>
      <c r="G120" s="79"/>
    </row>
    <row r="121" spans="1:7" ht="12" customHeight="1" x14ac:dyDescent="0.2">
      <c r="A121" s="255"/>
      <c r="B121" s="255"/>
      <c r="C121" s="79" t="s">
        <v>808</v>
      </c>
      <c r="D121" s="80">
        <v>1</v>
      </c>
      <c r="E121" s="257"/>
      <c r="F121" s="257"/>
      <c r="G121" s="79" t="s">
        <v>777</v>
      </c>
    </row>
    <row r="122" spans="1:7" ht="12" customHeight="1" x14ac:dyDescent="0.2">
      <c r="A122" s="255"/>
      <c r="B122" s="255"/>
      <c r="C122" s="79" t="s">
        <v>809</v>
      </c>
      <c r="D122" s="80">
        <v>1</v>
      </c>
      <c r="E122" s="257"/>
      <c r="F122" s="257"/>
      <c r="G122" s="79" t="s">
        <v>777</v>
      </c>
    </row>
    <row r="123" spans="1:7" ht="12" customHeight="1" x14ac:dyDescent="0.2">
      <c r="A123" s="255"/>
      <c r="B123" s="255"/>
      <c r="C123" s="79" t="s">
        <v>1329</v>
      </c>
      <c r="D123" s="80">
        <v>1</v>
      </c>
      <c r="E123" s="257"/>
      <c r="F123" s="257"/>
      <c r="G123" s="79" t="s">
        <v>777</v>
      </c>
    </row>
    <row r="124" spans="1:7" ht="12" customHeight="1" x14ac:dyDescent="0.2">
      <c r="A124" s="255"/>
      <c r="B124" s="255"/>
      <c r="C124" s="79" t="s">
        <v>1333</v>
      </c>
      <c r="D124" s="80">
        <v>1</v>
      </c>
      <c r="E124" s="257"/>
      <c r="F124" s="257"/>
      <c r="G124" s="79" t="s">
        <v>777</v>
      </c>
    </row>
    <row r="125" spans="1:7" ht="12" customHeight="1" x14ac:dyDescent="0.2">
      <c r="A125" s="255"/>
      <c r="B125" s="255"/>
      <c r="C125" s="79" t="s">
        <v>394</v>
      </c>
      <c r="D125" s="80">
        <v>1</v>
      </c>
      <c r="E125" s="256">
        <v>0.01</v>
      </c>
      <c r="F125" s="256">
        <v>0.01</v>
      </c>
      <c r="G125" s="79"/>
    </row>
    <row r="126" spans="1:7" ht="12" customHeight="1" x14ac:dyDescent="0.2">
      <c r="A126" s="255"/>
      <c r="B126" s="255"/>
      <c r="C126" s="79" t="s">
        <v>304</v>
      </c>
      <c r="D126" s="80">
        <v>1</v>
      </c>
      <c r="E126" s="80">
        <v>540</v>
      </c>
      <c r="F126" s="80">
        <v>540</v>
      </c>
      <c r="G126" s="79"/>
    </row>
    <row r="127" spans="1:7" ht="12" customHeight="1" x14ac:dyDescent="0.2">
      <c r="A127" s="255"/>
      <c r="B127" s="255"/>
      <c r="C127" s="79" t="s">
        <v>366</v>
      </c>
      <c r="D127" s="80">
        <v>2</v>
      </c>
      <c r="E127" s="80">
        <v>270</v>
      </c>
      <c r="F127" s="80">
        <v>540</v>
      </c>
      <c r="G127" s="79"/>
    </row>
    <row r="128" spans="1:7" ht="12" customHeight="1" x14ac:dyDescent="0.2">
      <c r="A128" s="255"/>
      <c r="B128" s="255"/>
      <c r="C128" s="79" t="s">
        <v>1334</v>
      </c>
      <c r="D128" s="80">
        <v>1</v>
      </c>
      <c r="E128" s="256">
        <v>668.02</v>
      </c>
      <c r="F128" s="256">
        <v>668.02</v>
      </c>
      <c r="G128" s="79"/>
    </row>
    <row r="129" spans="1:7" ht="12" customHeight="1" x14ac:dyDescent="0.2">
      <c r="A129" s="255"/>
      <c r="B129" s="255"/>
      <c r="C129" s="79" t="s">
        <v>1331</v>
      </c>
      <c r="D129" s="80">
        <v>2</v>
      </c>
      <c r="E129" s="257"/>
      <c r="F129" s="257"/>
      <c r="G129" s="79" t="s">
        <v>777</v>
      </c>
    </row>
    <row r="130" spans="1:7" ht="12" customHeight="1" x14ac:dyDescent="0.2">
      <c r="A130" s="255"/>
      <c r="B130" s="255"/>
      <c r="C130" s="79" t="s">
        <v>330</v>
      </c>
      <c r="D130" s="80">
        <v>1</v>
      </c>
      <c r="E130" s="80">
        <v>390</v>
      </c>
      <c r="F130" s="80">
        <v>390</v>
      </c>
      <c r="G130" s="79"/>
    </row>
    <row r="131" spans="1:7" ht="12" customHeight="1" x14ac:dyDescent="0.2">
      <c r="A131" s="255"/>
      <c r="B131" s="255"/>
      <c r="C131" s="79" t="s">
        <v>1332</v>
      </c>
      <c r="D131" s="80">
        <v>2</v>
      </c>
      <c r="E131" s="257"/>
      <c r="F131" s="257"/>
      <c r="G131" s="79" t="s">
        <v>777</v>
      </c>
    </row>
    <row r="132" spans="1:7" ht="12" customHeight="1" x14ac:dyDescent="0.2">
      <c r="A132" s="255"/>
      <c r="B132" s="255"/>
      <c r="C132" s="79" t="s">
        <v>549</v>
      </c>
      <c r="D132" s="80">
        <v>1</v>
      </c>
      <c r="E132" s="257"/>
      <c r="F132" s="257"/>
      <c r="G132" s="79" t="s">
        <v>777</v>
      </c>
    </row>
    <row r="133" spans="1:7" ht="12" customHeight="1" x14ac:dyDescent="0.2">
      <c r="A133" s="255"/>
      <c r="B133" s="255"/>
      <c r="C133" s="79" t="s">
        <v>329</v>
      </c>
      <c r="D133" s="80">
        <v>4</v>
      </c>
      <c r="E133" s="80">
        <v>620</v>
      </c>
      <c r="F133" s="81">
        <v>2480</v>
      </c>
      <c r="G133" s="79"/>
    </row>
    <row r="134" spans="1:7" ht="12.95" customHeight="1" x14ac:dyDescent="0.2">
      <c r="E134" s="259">
        <v>7421.29</v>
      </c>
      <c r="F134" s="259">
        <v>7421.29</v>
      </c>
    </row>
    <row r="135" spans="1:7" ht="12" customHeight="1" x14ac:dyDescent="0.2">
      <c r="A135" s="251">
        <v>11</v>
      </c>
      <c r="B135" s="252" t="s">
        <v>1065</v>
      </c>
      <c r="C135" s="253"/>
      <c r="D135" s="251">
        <v>1</v>
      </c>
      <c r="E135" s="261">
        <v>4005.61</v>
      </c>
      <c r="F135" s="261">
        <v>4005.61</v>
      </c>
      <c r="G135" s="79"/>
    </row>
    <row r="136" spans="1:7" ht="12" customHeight="1" x14ac:dyDescent="0.2">
      <c r="A136" s="255"/>
      <c r="B136" s="255"/>
      <c r="C136" s="79" t="s">
        <v>822</v>
      </c>
      <c r="D136" s="80">
        <v>2</v>
      </c>
      <c r="E136" s="256">
        <v>0.01</v>
      </c>
      <c r="F136" s="256">
        <v>0.02</v>
      </c>
      <c r="G136" s="79"/>
    </row>
    <row r="137" spans="1:7" ht="12" customHeight="1" x14ac:dyDescent="0.2">
      <c r="A137" s="255"/>
      <c r="B137" s="255"/>
      <c r="C137" s="79" t="s">
        <v>1335</v>
      </c>
      <c r="D137" s="80">
        <v>1</v>
      </c>
      <c r="E137" s="257"/>
      <c r="F137" s="257"/>
      <c r="G137" s="79" t="s">
        <v>777</v>
      </c>
    </row>
    <row r="138" spans="1:7" ht="12" customHeight="1" x14ac:dyDescent="0.2">
      <c r="A138" s="255"/>
      <c r="B138" s="255"/>
      <c r="C138" s="79" t="s">
        <v>1336</v>
      </c>
      <c r="D138" s="80">
        <v>1</v>
      </c>
      <c r="E138" s="257"/>
      <c r="F138" s="257"/>
      <c r="G138" s="79" t="s">
        <v>777</v>
      </c>
    </row>
    <row r="139" spans="1:7" ht="12" customHeight="1" x14ac:dyDescent="0.2">
      <c r="A139" s="255"/>
      <c r="B139" s="255"/>
      <c r="C139" s="79" t="s">
        <v>1337</v>
      </c>
      <c r="D139" s="80">
        <v>1</v>
      </c>
      <c r="E139" s="257"/>
      <c r="F139" s="257"/>
      <c r="G139" s="79" t="s">
        <v>777</v>
      </c>
    </row>
    <row r="140" spans="1:7" ht="12" customHeight="1" x14ac:dyDescent="0.2">
      <c r="A140" s="255"/>
      <c r="B140" s="255"/>
      <c r="C140" s="79" t="s">
        <v>1338</v>
      </c>
      <c r="D140" s="80">
        <v>1</v>
      </c>
      <c r="E140" s="257"/>
      <c r="F140" s="257"/>
      <c r="G140" s="79" t="s">
        <v>777</v>
      </c>
    </row>
    <row r="141" spans="1:7" ht="12" customHeight="1" x14ac:dyDescent="0.2">
      <c r="A141" s="255"/>
      <c r="B141" s="255"/>
      <c r="C141" s="79" t="s">
        <v>304</v>
      </c>
      <c r="D141" s="80">
        <v>1</v>
      </c>
      <c r="E141" s="80">
        <v>540</v>
      </c>
      <c r="F141" s="80">
        <v>540</v>
      </c>
      <c r="G141" s="79"/>
    </row>
    <row r="142" spans="1:7" ht="12" customHeight="1" x14ac:dyDescent="0.2">
      <c r="A142" s="255"/>
      <c r="B142" s="255"/>
      <c r="C142" s="79" t="s">
        <v>305</v>
      </c>
      <c r="D142" s="80">
        <v>2</v>
      </c>
      <c r="E142" s="80">
        <v>270</v>
      </c>
      <c r="F142" s="80">
        <v>540</v>
      </c>
      <c r="G142" s="79"/>
    </row>
    <row r="143" spans="1:7" ht="12" customHeight="1" x14ac:dyDescent="0.2">
      <c r="A143" s="255"/>
      <c r="B143" s="255"/>
      <c r="C143" s="79" t="s">
        <v>1339</v>
      </c>
      <c r="D143" s="80">
        <v>2</v>
      </c>
      <c r="E143" s="257"/>
      <c r="F143" s="257"/>
      <c r="G143" s="79" t="s">
        <v>777</v>
      </c>
    </row>
    <row r="144" spans="1:7" ht="12" customHeight="1" x14ac:dyDescent="0.2">
      <c r="A144" s="255"/>
      <c r="B144" s="255"/>
      <c r="C144" s="79" t="s">
        <v>330</v>
      </c>
      <c r="D144" s="80">
        <v>1</v>
      </c>
      <c r="E144" s="80">
        <v>390</v>
      </c>
      <c r="F144" s="80">
        <v>390</v>
      </c>
      <c r="G144" s="79"/>
    </row>
    <row r="145" spans="1:7" ht="12" customHeight="1" x14ac:dyDescent="0.2">
      <c r="A145" s="255"/>
      <c r="B145" s="255"/>
      <c r="C145" s="79" t="s">
        <v>1340</v>
      </c>
      <c r="D145" s="80">
        <v>2</v>
      </c>
      <c r="E145" s="257"/>
      <c r="F145" s="257"/>
      <c r="G145" s="79" t="s">
        <v>777</v>
      </c>
    </row>
    <row r="146" spans="1:7" ht="12" customHeight="1" x14ac:dyDescent="0.2">
      <c r="A146" s="255"/>
      <c r="B146" s="255"/>
      <c r="C146" s="79" t="s">
        <v>824</v>
      </c>
      <c r="D146" s="80">
        <v>2</v>
      </c>
      <c r="E146" s="256">
        <v>0.01</v>
      </c>
      <c r="F146" s="256">
        <v>0.02</v>
      </c>
      <c r="G146" s="79"/>
    </row>
    <row r="147" spans="1:7" ht="12" customHeight="1" x14ac:dyDescent="0.2">
      <c r="A147" s="255"/>
      <c r="B147" s="255"/>
      <c r="C147" s="79" t="s">
        <v>549</v>
      </c>
      <c r="D147" s="80">
        <v>1</v>
      </c>
      <c r="E147" s="257"/>
      <c r="F147" s="257"/>
      <c r="G147" s="79" t="s">
        <v>777</v>
      </c>
    </row>
    <row r="148" spans="1:7" ht="12" customHeight="1" x14ac:dyDescent="0.2">
      <c r="A148" s="255"/>
      <c r="B148" s="255"/>
      <c r="C148" s="79" t="s">
        <v>329</v>
      </c>
      <c r="D148" s="80">
        <v>4</v>
      </c>
      <c r="E148" s="80">
        <v>620</v>
      </c>
      <c r="F148" s="81">
        <v>2480</v>
      </c>
      <c r="G148" s="79"/>
    </row>
    <row r="149" spans="1:7" ht="12.95" customHeight="1" x14ac:dyDescent="0.2">
      <c r="E149" s="259">
        <v>7955.65</v>
      </c>
      <c r="F149" s="259">
        <v>7955.65</v>
      </c>
    </row>
    <row r="150" spans="1:7" ht="12" customHeight="1" x14ac:dyDescent="0.2">
      <c r="A150" s="251">
        <v>12</v>
      </c>
      <c r="B150" s="252" t="s">
        <v>1064</v>
      </c>
      <c r="C150" s="253"/>
      <c r="D150" s="251">
        <v>1</v>
      </c>
      <c r="E150" s="261">
        <v>3020.17</v>
      </c>
      <c r="F150" s="261">
        <v>3020.17</v>
      </c>
      <c r="G150" s="79"/>
    </row>
    <row r="151" spans="1:7" ht="12" customHeight="1" x14ac:dyDescent="0.2">
      <c r="A151" s="255"/>
      <c r="B151" s="255"/>
      <c r="C151" s="79" t="s">
        <v>555</v>
      </c>
      <c r="D151" s="80">
        <v>1</v>
      </c>
      <c r="E151" s="256">
        <v>0.01</v>
      </c>
      <c r="F151" s="256">
        <v>0.01</v>
      </c>
      <c r="G151" s="79"/>
    </row>
    <row r="152" spans="1:7" ht="12" customHeight="1" x14ac:dyDescent="0.2">
      <c r="A152" s="255"/>
      <c r="B152" s="255"/>
      <c r="C152" s="79" t="s">
        <v>546</v>
      </c>
      <c r="D152" s="80">
        <v>2</v>
      </c>
      <c r="E152" s="256">
        <v>0.01</v>
      </c>
      <c r="F152" s="256">
        <v>0.02</v>
      </c>
      <c r="G152" s="79"/>
    </row>
    <row r="153" spans="1:7" ht="12" customHeight="1" x14ac:dyDescent="0.2">
      <c r="A153" s="255"/>
      <c r="B153" s="255"/>
      <c r="C153" s="79" t="s">
        <v>818</v>
      </c>
      <c r="D153" s="80">
        <v>1</v>
      </c>
      <c r="E153" s="257"/>
      <c r="F153" s="257"/>
      <c r="G153" s="79" t="s">
        <v>777</v>
      </c>
    </row>
    <row r="154" spans="1:7" ht="12" customHeight="1" x14ac:dyDescent="0.2">
      <c r="A154" s="255"/>
      <c r="B154" s="255"/>
      <c r="C154" s="79" t="s">
        <v>819</v>
      </c>
      <c r="D154" s="80">
        <v>1</v>
      </c>
      <c r="E154" s="257"/>
      <c r="F154" s="257"/>
      <c r="G154" s="79" t="s">
        <v>777</v>
      </c>
    </row>
    <row r="155" spans="1:7" ht="12" customHeight="1" x14ac:dyDescent="0.2">
      <c r="A155" s="255"/>
      <c r="B155" s="255"/>
      <c r="C155" s="79" t="s">
        <v>1341</v>
      </c>
      <c r="D155" s="80">
        <v>1</v>
      </c>
      <c r="E155" s="257"/>
      <c r="F155" s="257"/>
      <c r="G155" s="79" t="s">
        <v>777</v>
      </c>
    </row>
    <row r="156" spans="1:7" ht="12" customHeight="1" x14ac:dyDescent="0.2">
      <c r="A156" s="255"/>
      <c r="B156" s="255"/>
      <c r="C156" s="79" t="s">
        <v>1342</v>
      </c>
      <c r="D156" s="80">
        <v>1</v>
      </c>
      <c r="E156" s="257"/>
      <c r="F156" s="257"/>
      <c r="G156" s="79" t="s">
        <v>777</v>
      </c>
    </row>
    <row r="157" spans="1:7" ht="12" customHeight="1" x14ac:dyDescent="0.2">
      <c r="A157" s="255"/>
      <c r="B157" s="255"/>
      <c r="C157" s="79" t="s">
        <v>394</v>
      </c>
      <c r="D157" s="80">
        <v>1</v>
      </c>
      <c r="E157" s="256">
        <v>0.01</v>
      </c>
      <c r="F157" s="256">
        <v>0.01</v>
      </c>
      <c r="G157" s="79"/>
    </row>
    <row r="158" spans="1:7" ht="12" customHeight="1" x14ac:dyDescent="0.2">
      <c r="A158" s="255"/>
      <c r="B158" s="255"/>
      <c r="C158" s="79" t="s">
        <v>304</v>
      </c>
      <c r="D158" s="80">
        <v>1</v>
      </c>
      <c r="E158" s="80">
        <v>540</v>
      </c>
      <c r="F158" s="80">
        <v>540</v>
      </c>
      <c r="G158" s="79"/>
    </row>
    <row r="159" spans="1:7" ht="12" customHeight="1" x14ac:dyDescent="0.2">
      <c r="A159" s="255"/>
      <c r="B159" s="255"/>
      <c r="C159" s="79" t="s">
        <v>305</v>
      </c>
      <c r="D159" s="80">
        <v>2</v>
      </c>
      <c r="E159" s="80">
        <v>270</v>
      </c>
      <c r="F159" s="80">
        <v>540</v>
      </c>
      <c r="G159" s="79"/>
    </row>
    <row r="160" spans="1:7" ht="12" customHeight="1" x14ac:dyDescent="0.2">
      <c r="A160" s="255"/>
      <c r="B160" s="255"/>
      <c r="C160" s="79" t="s">
        <v>1343</v>
      </c>
      <c r="D160" s="80">
        <v>1</v>
      </c>
      <c r="E160" s="256">
        <v>764.71</v>
      </c>
      <c r="F160" s="256">
        <v>764.71</v>
      </c>
      <c r="G160" s="79"/>
    </row>
    <row r="161" spans="1:7" ht="12" customHeight="1" x14ac:dyDescent="0.2">
      <c r="A161" s="255"/>
      <c r="B161" s="255"/>
      <c r="C161" s="79" t="s">
        <v>1344</v>
      </c>
      <c r="D161" s="80">
        <v>2</v>
      </c>
      <c r="E161" s="257"/>
      <c r="F161" s="257"/>
      <c r="G161" s="79" t="s">
        <v>777</v>
      </c>
    </row>
    <row r="162" spans="1:7" ht="12" customHeight="1" x14ac:dyDescent="0.2">
      <c r="A162" s="255"/>
      <c r="B162" s="255"/>
      <c r="C162" s="79" t="s">
        <v>330</v>
      </c>
      <c r="D162" s="80">
        <v>1</v>
      </c>
      <c r="E162" s="80">
        <v>390</v>
      </c>
      <c r="F162" s="80">
        <v>390</v>
      </c>
      <c r="G162" s="79"/>
    </row>
    <row r="163" spans="1:7" ht="12" customHeight="1" x14ac:dyDescent="0.2">
      <c r="A163" s="255"/>
      <c r="B163" s="255"/>
      <c r="C163" s="79" t="s">
        <v>1345</v>
      </c>
      <c r="D163" s="80">
        <v>2</v>
      </c>
      <c r="E163" s="257"/>
      <c r="F163" s="257"/>
      <c r="G163" s="79" t="s">
        <v>777</v>
      </c>
    </row>
    <row r="164" spans="1:7" ht="12" customHeight="1" x14ac:dyDescent="0.2">
      <c r="A164" s="255"/>
      <c r="B164" s="255"/>
      <c r="C164" s="79" t="s">
        <v>549</v>
      </c>
      <c r="D164" s="80">
        <v>1</v>
      </c>
      <c r="E164" s="257"/>
      <c r="F164" s="257"/>
      <c r="G164" s="79" t="s">
        <v>777</v>
      </c>
    </row>
    <row r="165" spans="1:7" ht="12" customHeight="1" x14ac:dyDescent="0.2">
      <c r="A165" s="255"/>
      <c r="B165" s="255"/>
      <c r="C165" s="79" t="s">
        <v>329</v>
      </c>
      <c r="D165" s="80">
        <v>4</v>
      </c>
      <c r="E165" s="80">
        <v>620</v>
      </c>
      <c r="F165" s="81">
        <v>2480</v>
      </c>
      <c r="G165" s="79"/>
    </row>
    <row r="166" spans="1:7" ht="12.95" customHeight="1" x14ac:dyDescent="0.2">
      <c r="E166" s="259">
        <v>7735.21</v>
      </c>
      <c r="F166" s="259">
        <v>7735.21</v>
      </c>
    </row>
    <row r="167" spans="1:7" ht="12" customHeight="1" x14ac:dyDescent="0.2">
      <c r="A167" s="251">
        <v>13</v>
      </c>
      <c r="B167" s="252" t="s">
        <v>1062</v>
      </c>
      <c r="C167" s="253"/>
      <c r="D167" s="251">
        <v>1</v>
      </c>
      <c r="E167" s="261">
        <v>2875.55</v>
      </c>
      <c r="F167" s="261">
        <v>2875.55</v>
      </c>
      <c r="G167" s="79"/>
    </row>
    <row r="168" spans="1:7" ht="12" customHeight="1" x14ac:dyDescent="0.2">
      <c r="A168" s="255"/>
      <c r="B168" s="255"/>
      <c r="C168" s="79" t="s">
        <v>555</v>
      </c>
      <c r="D168" s="80">
        <v>1</v>
      </c>
      <c r="E168" s="256">
        <v>0.01</v>
      </c>
      <c r="F168" s="256">
        <v>0.01</v>
      </c>
      <c r="G168" s="79"/>
    </row>
    <row r="169" spans="1:7" ht="12" customHeight="1" x14ac:dyDescent="0.2">
      <c r="A169" s="255"/>
      <c r="B169" s="255"/>
      <c r="C169" s="79" t="s">
        <v>546</v>
      </c>
      <c r="D169" s="80">
        <v>2</v>
      </c>
      <c r="E169" s="256">
        <v>0.01</v>
      </c>
      <c r="F169" s="256">
        <v>0.02</v>
      </c>
      <c r="G169" s="79"/>
    </row>
    <row r="170" spans="1:7" ht="12" customHeight="1" x14ac:dyDescent="0.2">
      <c r="A170" s="255"/>
      <c r="B170" s="255"/>
      <c r="C170" s="79" t="s">
        <v>808</v>
      </c>
      <c r="D170" s="80">
        <v>1</v>
      </c>
      <c r="E170" s="257"/>
      <c r="F170" s="257"/>
      <c r="G170" s="79" t="s">
        <v>777</v>
      </c>
    </row>
    <row r="171" spans="1:7" ht="12" customHeight="1" x14ac:dyDescent="0.2">
      <c r="A171" s="255"/>
      <c r="B171" s="255"/>
      <c r="C171" s="79" t="s">
        <v>809</v>
      </c>
      <c r="D171" s="80">
        <v>1</v>
      </c>
      <c r="E171" s="257"/>
      <c r="F171" s="257"/>
      <c r="G171" s="79" t="s">
        <v>777</v>
      </c>
    </row>
    <row r="172" spans="1:7" ht="12" customHeight="1" x14ac:dyDescent="0.2">
      <c r="A172" s="255"/>
      <c r="B172" s="255"/>
      <c r="C172" s="79" t="s">
        <v>1346</v>
      </c>
      <c r="D172" s="80">
        <v>1</v>
      </c>
      <c r="E172" s="257"/>
      <c r="F172" s="257"/>
      <c r="G172" s="79" t="s">
        <v>777</v>
      </c>
    </row>
    <row r="173" spans="1:7" ht="12" customHeight="1" x14ac:dyDescent="0.2">
      <c r="A173" s="255"/>
      <c r="B173" s="255"/>
      <c r="C173" s="79" t="s">
        <v>1347</v>
      </c>
      <c r="D173" s="80">
        <v>1</v>
      </c>
      <c r="E173" s="257"/>
      <c r="F173" s="257"/>
      <c r="G173" s="79" t="s">
        <v>777</v>
      </c>
    </row>
    <row r="174" spans="1:7" ht="12" customHeight="1" x14ac:dyDescent="0.2">
      <c r="A174" s="255"/>
      <c r="B174" s="255"/>
      <c r="C174" s="79" t="s">
        <v>394</v>
      </c>
      <c r="D174" s="80">
        <v>1</v>
      </c>
      <c r="E174" s="256">
        <v>0.01</v>
      </c>
      <c r="F174" s="256">
        <v>0.01</v>
      </c>
      <c r="G174" s="79"/>
    </row>
    <row r="175" spans="1:7" ht="12" customHeight="1" x14ac:dyDescent="0.2">
      <c r="A175" s="255"/>
      <c r="B175" s="255"/>
      <c r="C175" s="79" t="s">
        <v>304</v>
      </c>
      <c r="D175" s="80">
        <v>1</v>
      </c>
      <c r="E175" s="80">
        <v>540</v>
      </c>
      <c r="F175" s="80">
        <v>540</v>
      </c>
      <c r="G175" s="79"/>
    </row>
    <row r="176" spans="1:7" ht="12" customHeight="1" x14ac:dyDescent="0.2">
      <c r="A176" s="255"/>
      <c r="B176" s="255"/>
      <c r="C176" s="79" t="s">
        <v>366</v>
      </c>
      <c r="D176" s="80">
        <v>2</v>
      </c>
      <c r="E176" s="80">
        <v>270</v>
      </c>
      <c r="F176" s="80">
        <v>540</v>
      </c>
      <c r="G176" s="79"/>
    </row>
    <row r="177" spans="1:7" ht="12" customHeight="1" x14ac:dyDescent="0.2">
      <c r="A177" s="255"/>
      <c r="B177" s="255"/>
      <c r="C177" s="79" t="s">
        <v>1348</v>
      </c>
      <c r="D177" s="80">
        <v>1</v>
      </c>
      <c r="E177" s="262">
        <v>718.1</v>
      </c>
      <c r="F177" s="262">
        <v>718.1</v>
      </c>
      <c r="G177" s="79"/>
    </row>
    <row r="178" spans="1:7" ht="12" customHeight="1" x14ac:dyDescent="0.2">
      <c r="A178" s="255"/>
      <c r="B178" s="255"/>
      <c r="C178" s="79" t="s">
        <v>1349</v>
      </c>
      <c r="D178" s="80">
        <v>2</v>
      </c>
      <c r="E178" s="257"/>
      <c r="F178" s="257"/>
      <c r="G178" s="79" t="s">
        <v>777</v>
      </c>
    </row>
    <row r="179" spans="1:7" ht="12" customHeight="1" x14ac:dyDescent="0.2">
      <c r="A179" s="255"/>
      <c r="B179" s="255"/>
      <c r="C179" s="79" t="s">
        <v>330</v>
      </c>
      <c r="D179" s="80">
        <v>1</v>
      </c>
      <c r="E179" s="80">
        <v>390</v>
      </c>
      <c r="F179" s="80">
        <v>390</v>
      </c>
      <c r="G179" s="79"/>
    </row>
    <row r="180" spans="1:7" ht="12" customHeight="1" x14ac:dyDescent="0.2">
      <c r="A180" s="255"/>
      <c r="B180" s="255"/>
      <c r="C180" s="79" t="s">
        <v>1350</v>
      </c>
      <c r="D180" s="80">
        <v>2</v>
      </c>
      <c r="E180" s="257"/>
      <c r="F180" s="257"/>
      <c r="G180" s="79" t="s">
        <v>777</v>
      </c>
    </row>
    <row r="181" spans="1:7" ht="12" customHeight="1" x14ac:dyDescent="0.2">
      <c r="A181" s="255"/>
      <c r="B181" s="255"/>
      <c r="C181" s="79" t="s">
        <v>549</v>
      </c>
      <c r="D181" s="80">
        <v>1</v>
      </c>
      <c r="E181" s="257"/>
      <c r="F181" s="257"/>
      <c r="G181" s="79" t="s">
        <v>777</v>
      </c>
    </row>
    <row r="182" spans="1:7" ht="12" customHeight="1" x14ac:dyDescent="0.2">
      <c r="A182" s="255"/>
      <c r="B182" s="255"/>
      <c r="C182" s="79" t="s">
        <v>329</v>
      </c>
      <c r="D182" s="80">
        <v>4</v>
      </c>
      <c r="E182" s="80">
        <v>620</v>
      </c>
      <c r="F182" s="81">
        <v>2480</v>
      </c>
      <c r="G182" s="79"/>
    </row>
    <row r="183" spans="1:7" ht="12.95" customHeight="1" x14ac:dyDescent="0.2">
      <c r="E183" s="259">
        <v>7543.59</v>
      </c>
      <c r="F183" s="259">
        <v>7543.59</v>
      </c>
    </row>
    <row r="184" spans="1:7" ht="12" customHeight="1" x14ac:dyDescent="0.2">
      <c r="A184" s="251">
        <v>14</v>
      </c>
      <c r="B184" s="252" t="s">
        <v>1063</v>
      </c>
      <c r="C184" s="253"/>
      <c r="D184" s="251">
        <v>1</v>
      </c>
      <c r="E184" s="261">
        <v>2947.86</v>
      </c>
      <c r="F184" s="261">
        <v>2947.86</v>
      </c>
      <c r="G184" s="79"/>
    </row>
    <row r="185" spans="1:7" ht="12" customHeight="1" x14ac:dyDescent="0.2">
      <c r="A185" s="255"/>
      <c r="B185" s="255"/>
      <c r="C185" s="79" t="s">
        <v>555</v>
      </c>
      <c r="D185" s="80">
        <v>1</v>
      </c>
      <c r="E185" s="256">
        <v>0.01</v>
      </c>
      <c r="F185" s="256">
        <v>0.01</v>
      </c>
      <c r="G185" s="79"/>
    </row>
    <row r="186" spans="1:7" ht="12" customHeight="1" x14ac:dyDescent="0.2">
      <c r="A186" s="255"/>
      <c r="B186" s="255"/>
      <c r="C186" s="79" t="s">
        <v>546</v>
      </c>
      <c r="D186" s="80">
        <v>2</v>
      </c>
      <c r="E186" s="256">
        <v>0.01</v>
      </c>
      <c r="F186" s="256">
        <v>0.02</v>
      </c>
      <c r="G186" s="79"/>
    </row>
    <row r="187" spans="1:7" ht="12" customHeight="1" x14ac:dyDescent="0.2">
      <c r="A187" s="255"/>
      <c r="B187" s="255"/>
      <c r="C187" s="79" t="s">
        <v>808</v>
      </c>
      <c r="D187" s="80">
        <v>1</v>
      </c>
      <c r="E187" s="257"/>
      <c r="F187" s="257"/>
      <c r="G187" s="79" t="s">
        <v>777</v>
      </c>
    </row>
    <row r="188" spans="1:7" ht="12" customHeight="1" x14ac:dyDescent="0.2">
      <c r="A188" s="255"/>
      <c r="B188" s="255"/>
      <c r="C188" s="79" t="s">
        <v>809</v>
      </c>
      <c r="D188" s="80">
        <v>1</v>
      </c>
      <c r="E188" s="257"/>
      <c r="F188" s="257"/>
      <c r="G188" s="79" t="s">
        <v>777</v>
      </c>
    </row>
    <row r="189" spans="1:7" ht="12" customHeight="1" x14ac:dyDescent="0.2">
      <c r="A189" s="255"/>
      <c r="B189" s="255"/>
      <c r="C189" s="79" t="s">
        <v>1351</v>
      </c>
      <c r="D189" s="80">
        <v>1</v>
      </c>
      <c r="E189" s="257"/>
      <c r="F189" s="257"/>
      <c r="G189" s="79" t="s">
        <v>777</v>
      </c>
    </row>
    <row r="190" spans="1:7" ht="12" customHeight="1" x14ac:dyDescent="0.2">
      <c r="A190" s="255"/>
      <c r="B190" s="255"/>
      <c r="C190" s="79" t="s">
        <v>1352</v>
      </c>
      <c r="D190" s="80">
        <v>1</v>
      </c>
      <c r="E190" s="257"/>
      <c r="F190" s="257"/>
      <c r="G190" s="79" t="s">
        <v>777</v>
      </c>
    </row>
    <row r="191" spans="1:7" ht="12" customHeight="1" x14ac:dyDescent="0.2">
      <c r="A191" s="255"/>
      <c r="B191" s="255"/>
      <c r="C191" s="79" t="s">
        <v>304</v>
      </c>
      <c r="D191" s="80">
        <v>1</v>
      </c>
      <c r="E191" s="80">
        <v>540</v>
      </c>
      <c r="F191" s="80">
        <v>540</v>
      </c>
      <c r="G191" s="79"/>
    </row>
    <row r="192" spans="1:7" ht="12" customHeight="1" x14ac:dyDescent="0.2">
      <c r="A192" s="255"/>
      <c r="B192" s="255"/>
      <c r="C192" s="79" t="s">
        <v>366</v>
      </c>
      <c r="D192" s="80">
        <v>2</v>
      </c>
      <c r="E192" s="80">
        <v>270</v>
      </c>
      <c r="F192" s="80">
        <v>540</v>
      </c>
      <c r="G192" s="79"/>
    </row>
    <row r="193" spans="1:7" ht="12" customHeight="1" x14ac:dyDescent="0.2">
      <c r="A193" s="255"/>
      <c r="B193" s="255"/>
      <c r="C193" s="79" t="s">
        <v>1353</v>
      </c>
      <c r="D193" s="80">
        <v>2</v>
      </c>
      <c r="E193" s="257"/>
      <c r="F193" s="257"/>
      <c r="G193" s="79" t="s">
        <v>777</v>
      </c>
    </row>
    <row r="194" spans="1:7" ht="12" customHeight="1" x14ac:dyDescent="0.2">
      <c r="A194" s="255"/>
      <c r="B194" s="255"/>
      <c r="C194" s="79" t="s">
        <v>330</v>
      </c>
      <c r="D194" s="80">
        <v>1</v>
      </c>
      <c r="E194" s="80">
        <v>390</v>
      </c>
      <c r="F194" s="80">
        <v>390</v>
      </c>
      <c r="G194" s="79"/>
    </row>
    <row r="195" spans="1:7" ht="12" customHeight="1" x14ac:dyDescent="0.2">
      <c r="A195" s="255"/>
      <c r="B195" s="255"/>
      <c r="C195" s="79" t="s">
        <v>1354</v>
      </c>
      <c r="D195" s="80">
        <v>2</v>
      </c>
      <c r="E195" s="257"/>
      <c r="F195" s="257"/>
      <c r="G195" s="79" t="s">
        <v>777</v>
      </c>
    </row>
    <row r="196" spans="1:7" ht="12" customHeight="1" x14ac:dyDescent="0.2">
      <c r="A196" s="255"/>
      <c r="B196" s="255"/>
      <c r="C196" s="79" t="s">
        <v>549</v>
      </c>
      <c r="D196" s="80">
        <v>1</v>
      </c>
      <c r="E196" s="257"/>
      <c r="F196" s="257"/>
      <c r="G196" s="79" t="s">
        <v>777</v>
      </c>
    </row>
    <row r="197" spans="1:7" ht="12" customHeight="1" x14ac:dyDescent="0.2">
      <c r="A197" s="255"/>
      <c r="B197" s="255"/>
      <c r="C197" s="79" t="s">
        <v>329</v>
      </c>
      <c r="D197" s="80">
        <v>4</v>
      </c>
      <c r="E197" s="80">
        <v>620</v>
      </c>
      <c r="F197" s="81">
        <v>2480</v>
      </c>
      <c r="G197" s="79"/>
    </row>
    <row r="198" spans="1:7" ht="12.95" customHeight="1" x14ac:dyDescent="0.2">
      <c r="E198" s="259">
        <v>6897.89</v>
      </c>
      <c r="F198" s="259">
        <v>6897.89</v>
      </c>
    </row>
    <row r="199" spans="1:7" ht="12" customHeight="1" x14ac:dyDescent="0.2">
      <c r="A199" s="251">
        <v>15</v>
      </c>
      <c r="B199" s="252" t="s">
        <v>1066</v>
      </c>
      <c r="C199" s="253"/>
      <c r="D199" s="251">
        <v>1</v>
      </c>
      <c r="E199" s="261">
        <v>3184.27</v>
      </c>
      <c r="F199" s="261">
        <v>3184.27</v>
      </c>
      <c r="G199" s="79"/>
    </row>
    <row r="200" spans="1:7" ht="12" customHeight="1" x14ac:dyDescent="0.2">
      <c r="A200" s="255"/>
      <c r="B200" s="255"/>
      <c r="C200" s="79" t="s">
        <v>822</v>
      </c>
      <c r="D200" s="80">
        <v>2</v>
      </c>
      <c r="E200" s="256">
        <v>0.01</v>
      </c>
      <c r="F200" s="256">
        <v>0.02</v>
      </c>
      <c r="G200" s="79"/>
    </row>
    <row r="201" spans="1:7" ht="12" customHeight="1" x14ac:dyDescent="0.2">
      <c r="A201" s="255"/>
      <c r="B201" s="255"/>
      <c r="C201" s="79" t="s">
        <v>1355</v>
      </c>
      <c r="D201" s="80">
        <v>1</v>
      </c>
      <c r="E201" s="257"/>
      <c r="F201" s="257"/>
      <c r="G201" s="79" t="s">
        <v>777</v>
      </c>
    </row>
    <row r="202" spans="1:7" ht="12" customHeight="1" x14ac:dyDescent="0.2">
      <c r="A202" s="255"/>
      <c r="B202" s="255"/>
      <c r="C202" s="79" t="s">
        <v>1356</v>
      </c>
      <c r="D202" s="80">
        <v>1</v>
      </c>
      <c r="E202" s="257"/>
      <c r="F202" s="257"/>
      <c r="G202" s="79" t="s">
        <v>777</v>
      </c>
    </row>
    <row r="203" spans="1:7" ht="12" customHeight="1" x14ac:dyDescent="0.2">
      <c r="A203" s="255"/>
      <c r="B203" s="255"/>
      <c r="C203" s="79" t="s">
        <v>1357</v>
      </c>
      <c r="D203" s="80">
        <v>1</v>
      </c>
      <c r="E203" s="257"/>
      <c r="F203" s="257"/>
      <c r="G203" s="79" t="s">
        <v>777</v>
      </c>
    </row>
    <row r="204" spans="1:7" ht="12" customHeight="1" x14ac:dyDescent="0.2">
      <c r="A204" s="255"/>
      <c r="B204" s="255"/>
      <c r="C204" s="79" t="s">
        <v>1358</v>
      </c>
      <c r="D204" s="80">
        <v>1</v>
      </c>
      <c r="E204" s="257"/>
      <c r="F204" s="257"/>
      <c r="G204" s="79" t="s">
        <v>777</v>
      </c>
    </row>
    <row r="205" spans="1:7" ht="12" customHeight="1" x14ac:dyDescent="0.2">
      <c r="A205" s="255"/>
      <c r="B205" s="255"/>
      <c r="C205" s="79" t="s">
        <v>394</v>
      </c>
      <c r="D205" s="80">
        <v>2</v>
      </c>
      <c r="E205" s="256">
        <v>0.01</v>
      </c>
      <c r="F205" s="256">
        <v>0.02</v>
      </c>
      <c r="G205" s="79"/>
    </row>
    <row r="206" spans="1:7" ht="12" customHeight="1" x14ac:dyDescent="0.2">
      <c r="A206" s="255"/>
      <c r="B206" s="255"/>
      <c r="C206" s="79" t="s">
        <v>304</v>
      </c>
      <c r="D206" s="80">
        <v>1</v>
      </c>
      <c r="E206" s="80">
        <v>540</v>
      </c>
      <c r="F206" s="80">
        <v>540</v>
      </c>
      <c r="G206" s="79"/>
    </row>
    <row r="207" spans="1:7" ht="12" customHeight="1" x14ac:dyDescent="0.2">
      <c r="A207" s="255"/>
      <c r="B207" s="255"/>
      <c r="C207" s="79" t="s">
        <v>305</v>
      </c>
      <c r="D207" s="80">
        <v>2</v>
      </c>
      <c r="E207" s="80">
        <v>270</v>
      </c>
      <c r="F207" s="80">
        <v>540</v>
      </c>
      <c r="G207" s="79"/>
    </row>
    <row r="208" spans="1:7" ht="12" customHeight="1" x14ac:dyDescent="0.2">
      <c r="A208" s="255"/>
      <c r="B208" s="255"/>
      <c r="C208" s="79" t="s">
        <v>1359</v>
      </c>
      <c r="D208" s="80">
        <v>2</v>
      </c>
      <c r="E208" s="262">
        <v>362.1</v>
      </c>
      <c r="F208" s="262">
        <v>724.2</v>
      </c>
      <c r="G208" s="79"/>
    </row>
    <row r="209" spans="1:7" ht="12" customHeight="1" x14ac:dyDescent="0.2">
      <c r="A209" s="255"/>
      <c r="B209" s="255"/>
      <c r="C209" s="79" t="s">
        <v>1360</v>
      </c>
      <c r="D209" s="80">
        <v>2</v>
      </c>
      <c r="E209" s="257"/>
      <c r="F209" s="257"/>
      <c r="G209" s="79" t="s">
        <v>777</v>
      </c>
    </row>
    <row r="210" spans="1:7" ht="12" customHeight="1" x14ac:dyDescent="0.2">
      <c r="A210" s="255"/>
      <c r="B210" s="255"/>
      <c r="C210" s="79" t="s">
        <v>330</v>
      </c>
      <c r="D210" s="80">
        <v>1</v>
      </c>
      <c r="E210" s="80">
        <v>390</v>
      </c>
      <c r="F210" s="80">
        <v>390</v>
      </c>
      <c r="G210" s="79"/>
    </row>
    <row r="211" spans="1:7" ht="12" customHeight="1" x14ac:dyDescent="0.2">
      <c r="A211" s="255"/>
      <c r="B211" s="255"/>
      <c r="C211" s="79" t="s">
        <v>1361</v>
      </c>
      <c r="D211" s="80">
        <v>2</v>
      </c>
      <c r="E211" s="257"/>
      <c r="F211" s="257"/>
      <c r="G211" s="79" t="s">
        <v>777</v>
      </c>
    </row>
    <row r="212" spans="1:7" ht="12" customHeight="1" x14ac:dyDescent="0.2">
      <c r="A212" s="255"/>
      <c r="B212" s="255"/>
      <c r="C212" s="79" t="s">
        <v>549</v>
      </c>
      <c r="D212" s="80">
        <v>1</v>
      </c>
      <c r="E212" s="257"/>
      <c r="F212" s="257"/>
      <c r="G212" s="79" t="s">
        <v>777</v>
      </c>
    </row>
    <row r="213" spans="1:7" ht="12" customHeight="1" x14ac:dyDescent="0.2">
      <c r="A213" s="255"/>
      <c r="B213" s="255"/>
      <c r="C213" s="79" t="s">
        <v>329</v>
      </c>
      <c r="D213" s="80">
        <v>4</v>
      </c>
      <c r="E213" s="80">
        <v>620</v>
      </c>
      <c r="F213" s="81">
        <v>2480</v>
      </c>
      <c r="G213" s="79"/>
    </row>
    <row r="214" spans="1:7" ht="12" customHeight="1" x14ac:dyDescent="0.2">
      <c r="A214" s="255"/>
      <c r="B214" s="255"/>
      <c r="C214" s="79" t="s">
        <v>829</v>
      </c>
      <c r="D214" s="80">
        <v>1</v>
      </c>
      <c r="E214" s="256">
        <v>0.01</v>
      </c>
      <c r="F214" s="256">
        <v>0.01</v>
      </c>
      <c r="G214" s="79"/>
    </row>
    <row r="215" spans="1:7" ht="12.95" customHeight="1" x14ac:dyDescent="0.2">
      <c r="E215" s="259">
        <v>7858.32</v>
      </c>
      <c r="F215" s="259">
        <v>7858.32</v>
      </c>
    </row>
    <row r="216" spans="1:7" ht="12" customHeight="1" x14ac:dyDescent="0.2">
      <c r="A216" s="251">
        <v>16</v>
      </c>
      <c r="B216" s="252" t="s">
        <v>1059</v>
      </c>
      <c r="C216" s="253"/>
      <c r="D216" s="251">
        <v>1</v>
      </c>
      <c r="E216" s="261">
        <v>2774.33</v>
      </c>
      <c r="F216" s="261">
        <v>2774.33</v>
      </c>
      <c r="G216" s="79"/>
    </row>
    <row r="217" spans="1:7" ht="12" customHeight="1" x14ac:dyDescent="0.2">
      <c r="A217" s="255"/>
      <c r="B217" s="255"/>
      <c r="C217" s="79" t="s">
        <v>555</v>
      </c>
      <c r="D217" s="80">
        <v>1</v>
      </c>
      <c r="E217" s="256">
        <v>0.01</v>
      </c>
      <c r="F217" s="256">
        <v>0.01</v>
      </c>
      <c r="G217" s="79"/>
    </row>
    <row r="218" spans="1:7" ht="12" customHeight="1" x14ac:dyDescent="0.2">
      <c r="A218" s="255"/>
      <c r="B218" s="255"/>
      <c r="C218" s="79" t="s">
        <v>546</v>
      </c>
      <c r="D218" s="80">
        <v>2</v>
      </c>
      <c r="E218" s="256">
        <v>0.01</v>
      </c>
      <c r="F218" s="256">
        <v>0.02</v>
      </c>
      <c r="G218" s="79"/>
    </row>
    <row r="219" spans="1:7" ht="12" customHeight="1" x14ac:dyDescent="0.2">
      <c r="A219" s="255"/>
      <c r="B219" s="255"/>
      <c r="C219" s="79" t="s">
        <v>808</v>
      </c>
      <c r="D219" s="80">
        <v>1</v>
      </c>
      <c r="E219" s="257"/>
      <c r="F219" s="257"/>
      <c r="G219" s="79" t="s">
        <v>777</v>
      </c>
    </row>
    <row r="220" spans="1:7" ht="12" customHeight="1" x14ac:dyDescent="0.2">
      <c r="A220" s="255"/>
      <c r="B220" s="255"/>
      <c r="C220" s="79" t="s">
        <v>809</v>
      </c>
      <c r="D220" s="80">
        <v>1</v>
      </c>
      <c r="E220" s="257"/>
      <c r="F220" s="257"/>
      <c r="G220" s="79" t="s">
        <v>777</v>
      </c>
    </row>
    <row r="221" spans="1:7" ht="12" customHeight="1" x14ac:dyDescent="0.2">
      <c r="A221" s="255"/>
      <c r="B221" s="255"/>
      <c r="C221" s="79" t="s">
        <v>1362</v>
      </c>
      <c r="D221" s="80">
        <v>1</v>
      </c>
      <c r="E221" s="257"/>
      <c r="F221" s="257"/>
      <c r="G221" s="79" t="s">
        <v>777</v>
      </c>
    </row>
    <row r="222" spans="1:7" ht="12" customHeight="1" x14ac:dyDescent="0.2">
      <c r="A222" s="255"/>
      <c r="B222" s="255"/>
      <c r="C222" s="79" t="s">
        <v>1330</v>
      </c>
      <c r="D222" s="80">
        <v>1</v>
      </c>
      <c r="E222" s="257"/>
      <c r="F222" s="257"/>
      <c r="G222" s="79" t="s">
        <v>777</v>
      </c>
    </row>
    <row r="223" spans="1:7" ht="12" customHeight="1" x14ac:dyDescent="0.2">
      <c r="A223" s="255"/>
      <c r="B223" s="255"/>
      <c r="C223" s="79" t="s">
        <v>394</v>
      </c>
      <c r="D223" s="80">
        <v>1</v>
      </c>
      <c r="E223" s="256">
        <v>0.01</v>
      </c>
      <c r="F223" s="256">
        <v>0.01</v>
      </c>
      <c r="G223" s="79"/>
    </row>
    <row r="224" spans="1:7" ht="12" customHeight="1" x14ac:dyDescent="0.2">
      <c r="A224" s="255"/>
      <c r="B224" s="255"/>
      <c r="C224" s="79" t="s">
        <v>304</v>
      </c>
      <c r="D224" s="80">
        <v>1</v>
      </c>
      <c r="E224" s="80">
        <v>540</v>
      </c>
      <c r="F224" s="80">
        <v>540</v>
      </c>
      <c r="G224" s="79"/>
    </row>
    <row r="225" spans="1:7" ht="12" customHeight="1" x14ac:dyDescent="0.2">
      <c r="A225" s="255"/>
      <c r="B225" s="255"/>
      <c r="C225" s="79" t="s">
        <v>305</v>
      </c>
      <c r="D225" s="80">
        <v>2</v>
      </c>
      <c r="E225" s="80">
        <v>270</v>
      </c>
      <c r="F225" s="80">
        <v>540</v>
      </c>
      <c r="G225" s="79"/>
    </row>
    <row r="226" spans="1:7" ht="12" customHeight="1" x14ac:dyDescent="0.2">
      <c r="A226" s="255"/>
      <c r="B226" s="255"/>
      <c r="C226" s="79" t="s">
        <v>1363</v>
      </c>
      <c r="D226" s="80">
        <v>1</v>
      </c>
      <c r="E226" s="256">
        <v>647.99</v>
      </c>
      <c r="F226" s="256">
        <v>647.99</v>
      </c>
      <c r="G226" s="79"/>
    </row>
    <row r="227" spans="1:7" ht="12" customHeight="1" x14ac:dyDescent="0.2">
      <c r="A227" s="255"/>
      <c r="B227" s="255"/>
      <c r="C227" s="79" t="s">
        <v>1364</v>
      </c>
      <c r="D227" s="80">
        <v>2</v>
      </c>
      <c r="E227" s="257"/>
      <c r="F227" s="257"/>
      <c r="G227" s="79" t="s">
        <v>777</v>
      </c>
    </row>
    <row r="228" spans="1:7" ht="12" customHeight="1" x14ac:dyDescent="0.2">
      <c r="A228" s="255"/>
      <c r="B228" s="255"/>
      <c r="C228" s="79" t="s">
        <v>330</v>
      </c>
      <c r="D228" s="80">
        <v>1</v>
      </c>
      <c r="E228" s="80">
        <v>390</v>
      </c>
      <c r="F228" s="80">
        <v>390</v>
      </c>
      <c r="G228" s="79"/>
    </row>
    <row r="229" spans="1:7" ht="12" customHeight="1" x14ac:dyDescent="0.2">
      <c r="A229" s="255"/>
      <c r="B229" s="255"/>
      <c r="C229" s="79" t="s">
        <v>1365</v>
      </c>
      <c r="D229" s="80">
        <v>2</v>
      </c>
      <c r="E229" s="257"/>
      <c r="F229" s="257"/>
      <c r="G229" s="79" t="s">
        <v>777</v>
      </c>
    </row>
    <row r="230" spans="1:7" ht="12" customHeight="1" x14ac:dyDescent="0.2">
      <c r="A230" s="255"/>
      <c r="B230" s="255"/>
      <c r="C230" s="79" t="s">
        <v>549</v>
      </c>
      <c r="D230" s="80">
        <v>1</v>
      </c>
      <c r="E230" s="257"/>
      <c r="F230" s="257"/>
      <c r="G230" s="79" t="s">
        <v>777</v>
      </c>
    </row>
    <row r="231" spans="1:7" ht="12" customHeight="1" x14ac:dyDescent="0.2">
      <c r="A231" s="255"/>
      <c r="B231" s="255"/>
      <c r="C231" s="79" t="s">
        <v>329</v>
      </c>
      <c r="D231" s="80">
        <v>4</v>
      </c>
      <c r="E231" s="80">
        <v>620</v>
      </c>
      <c r="F231" s="81">
        <v>2480</v>
      </c>
      <c r="G231" s="79"/>
    </row>
    <row r="232" spans="1:7" ht="12.95" customHeight="1" x14ac:dyDescent="0.2">
      <c r="E232" s="259">
        <v>7372.37</v>
      </c>
      <c r="F232" s="259">
        <v>7372.37</v>
      </c>
    </row>
    <row r="233" spans="1:7" ht="12" customHeight="1" x14ac:dyDescent="0.2">
      <c r="A233" s="251">
        <v>17</v>
      </c>
      <c r="B233" s="252" t="s">
        <v>1058</v>
      </c>
      <c r="C233" s="253"/>
      <c r="D233" s="251">
        <v>1</v>
      </c>
      <c r="E233" s="261">
        <v>2774.33</v>
      </c>
      <c r="F233" s="261">
        <v>2774.33</v>
      </c>
      <c r="G233" s="79"/>
    </row>
    <row r="234" spans="1:7" ht="12" customHeight="1" x14ac:dyDescent="0.2">
      <c r="A234" s="255"/>
      <c r="B234" s="255"/>
      <c r="C234" s="79" t="s">
        <v>555</v>
      </c>
      <c r="D234" s="80">
        <v>1</v>
      </c>
      <c r="E234" s="256">
        <v>0.01</v>
      </c>
      <c r="F234" s="256">
        <v>0.01</v>
      </c>
      <c r="G234" s="79"/>
    </row>
    <row r="235" spans="1:7" ht="12" customHeight="1" x14ac:dyDescent="0.2">
      <c r="A235" s="255"/>
      <c r="B235" s="255"/>
      <c r="C235" s="79" t="s">
        <v>546</v>
      </c>
      <c r="D235" s="80">
        <v>2</v>
      </c>
      <c r="E235" s="256">
        <v>0.01</v>
      </c>
      <c r="F235" s="256">
        <v>0.02</v>
      </c>
      <c r="G235" s="79"/>
    </row>
    <row r="236" spans="1:7" ht="12" customHeight="1" x14ac:dyDescent="0.2">
      <c r="A236" s="255"/>
      <c r="B236" s="255"/>
      <c r="C236" s="79" t="s">
        <v>1366</v>
      </c>
      <c r="D236" s="80">
        <v>1</v>
      </c>
      <c r="E236" s="257"/>
      <c r="F236" s="257"/>
      <c r="G236" s="79" t="s">
        <v>777</v>
      </c>
    </row>
    <row r="237" spans="1:7" ht="12" customHeight="1" x14ac:dyDescent="0.2">
      <c r="A237" s="255"/>
      <c r="B237" s="255"/>
      <c r="C237" s="79" t="s">
        <v>1367</v>
      </c>
      <c r="D237" s="80">
        <v>1</v>
      </c>
      <c r="E237" s="257"/>
      <c r="F237" s="257"/>
      <c r="G237" s="79" t="s">
        <v>777</v>
      </c>
    </row>
    <row r="238" spans="1:7" ht="12" customHeight="1" x14ac:dyDescent="0.2">
      <c r="A238" s="255"/>
      <c r="B238" s="255"/>
      <c r="C238" s="79" t="s">
        <v>1368</v>
      </c>
      <c r="D238" s="80">
        <v>1</v>
      </c>
      <c r="E238" s="257"/>
      <c r="F238" s="257"/>
      <c r="G238" s="79" t="s">
        <v>777</v>
      </c>
    </row>
    <row r="239" spans="1:7" ht="12" customHeight="1" x14ac:dyDescent="0.2">
      <c r="A239" s="255"/>
      <c r="B239" s="255"/>
      <c r="C239" s="79" t="s">
        <v>1369</v>
      </c>
      <c r="D239" s="80">
        <v>1</v>
      </c>
      <c r="E239" s="257"/>
      <c r="F239" s="257"/>
      <c r="G239" s="79" t="s">
        <v>777</v>
      </c>
    </row>
    <row r="240" spans="1:7" ht="12" customHeight="1" x14ac:dyDescent="0.2">
      <c r="A240" s="255"/>
      <c r="B240" s="255"/>
      <c r="C240" s="79" t="s">
        <v>394</v>
      </c>
      <c r="D240" s="80">
        <v>1</v>
      </c>
      <c r="E240" s="256">
        <v>0.01</v>
      </c>
      <c r="F240" s="256">
        <v>0.01</v>
      </c>
      <c r="G240" s="79"/>
    </row>
    <row r="241" spans="1:7" ht="12" customHeight="1" x14ac:dyDescent="0.2">
      <c r="A241" s="255"/>
      <c r="B241" s="255"/>
      <c r="C241" s="79" t="s">
        <v>304</v>
      </c>
      <c r="D241" s="80">
        <v>1</v>
      </c>
      <c r="E241" s="80">
        <v>540</v>
      </c>
      <c r="F241" s="80">
        <v>540</v>
      </c>
      <c r="G241" s="79"/>
    </row>
    <row r="242" spans="1:7" ht="12" customHeight="1" x14ac:dyDescent="0.2">
      <c r="A242" s="255"/>
      <c r="B242" s="255"/>
      <c r="C242" s="79" t="s">
        <v>305</v>
      </c>
      <c r="D242" s="80">
        <v>2</v>
      </c>
      <c r="E242" s="80">
        <v>270</v>
      </c>
      <c r="F242" s="80">
        <v>540</v>
      </c>
      <c r="G242" s="79"/>
    </row>
    <row r="243" spans="1:7" ht="12" customHeight="1" x14ac:dyDescent="0.2">
      <c r="A243" s="255"/>
      <c r="B243" s="255"/>
      <c r="C243" s="79" t="s">
        <v>1370</v>
      </c>
      <c r="D243" s="80">
        <v>1</v>
      </c>
      <c r="E243" s="256">
        <v>484.47</v>
      </c>
      <c r="F243" s="256">
        <v>484.47</v>
      </c>
      <c r="G243" s="79"/>
    </row>
    <row r="244" spans="1:7" ht="12" customHeight="1" x14ac:dyDescent="0.2">
      <c r="A244" s="255"/>
      <c r="B244" s="255"/>
      <c r="C244" s="79" t="s">
        <v>1364</v>
      </c>
      <c r="D244" s="80">
        <v>2</v>
      </c>
      <c r="E244" s="257"/>
      <c r="F244" s="257"/>
      <c r="G244" s="79" t="s">
        <v>777</v>
      </c>
    </row>
    <row r="245" spans="1:7" ht="12" customHeight="1" x14ac:dyDescent="0.2">
      <c r="A245" s="255"/>
      <c r="B245" s="255"/>
      <c r="C245" s="79" t="s">
        <v>330</v>
      </c>
      <c r="D245" s="80">
        <v>1</v>
      </c>
      <c r="E245" s="80">
        <v>390</v>
      </c>
      <c r="F245" s="80">
        <v>390</v>
      </c>
      <c r="G245" s="79"/>
    </row>
    <row r="246" spans="1:7" ht="12" customHeight="1" x14ac:dyDescent="0.2">
      <c r="A246" s="255"/>
      <c r="B246" s="255"/>
      <c r="C246" s="79" t="s">
        <v>1365</v>
      </c>
      <c r="D246" s="80">
        <v>2</v>
      </c>
      <c r="E246" s="257"/>
      <c r="F246" s="257"/>
      <c r="G246" s="79" t="s">
        <v>777</v>
      </c>
    </row>
    <row r="247" spans="1:7" ht="12" customHeight="1" x14ac:dyDescent="0.2">
      <c r="A247" s="255"/>
      <c r="B247" s="255"/>
      <c r="C247" s="79" t="s">
        <v>549</v>
      </c>
      <c r="D247" s="80">
        <v>1</v>
      </c>
      <c r="E247" s="257"/>
      <c r="F247" s="257"/>
      <c r="G247" s="79" t="s">
        <v>777</v>
      </c>
    </row>
    <row r="248" spans="1:7" ht="12" customHeight="1" x14ac:dyDescent="0.2">
      <c r="A248" s="255"/>
      <c r="B248" s="255"/>
      <c r="C248" s="79" t="s">
        <v>329</v>
      </c>
      <c r="D248" s="80">
        <v>4</v>
      </c>
      <c r="E248" s="80">
        <v>620</v>
      </c>
      <c r="F248" s="81">
        <v>2480</v>
      </c>
      <c r="G248" s="79"/>
    </row>
    <row r="249" spans="1:7" ht="12.95" customHeight="1" x14ac:dyDescent="0.2">
      <c r="E249" s="259">
        <v>7208.37</v>
      </c>
      <c r="F249" s="259">
        <v>7208.37</v>
      </c>
    </row>
    <row r="250" spans="1:7" ht="12" customHeight="1" x14ac:dyDescent="0.2">
      <c r="A250" s="251">
        <v>18</v>
      </c>
      <c r="B250" s="252" t="s">
        <v>1067</v>
      </c>
      <c r="C250" s="253"/>
      <c r="D250" s="251">
        <v>1</v>
      </c>
      <c r="E250" s="261">
        <v>3512.81</v>
      </c>
      <c r="F250" s="261">
        <v>3512.81</v>
      </c>
      <c r="G250" s="79"/>
    </row>
    <row r="251" spans="1:7" ht="12" customHeight="1" x14ac:dyDescent="0.2">
      <c r="A251" s="255"/>
      <c r="B251" s="255"/>
      <c r="C251" s="79" t="s">
        <v>822</v>
      </c>
      <c r="D251" s="80">
        <v>2</v>
      </c>
      <c r="E251" s="256">
        <v>0.01</v>
      </c>
      <c r="F251" s="256">
        <v>0.02</v>
      </c>
      <c r="G251" s="79"/>
    </row>
    <row r="252" spans="1:7" ht="12" customHeight="1" x14ac:dyDescent="0.2">
      <c r="A252" s="255"/>
      <c r="B252" s="255"/>
      <c r="C252" s="79" t="s">
        <v>1371</v>
      </c>
      <c r="D252" s="80">
        <v>1</v>
      </c>
      <c r="E252" s="257"/>
      <c r="F252" s="257"/>
      <c r="G252" s="79" t="s">
        <v>777</v>
      </c>
    </row>
    <row r="253" spans="1:7" ht="12" customHeight="1" x14ac:dyDescent="0.2">
      <c r="A253" s="255"/>
      <c r="B253" s="255"/>
      <c r="C253" s="79" t="s">
        <v>1372</v>
      </c>
      <c r="D253" s="80">
        <v>1</v>
      </c>
      <c r="E253" s="257"/>
      <c r="F253" s="257"/>
      <c r="G253" s="79" t="s">
        <v>777</v>
      </c>
    </row>
    <row r="254" spans="1:7" ht="12" customHeight="1" x14ac:dyDescent="0.2">
      <c r="A254" s="255"/>
      <c r="B254" s="255"/>
      <c r="C254" s="79" t="s">
        <v>1373</v>
      </c>
      <c r="D254" s="80">
        <v>1</v>
      </c>
      <c r="E254" s="257"/>
      <c r="F254" s="257"/>
      <c r="G254" s="79" t="s">
        <v>777</v>
      </c>
    </row>
    <row r="255" spans="1:7" ht="12" customHeight="1" x14ac:dyDescent="0.2">
      <c r="A255" s="255"/>
      <c r="B255" s="255"/>
      <c r="C255" s="79" t="s">
        <v>1374</v>
      </c>
      <c r="D255" s="80">
        <v>1</v>
      </c>
      <c r="E255" s="257"/>
      <c r="F255" s="257"/>
      <c r="G255" s="79" t="s">
        <v>777</v>
      </c>
    </row>
    <row r="256" spans="1:7" ht="12" customHeight="1" x14ac:dyDescent="0.2">
      <c r="A256" s="255"/>
      <c r="B256" s="255"/>
      <c r="C256" s="79" t="s">
        <v>394</v>
      </c>
      <c r="D256" s="80">
        <v>1</v>
      </c>
      <c r="E256" s="256">
        <v>0.01</v>
      </c>
      <c r="F256" s="256">
        <v>0.01</v>
      </c>
      <c r="G256" s="79"/>
    </row>
    <row r="257" spans="1:7" ht="12" customHeight="1" x14ac:dyDescent="0.2">
      <c r="A257" s="255"/>
      <c r="B257" s="255"/>
      <c r="C257" s="79" t="s">
        <v>304</v>
      </c>
      <c r="D257" s="80">
        <v>1</v>
      </c>
      <c r="E257" s="80">
        <v>540</v>
      </c>
      <c r="F257" s="80">
        <v>540</v>
      </c>
      <c r="G257" s="79"/>
    </row>
    <row r="258" spans="1:7" ht="12" customHeight="1" x14ac:dyDescent="0.2">
      <c r="A258" s="255"/>
      <c r="B258" s="255"/>
      <c r="C258" s="79" t="s">
        <v>305</v>
      </c>
      <c r="D258" s="80">
        <v>2</v>
      </c>
      <c r="E258" s="80">
        <v>270</v>
      </c>
      <c r="F258" s="80">
        <v>540</v>
      </c>
      <c r="G258" s="79"/>
    </row>
    <row r="259" spans="1:7" ht="12" customHeight="1" x14ac:dyDescent="0.2">
      <c r="A259" s="255"/>
      <c r="B259" s="255"/>
      <c r="C259" s="79" t="s">
        <v>1375</v>
      </c>
      <c r="D259" s="80">
        <v>1</v>
      </c>
      <c r="E259" s="256">
        <v>649.21</v>
      </c>
      <c r="F259" s="256">
        <v>649.21</v>
      </c>
      <c r="G259" s="79"/>
    </row>
    <row r="260" spans="1:7" ht="12" customHeight="1" x14ac:dyDescent="0.2">
      <c r="A260" s="255"/>
      <c r="B260" s="255"/>
      <c r="C260" s="79" t="s">
        <v>836</v>
      </c>
      <c r="D260" s="80">
        <v>2</v>
      </c>
      <c r="E260" s="257"/>
      <c r="F260" s="257"/>
      <c r="G260" s="79" t="s">
        <v>777</v>
      </c>
    </row>
    <row r="261" spans="1:7" ht="12" customHeight="1" x14ac:dyDescent="0.2">
      <c r="A261" s="255"/>
      <c r="B261" s="255"/>
      <c r="C261" s="79" t="s">
        <v>330</v>
      </c>
      <c r="D261" s="80">
        <v>1</v>
      </c>
      <c r="E261" s="80">
        <v>390</v>
      </c>
      <c r="F261" s="80">
        <v>390</v>
      </c>
      <c r="G261" s="79"/>
    </row>
    <row r="262" spans="1:7" ht="12" customHeight="1" x14ac:dyDescent="0.2">
      <c r="A262" s="255"/>
      <c r="B262" s="255"/>
      <c r="C262" s="79" t="s">
        <v>837</v>
      </c>
      <c r="D262" s="80">
        <v>2</v>
      </c>
      <c r="E262" s="257"/>
      <c r="F262" s="257"/>
      <c r="G262" s="79" t="s">
        <v>777</v>
      </c>
    </row>
    <row r="263" spans="1:7" ht="12" customHeight="1" x14ac:dyDescent="0.2">
      <c r="A263" s="255"/>
      <c r="B263" s="255"/>
      <c r="C263" s="79" t="s">
        <v>549</v>
      </c>
      <c r="D263" s="80">
        <v>1</v>
      </c>
      <c r="E263" s="257"/>
      <c r="F263" s="257"/>
      <c r="G263" s="79" t="s">
        <v>777</v>
      </c>
    </row>
    <row r="264" spans="1:7" ht="12" customHeight="1" x14ac:dyDescent="0.2">
      <c r="A264" s="255"/>
      <c r="B264" s="255"/>
      <c r="C264" s="79" t="s">
        <v>329</v>
      </c>
      <c r="D264" s="80">
        <v>4</v>
      </c>
      <c r="E264" s="80">
        <v>620</v>
      </c>
      <c r="F264" s="81">
        <v>2480</v>
      </c>
      <c r="G264" s="79"/>
    </row>
    <row r="265" spans="1:7" ht="12" customHeight="1" x14ac:dyDescent="0.2">
      <c r="A265" s="255"/>
      <c r="B265" s="255"/>
      <c r="C265" s="79" t="s">
        <v>829</v>
      </c>
      <c r="D265" s="80">
        <v>1</v>
      </c>
      <c r="E265" s="256">
        <v>0.01</v>
      </c>
      <c r="F265" s="256">
        <v>0.01</v>
      </c>
      <c r="G265" s="79"/>
    </row>
    <row r="266" spans="1:7" ht="12.95" customHeight="1" x14ac:dyDescent="0.2">
      <c r="E266" s="259">
        <v>8111.85</v>
      </c>
      <c r="F266" s="259">
        <v>8111.85</v>
      </c>
    </row>
    <row r="267" spans="1:7" ht="12" customHeight="1" x14ac:dyDescent="0.2">
      <c r="A267" s="251">
        <v>19</v>
      </c>
      <c r="B267" s="252" t="s">
        <v>1157</v>
      </c>
      <c r="C267" s="253"/>
      <c r="D267" s="251">
        <v>1</v>
      </c>
      <c r="E267" s="261">
        <v>2947.86</v>
      </c>
      <c r="F267" s="261">
        <v>2947.86</v>
      </c>
      <c r="G267" s="79"/>
    </row>
    <row r="268" spans="1:7" ht="12" customHeight="1" x14ac:dyDescent="0.2">
      <c r="A268" s="255"/>
      <c r="B268" s="255"/>
      <c r="C268" s="79" t="s">
        <v>555</v>
      </c>
      <c r="D268" s="80">
        <v>1</v>
      </c>
      <c r="E268" s="256">
        <v>0.01</v>
      </c>
      <c r="F268" s="256">
        <v>0.01</v>
      </c>
      <c r="G268" s="79"/>
    </row>
    <row r="269" spans="1:7" ht="12" customHeight="1" x14ac:dyDescent="0.2">
      <c r="A269" s="255"/>
      <c r="B269" s="255"/>
      <c r="C269" s="79" t="s">
        <v>808</v>
      </c>
      <c r="D269" s="80">
        <v>1</v>
      </c>
      <c r="E269" s="257"/>
      <c r="F269" s="257"/>
      <c r="G269" s="79" t="s">
        <v>777</v>
      </c>
    </row>
    <row r="270" spans="1:7" ht="12" customHeight="1" x14ac:dyDescent="0.2">
      <c r="A270" s="255"/>
      <c r="B270" s="255"/>
      <c r="C270" s="79" t="s">
        <v>809</v>
      </c>
      <c r="D270" s="80">
        <v>1</v>
      </c>
      <c r="E270" s="257"/>
      <c r="F270" s="257"/>
      <c r="G270" s="79" t="s">
        <v>777</v>
      </c>
    </row>
    <row r="271" spans="1:7" ht="12" customHeight="1" x14ac:dyDescent="0.2">
      <c r="A271" s="255"/>
      <c r="B271" s="255"/>
      <c r="C271" s="79" t="s">
        <v>1376</v>
      </c>
      <c r="D271" s="80">
        <v>1</v>
      </c>
      <c r="E271" s="257"/>
      <c r="F271" s="257"/>
      <c r="G271" s="79" t="s">
        <v>777</v>
      </c>
    </row>
    <row r="272" spans="1:7" ht="12" customHeight="1" x14ac:dyDescent="0.2">
      <c r="A272" s="255"/>
      <c r="B272" s="255"/>
      <c r="C272" s="79" t="s">
        <v>1377</v>
      </c>
      <c r="D272" s="80">
        <v>1</v>
      </c>
      <c r="E272" s="257"/>
      <c r="F272" s="257"/>
      <c r="G272" s="79" t="s">
        <v>777</v>
      </c>
    </row>
    <row r="273" spans="1:7" ht="12" customHeight="1" x14ac:dyDescent="0.2">
      <c r="A273" s="255"/>
      <c r="B273" s="255"/>
      <c r="C273" s="79" t="s">
        <v>304</v>
      </c>
      <c r="D273" s="80">
        <v>1</v>
      </c>
      <c r="E273" s="80">
        <v>540</v>
      </c>
      <c r="F273" s="80">
        <v>540</v>
      </c>
      <c r="G273" s="79"/>
    </row>
    <row r="274" spans="1:7" ht="12" customHeight="1" x14ac:dyDescent="0.2">
      <c r="A274" s="255"/>
      <c r="B274" s="255"/>
      <c r="C274" s="79" t="s">
        <v>366</v>
      </c>
      <c r="D274" s="80">
        <v>2</v>
      </c>
      <c r="E274" s="80">
        <v>270</v>
      </c>
      <c r="F274" s="80">
        <v>540</v>
      </c>
      <c r="G274" s="79"/>
    </row>
    <row r="275" spans="1:7" ht="12" customHeight="1" x14ac:dyDescent="0.2">
      <c r="A275" s="255"/>
      <c r="B275" s="255"/>
      <c r="C275" s="79" t="s">
        <v>1353</v>
      </c>
      <c r="D275" s="80">
        <v>1</v>
      </c>
      <c r="E275" s="257"/>
      <c r="F275" s="257"/>
      <c r="G275" s="79" t="s">
        <v>777</v>
      </c>
    </row>
    <row r="276" spans="1:7" ht="12" customHeight="1" x14ac:dyDescent="0.2">
      <c r="A276" s="255"/>
      <c r="B276" s="255"/>
      <c r="C276" s="79" t="s">
        <v>1378</v>
      </c>
      <c r="D276" s="80">
        <v>1</v>
      </c>
      <c r="E276" s="257"/>
      <c r="F276" s="257"/>
      <c r="G276" s="79" t="s">
        <v>777</v>
      </c>
    </row>
    <row r="277" spans="1:7" ht="12" customHeight="1" x14ac:dyDescent="0.2">
      <c r="A277" s="255"/>
      <c r="B277" s="255"/>
      <c r="C277" s="79" t="s">
        <v>330</v>
      </c>
      <c r="D277" s="80">
        <v>1</v>
      </c>
      <c r="E277" s="80">
        <v>390</v>
      </c>
      <c r="F277" s="80">
        <v>390</v>
      </c>
      <c r="G277" s="79"/>
    </row>
    <row r="278" spans="1:7" ht="12" customHeight="1" x14ac:dyDescent="0.2">
      <c r="A278" s="255"/>
      <c r="B278" s="255"/>
      <c r="C278" s="79" t="s">
        <v>549</v>
      </c>
      <c r="D278" s="80">
        <v>1</v>
      </c>
      <c r="E278" s="257"/>
      <c r="F278" s="257"/>
      <c r="G278" s="79" t="s">
        <v>777</v>
      </c>
    </row>
    <row r="279" spans="1:7" ht="12" customHeight="1" x14ac:dyDescent="0.2">
      <c r="A279" s="255"/>
      <c r="B279" s="255"/>
      <c r="C279" s="79" t="s">
        <v>329</v>
      </c>
      <c r="D279" s="80">
        <v>4</v>
      </c>
      <c r="E279" s="80">
        <v>620</v>
      </c>
      <c r="F279" s="81">
        <v>2480</v>
      </c>
      <c r="G279" s="79"/>
    </row>
    <row r="280" spans="1:7" ht="12.95" customHeight="1" x14ac:dyDescent="0.2">
      <c r="E280" s="259">
        <v>6897.87</v>
      </c>
      <c r="F280" s="259">
        <v>6897.87</v>
      </c>
    </row>
    <row r="281" spans="1:7" ht="12" customHeight="1" x14ac:dyDescent="0.2">
      <c r="A281" s="251">
        <v>20</v>
      </c>
      <c r="B281" s="252" t="s">
        <v>1158</v>
      </c>
      <c r="C281" s="253"/>
      <c r="D281" s="251">
        <v>1</v>
      </c>
      <c r="E281" s="261">
        <v>3092.47</v>
      </c>
      <c r="F281" s="261">
        <v>3092.47</v>
      </c>
      <c r="G281" s="79"/>
    </row>
    <row r="282" spans="1:7" ht="12" customHeight="1" x14ac:dyDescent="0.2">
      <c r="A282" s="255"/>
      <c r="B282" s="255"/>
      <c r="C282" s="79" t="s">
        <v>555</v>
      </c>
      <c r="D282" s="80">
        <v>1</v>
      </c>
      <c r="E282" s="256">
        <v>0.01</v>
      </c>
      <c r="F282" s="256">
        <v>0.01</v>
      </c>
      <c r="G282" s="79"/>
    </row>
    <row r="283" spans="1:7" ht="12" customHeight="1" x14ac:dyDescent="0.2">
      <c r="A283" s="255"/>
      <c r="B283" s="255"/>
      <c r="C283" s="79" t="s">
        <v>808</v>
      </c>
      <c r="D283" s="80">
        <v>1</v>
      </c>
      <c r="E283" s="257"/>
      <c r="F283" s="257"/>
      <c r="G283" s="79" t="s">
        <v>777</v>
      </c>
    </row>
    <row r="284" spans="1:7" ht="12" customHeight="1" x14ac:dyDescent="0.2">
      <c r="A284" s="255"/>
      <c r="B284" s="255"/>
      <c r="C284" s="79" t="s">
        <v>809</v>
      </c>
      <c r="D284" s="80">
        <v>1</v>
      </c>
      <c r="E284" s="257"/>
      <c r="F284" s="257"/>
      <c r="G284" s="79" t="s">
        <v>777</v>
      </c>
    </row>
    <row r="285" spans="1:7" ht="12" customHeight="1" x14ac:dyDescent="0.2">
      <c r="A285" s="255"/>
      <c r="B285" s="255"/>
      <c r="C285" s="79" t="s">
        <v>1379</v>
      </c>
      <c r="D285" s="80">
        <v>1</v>
      </c>
      <c r="E285" s="257"/>
      <c r="F285" s="257"/>
      <c r="G285" s="79" t="s">
        <v>777</v>
      </c>
    </row>
    <row r="286" spans="1:7" ht="12" customHeight="1" x14ac:dyDescent="0.2">
      <c r="A286" s="255"/>
      <c r="B286" s="255"/>
      <c r="C286" s="79" t="s">
        <v>1380</v>
      </c>
      <c r="D286" s="80">
        <v>1</v>
      </c>
      <c r="E286" s="257"/>
      <c r="F286" s="257"/>
      <c r="G286" s="79" t="s">
        <v>777</v>
      </c>
    </row>
    <row r="287" spans="1:7" ht="12" customHeight="1" x14ac:dyDescent="0.2">
      <c r="A287" s="255"/>
      <c r="B287" s="255"/>
      <c r="C287" s="79" t="s">
        <v>304</v>
      </c>
      <c r="D287" s="80">
        <v>1</v>
      </c>
      <c r="E287" s="80">
        <v>540</v>
      </c>
      <c r="F287" s="80">
        <v>540</v>
      </c>
      <c r="G287" s="79"/>
    </row>
    <row r="288" spans="1:7" ht="12" customHeight="1" x14ac:dyDescent="0.2">
      <c r="A288" s="255"/>
      <c r="B288" s="255"/>
      <c r="C288" s="79" t="s">
        <v>366</v>
      </c>
      <c r="D288" s="80">
        <v>2</v>
      </c>
      <c r="E288" s="80">
        <v>270</v>
      </c>
      <c r="F288" s="80">
        <v>540</v>
      </c>
      <c r="G288" s="79"/>
    </row>
    <row r="289" spans="1:7" ht="12" customHeight="1" x14ac:dyDescent="0.2">
      <c r="A289" s="255"/>
      <c r="B289" s="255"/>
      <c r="C289" s="79" t="s">
        <v>1381</v>
      </c>
      <c r="D289" s="80">
        <v>1</v>
      </c>
      <c r="E289" s="257"/>
      <c r="F289" s="257"/>
      <c r="G289" s="79" t="s">
        <v>777</v>
      </c>
    </row>
    <row r="290" spans="1:7" ht="12" customHeight="1" x14ac:dyDescent="0.2">
      <c r="A290" s="255"/>
      <c r="B290" s="255"/>
      <c r="C290" s="79" t="s">
        <v>1382</v>
      </c>
      <c r="D290" s="80">
        <v>1</v>
      </c>
      <c r="E290" s="257"/>
      <c r="F290" s="257"/>
      <c r="G290" s="79" t="s">
        <v>777</v>
      </c>
    </row>
    <row r="291" spans="1:7" ht="12" customHeight="1" x14ac:dyDescent="0.2">
      <c r="A291" s="255"/>
      <c r="B291" s="255"/>
      <c r="C291" s="79" t="s">
        <v>330</v>
      </c>
      <c r="D291" s="80">
        <v>1</v>
      </c>
      <c r="E291" s="80">
        <v>390</v>
      </c>
      <c r="F291" s="80">
        <v>390</v>
      </c>
      <c r="G291" s="79"/>
    </row>
    <row r="292" spans="1:7" ht="12" customHeight="1" x14ac:dyDescent="0.2">
      <c r="A292" s="255"/>
      <c r="B292" s="255"/>
      <c r="C292" s="79" t="s">
        <v>549</v>
      </c>
      <c r="D292" s="80">
        <v>1</v>
      </c>
      <c r="E292" s="257"/>
      <c r="F292" s="257"/>
      <c r="G292" s="79" t="s">
        <v>777</v>
      </c>
    </row>
    <row r="293" spans="1:7" ht="12" customHeight="1" x14ac:dyDescent="0.2">
      <c r="A293" s="255"/>
      <c r="B293" s="255"/>
      <c r="C293" s="79" t="s">
        <v>329</v>
      </c>
      <c r="D293" s="80">
        <v>4</v>
      </c>
      <c r="E293" s="80">
        <v>620</v>
      </c>
      <c r="F293" s="81">
        <v>2480</v>
      </c>
      <c r="G293" s="79"/>
    </row>
    <row r="294" spans="1:7" ht="12.95" customHeight="1" x14ac:dyDescent="0.2">
      <c r="E294" s="259">
        <v>7042.48</v>
      </c>
      <c r="F294" s="259">
        <v>7042.48</v>
      </c>
    </row>
    <row r="295" spans="1:7" ht="12" customHeight="1" x14ac:dyDescent="0.2">
      <c r="A295" s="251">
        <v>21</v>
      </c>
      <c r="B295" s="252" t="s">
        <v>1164</v>
      </c>
      <c r="C295" s="253"/>
      <c r="D295" s="251">
        <v>1</v>
      </c>
      <c r="E295" s="261">
        <v>2875.55</v>
      </c>
      <c r="F295" s="261">
        <v>2875.55</v>
      </c>
      <c r="G295" s="79"/>
    </row>
    <row r="296" spans="1:7" ht="12" customHeight="1" x14ac:dyDescent="0.2">
      <c r="A296" s="255"/>
      <c r="B296" s="255"/>
      <c r="C296" s="79" t="s">
        <v>1383</v>
      </c>
      <c r="D296" s="80">
        <v>1</v>
      </c>
      <c r="E296" s="257"/>
      <c r="F296" s="257"/>
      <c r="G296" s="79" t="s">
        <v>777</v>
      </c>
    </row>
    <row r="297" spans="1:7" ht="12" customHeight="1" x14ac:dyDescent="0.2">
      <c r="A297" s="255"/>
      <c r="B297" s="255"/>
      <c r="C297" s="79" t="s">
        <v>1384</v>
      </c>
      <c r="D297" s="80">
        <v>1</v>
      </c>
      <c r="E297" s="257"/>
      <c r="F297" s="257"/>
      <c r="G297" s="79" t="s">
        <v>777</v>
      </c>
    </row>
    <row r="298" spans="1:7" ht="12" customHeight="1" x14ac:dyDescent="0.2">
      <c r="A298" s="255"/>
      <c r="B298" s="255"/>
      <c r="C298" s="79" t="s">
        <v>1385</v>
      </c>
      <c r="D298" s="80">
        <v>1</v>
      </c>
      <c r="E298" s="257"/>
      <c r="F298" s="257"/>
      <c r="G298" s="79" t="s">
        <v>777</v>
      </c>
    </row>
    <row r="299" spans="1:7" ht="12" customHeight="1" x14ac:dyDescent="0.2">
      <c r="A299" s="255"/>
      <c r="B299" s="255"/>
      <c r="C299" s="79" t="s">
        <v>1386</v>
      </c>
      <c r="D299" s="80">
        <v>1</v>
      </c>
      <c r="E299" s="257"/>
      <c r="F299" s="257"/>
      <c r="G299" s="79" t="s">
        <v>777</v>
      </c>
    </row>
    <row r="300" spans="1:7" ht="12" customHeight="1" x14ac:dyDescent="0.2">
      <c r="A300" s="255"/>
      <c r="B300" s="255"/>
      <c r="C300" s="79" t="s">
        <v>304</v>
      </c>
      <c r="D300" s="80">
        <v>1</v>
      </c>
      <c r="E300" s="80">
        <v>540</v>
      </c>
      <c r="F300" s="80">
        <v>540</v>
      </c>
      <c r="G300" s="79"/>
    </row>
    <row r="301" spans="1:7" ht="12" customHeight="1" x14ac:dyDescent="0.2">
      <c r="A301" s="255"/>
      <c r="B301" s="255"/>
      <c r="C301" s="79" t="s">
        <v>305</v>
      </c>
      <c r="D301" s="80">
        <v>2</v>
      </c>
      <c r="E301" s="80">
        <v>270</v>
      </c>
      <c r="F301" s="80">
        <v>540</v>
      </c>
      <c r="G301" s="79"/>
    </row>
    <row r="302" spans="1:7" ht="12" customHeight="1" x14ac:dyDescent="0.2">
      <c r="A302" s="255"/>
      <c r="B302" s="255"/>
      <c r="C302" s="79" t="s">
        <v>1387</v>
      </c>
      <c r="D302" s="80">
        <v>1</v>
      </c>
      <c r="E302" s="257"/>
      <c r="F302" s="257"/>
      <c r="G302" s="79" t="s">
        <v>777</v>
      </c>
    </row>
    <row r="303" spans="1:7" ht="12" customHeight="1" x14ac:dyDescent="0.2">
      <c r="A303" s="255"/>
      <c r="B303" s="255"/>
      <c r="C303" s="79" t="s">
        <v>1388</v>
      </c>
      <c r="D303" s="80">
        <v>1</v>
      </c>
      <c r="E303" s="257"/>
      <c r="F303" s="257"/>
      <c r="G303" s="79" t="s">
        <v>777</v>
      </c>
    </row>
    <row r="304" spans="1:7" ht="12" customHeight="1" x14ac:dyDescent="0.2">
      <c r="A304" s="255"/>
      <c r="B304" s="255"/>
      <c r="C304" s="79" t="s">
        <v>330</v>
      </c>
      <c r="D304" s="80">
        <v>1</v>
      </c>
      <c r="E304" s="80">
        <v>390</v>
      </c>
      <c r="F304" s="80">
        <v>390</v>
      </c>
      <c r="G304" s="79"/>
    </row>
    <row r="305" spans="1:7" ht="12" customHeight="1" x14ac:dyDescent="0.2">
      <c r="A305" s="255"/>
      <c r="B305" s="255"/>
      <c r="C305" s="79" t="s">
        <v>549</v>
      </c>
      <c r="D305" s="80">
        <v>1</v>
      </c>
      <c r="E305" s="257"/>
      <c r="F305" s="257"/>
      <c r="G305" s="79" t="s">
        <v>777</v>
      </c>
    </row>
    <row r="306" spans="1:7" ht="12" customHeight="1" x14ac:dyDescent="0.2">
      <c r="A306" s="255"/>
      <c r="B306" s="255"/>
      <c r="C306" s="79" t="s">
        <v>329</v>
      </c>
      <c r="D306" s="80">
        <v>4</v>
      </c>
      <c r="E306" s="80">
        <v>620</v>
      </c>
      <c r="F306" s="81">
        <v>2480</v>
      </c>
      <c r="G306" s="79"/>
    </row>
    <row r="307" spans="1:7" ht="12" customHeight="1" x14ac:dyDescent="0.2">
      <c r="A307" s="255"/>
      <c r="B307" s="255"/>
      <c r="C307" s="79" t="s">
        <v>829</v>
      </c>
      <c r="D307" s="80">
        <v>1</v>
      </c>
      <c r="E307" s="256">
        <v>0.01</v>
      </c>
      <c r="F307" s="256">
        <v>0.01</v>
      </c>
      <c r="G307" s="79"/>
    </row>
    <row r="308" spans="1:7" ht="12.95" customHeight="1" x14ac:dyDescent="0.2">
      <c r="E308" s="259">
        <v>6825.56</v>
      </c>
      <c r="F308" s="259">
        <v>6825.56</v>
      </c>
    </row>
    <row r="309" spans="1:7" ht="12" customHeight="1" x14ac:dyDescent="0.2">
      <c r="A309" s="251">
        <v>22</v>
      </c>
      <c r="B309" s="252" t="s">
        <v>1159</v>
      </c>
      <c r="C309" s="253"/>
      <c r="D309" s="251">
        <v>1</v>
      </c>
      <c r="E309" s="261">
        <v>3512.81</v>
      </c>
      <c r="F309" s="261">
        <v>3512.81</v>
      </c>
      <c r="G309" s="79"/>
    </row>
    <row r="310" spans="1:7" ht="12" customHeight="1" x14ac:dyDescent="0.2">
      <c r="A310" s="255"/>
      <c r="B310" s="255"/>
      <c r="C310" s="79" t="s">
        <v>1389</v>
      </c>
      <c r="D310" s="80">
        <v>1</v>
      </c>
      <c r="E310" s="257"/>
      <c r="F310" s="257"/>
      <c r="G310" s="79" t="s">
        <v>777</v>
      </c>
    </row>
    <row r="311" spans="1:7" ht="12" customHeight="1" x14ac:dyDescent="0.2">
      <c r="A311" s="255"/>
      <c r="B311" s="255"/>
      <c r="C311" s="79" t="s">
        <v>1390</v>
      </c>
      <c r="D311" s="80">
        <v>1</v>
      </c>
      <c r="E311" s="257"/>
      <c r="F311" s="257"/>
      <c r="G311" s="79" t="s">
        <v>777</v>
      </c>
    </row>
    <row r="312" spans="1:7" ht="12" customHeight="1" x14ac:dyDescent="0.2">
      <c r="A312" s="255"/>
      <c r="B312" s="255"/>
      <c r="C312" s="79" t="s">
        <v>1391</v>
      </c>
      <c r="D312" s="80">
        <v>1</v>
      </c>
      <c r="E312" s="257"/>
      <c r="F312" s="257"/>
      <c r="G312" s="79" t="s">
        <v>777</v>
      </c>
    </row>
    <row r="313" spans="1:7" ht="12" customHeight="1" x14ac:dyDescent="0.2">
      <c r="A313" s="255"/>
      <c r="B313" s="255"/>
      <c r="C313" s="79" t="s">
        <v>1380</v>
      </c>
      <c r="D313" s="80">
        <v>1</v>
      </c>
      <c r="E313" s="257"/>
      <c r="F313" s="257"/>
      <c r="G313" s="79" t="s">
        <v>777</v>
      </c>
    </row>
    <row r="314" spans="1:7" ht="12" customHeight="1" x14ac:dyDescent="0.2">
      <c r="A314" s="255"/>
      <c r="B314" s="255"/>
      <c r="C314" s="79" t="s">
        <v>304</v>
      </c>
      <c r="D314" s="80">
        <v>1</v>
      </c>
      <c r="E314" s="80">
        <v>540</v>
      </c>
      <c r="F314" s="80">
        <v>540</v>
      </c>
      <c r="G314" s="79"/>
    </row>
    <row r="315" spans="1:7" ht="12" customHeight="1" x14ac:dyDescent="0.2">
      <c r="A315" s="255"/>
      <c r="B315" s="255"/>
      <c r="C315" s="79" t="s">
        <v>305</v>
      </c>
      <c r="D315" s="80">
        <v>2</v>
      </c>
      <c r="E315" s="80">
        <v>270</v>
      </c>
      <c r="F315" s="80">
        <v>540</v>
      </c>
      <c r="G315" s="79"/>
    </row>
    <row r="316" spans="1:7" ht="12" customHeight="1" x14ac:dyDescent="0.2">
      <c r="A316" s="255"/>
      <c r="B316" s="255"/>
      <c r="C316" s="79" t="s">
        <v>1392</v>
      </c>
      <c r="D316" s="80">
        <v>1</v>
      </c>
      <c r="E316" s="257"/>
      <c r="F316" s="257"/>
      <c r="G316" s="79" t="s">
        <v>777</v>
      </c>
    </row>
    <row r="317" spans="1:7" ht="12" customHeight="1" x14ac:dyDescent="0.2">
      <c r="A317" s="255"/>
      <c r="B317" s="255"/>
      <c r="C317" s="79" t="s">
        <v>1393</v>
      </c>
      <c r="D317" s="80">
        <v>1</v>
      </c>
      <c r="E317" s="257"/>
      <c r="F317" s="257"/>
      <c r="G317" s="79" t="s">
        <v>777</v>
      </c>
    </row>
    <row r="318" spans="1:7" ht="12" customHeight="1" x14ac:dyDescent="0.2">
      <c r="A318" s="255"/>
      <c r="B318" s="255"/>
      <c r="C318" s="79" t="s">
        <v>330</v>
      </c>
      <c r="D318" s="80">
        <v>1</v>
      </c>
      <c r="E318" s="80">
        <v>390</v>
      </c>
      <c r="F318" s="80">
        <v>390</v>
      </c>
      <c r="G318" s="79"/>
    </row>
    <row r="319" spans="1:7" ht="12" customHeight="1" x14ac:dyDescent="0.2">
      <c r="A319" s="255"/>
      <c r="B319" s="255"/>
      <c r="C319" s="79" t="s">
        <v>824</v>
      </c>
      <c r="D319" s="80">
        <v>2</v>
      </c>
      <c r="E319" s="256">
        <v>0.01</v>
      </c>
      <c r="F319" s="256">
        <v>0.02</v>
      </c>
      <c r="G319" s="79"/>
    </row>
    <row r="320" spans="1:7" ht="12" customHeight="1" x14ac:dyDescent="0.2">
      <c r="A320" s="255"/>
      <c r="B320" s="255"/>
      <c r="C320" s="79" t="s">
        <v>549</v>
      </c>
      <c r="D320" s="80">
        <v>1</v>
      </c>
      <c r="E320" s="257"/>
      <c r="F320" s="257"/>
      <c r="G320" s="79" t="s">
        <v>777</v>
      </c>
    </row>
    <row r="321" spans="1:7" ht="12" customHeight="1" x14ac:dyDescent="0.2">
      <c r="A321" s="255"/>
      <c r="B321" s="255"/>
      <c r="C321" s="79" t="s">
        <v>329</v>
      </c>
      <c r="D321" s="80">
        <v>4</v>
      </c>
      <c r="E321" s="80">
        <v>620</v>
      </c>
      <c r="F321" s="81">
        <v>2480</v>
      </c>
      <c r="G321" s="79"/>
    </row>
    <row r="322" spans="1:7" ht="12" customHeight="1" x14ac:dyDescent="0.2">
      <c r="A322" s="255"/>
      <c r="B322" s="255"/>
      <c r="C322" s="79" t="s">
        <v>829</v>
      </c>
      <c r="D322" s="80">
        <v>1</v>
      </c>
      <c r="E322" s="256">
        <v>0.01</v>
      </c>
      <c r="F322" s="256">
        <v>0.01</v>
      </c>
      <c r="G322" s="79"/>
    </row>
    <row r="323" spans="1:7" ht="12.95" customHeight="1" x14ac:dyDescent="0.2">
      <c r="E323" s="259">
        <v>7462.84</v>
      </c>
      <c r="F323" s="259">
        <v>7462.84</v>
      </c>
    </row>
    <row r="324" spans="1:7" ht="12" customHeight="1" x14ac:dyDescent="0.2">
      <c r="A324" s="251">
        <v>23</v>
      </c>
      <c r="B324" s="252" t="s">
        <v>1161</v>
      </c>
      <c r="C324" s="253"/>
      <c r="D324" s="251">
        <v>1</v>
      </c>
      <c r="E324" s="261">
        <v>3512.81</v>
      </c>
      <c r="F324" s="261">
        <v>3512.81</v>
      </c>
      <c r="G324" s="79"/>
    </row>
    <row r="325" spans="1:7" ht="12" customHeight="1" x14ac:dyDescent="0.2">
      <c r="A325" s="255"/>
      <c r="B325" s="255"/>
      <c r="C325" s="79" t="s">
        <v>829</v>
      </c>
      <c r="D325" s="80">
        <v>1</v>
      </c>
      <c r="E325" s="256">
        <v>0.01</v>
      </c>
      <c r="F325" s="256">
        <v>0.01</v>
      </c>
      <c r="G325" s="79"/>
    </row>
    <row r="326" spans="1:7" ht="12" customHeight="1" x14ac:dyDescent="0.2">
      <c r="A326" s="255"/>
      <c r="B326" s="255"/>
      <c r="C326" s="79" t="s">
        <v>1394</v>
      </c>
      <c r="D326" s="80">
        <v>1</v>
      </c>
      <c r="E326" s="257"/>
      <c r="F326" s="257"/>
      <c r="G326" s="79" t="s">
        <v>777</v>
      </c>
    </row>
    <row r="327" spans="1:7" ht="12" customHeight="1" x14ac:dyDescent="0.2">
      <c r="A327" s="255"/>
      <c r="B327" s="255"/>
      <c r="C327" s="79" t="s">
        <v>1395</v>
      </c>
      <c r="D327" s="80">
        <v>1</v>
      </c>
      <c r="E327" s="257"/>
      <c r="F327" s="257"/>
      <c r="G327" s="79" t="s">
        <v>777</v>
      </c>
    </row>
    <row r="328" spans="1:7" ht="12" customHeight="1" x14ac:dyDescent="0.2">
      <c r="A328" s="255"/>
      <c r="B328" s="255"/>
      <c r="C328" s="79" t="s">
        <v>1396</v>
      </c>
      <c r="D328" s="80">
        <v>1</v>
      </c>
      <c r="E328" s="257"/>
      <c r="F328" s="257"/>
      <c r="G328" s="79" t="s">
        <v>777</v>
      </c>
    </row>
    <row r="329" spans="1:7" ht="12" customHeight="1" x14ac:dyDescent="0.2">
      <c r="A329" s="255"/>
      <c r="B329" s="255"/>
      <c r="C329" s="79" t="s">
        <v>1397</v>
      </c>
      <c r="D329" s="80">
        <v>1</v>
      </c>
      <c r="E329" s="257"/>
      <c r="F329" s="257"/>
      <c r="G329" s="79" t="s">
        <v>777</v>
      </c>
    </row>
    <row r="330" spans="1:7" ht="12" customHeight="1" x14ac:dyDescent="0.2">
      <c r="A330" s="255"/>
      <c r="B330" s="255"/>
      <c r="C330" s="79" t="s">
        <v>304</v>
      </c>
      <c r="D330" s="80">
        <v>1</v>
      </c>
      <c r="E330" s="80">
        <v>540</v>
      </c>
      <c r="F330" s="80">
        <v>540</v>
      </c>
      <c r="G330" s="79"/>
    </row>
    <row r="331" spans="1:7" ht="12" customHeight="1" x14ac:dyDescent="0.2">
      <c r="A331" s="255"/>
      <c r="B331" s="255"/>
      <c r="C331" s="79" t="s">
        <v>305</v>
      </c>
      <c r="D331" s="80">
        <v>2</v>
      </c>
      <c r="E331" s="80">
        <v>270</v>
      </c>
      <c r="F331" s="80">
        <v>540</v>
      </c>
      <c r="G331" s="79"/>
    </row>
    <row r="332" spans="1:7" ht="12" customHeight="1" x14ac:dyDescent="0.2">
      <c r="A332" s="255"/>
      <c r="B332" s="255"/>
      <c r="C332" s="79" t="s">
        <v>1398</v>
      </c>
      <c r="D332" s="80">
        <v>1</v>
      </c>
      <c r="E332" s="257"/>
      <c r="F332" s="257"/>
      <c r="G332" s="79" t="s">
        <v>777</v>
      </c>
    </row>
    <row r="333" spans="1:7" ht="12" customHeight="1" x14ac:dyDescent="0.2">
      <c r="A333" s="255"/>
      <c r="B333" s="255"/>
      <c r="C333" s="79" t="s">
        <v>1399</v>
      </c>
      <c r="D333" s="80">
        <v>1</v>
      </c>
      <c r="E333" s="257"/>
      <c r="F333" s="257"/>
      <c r="G333" s="79" t="s">
        <v>777</v>
      </c>
    </row>
    <row r="334" spans="1:7" ht="12" customHeight="1" x14ac:dyDescent="0.2">
      <c r="A334" s="255"/>
      <c r="B334" s="255"/>
      <c r="C334" s="79" t="s">
        <v>330</v>
      </c>
      <c r="D334" s="80">
        <v>1</v>
      </c>
      <c r="E334" s="80">
        <v>390</v>
      </c>
      <c r="F334" s="80">
        <v>390</v>
      </c>
      <c r="G334" s="79"/>
    </row>
    <row r="335" spans="1:7" ht="12" customHeight="1" x14ac:dyDescent="0.2">
      <c r="A335" s="255"/>
      <c r="B335" s="255"/>
      <c r="C335" s="79" t="s">
        <v>549</v>
      </c>
      <c r="D335" s="80">
        <v>1</v>
      </c>
      <c r="E335" s="257"/>
      <c r="F335" s="257"/>
      <c r="G335" s="79" t="s">
        <v>777</v>
      </c>
    </row>
    <row r="336" spans="1:7" ht="12" customHeight="1" x14ac:dyDescent="0.2">
      <c r="A336" s="255"/>
      <c r="B336" s="255"/>
      <c r="C336" s="79" t="s">
        <v>329</v>
      </c>
      <c r="D336" s="80">
        <v>4</v>
      </c>
      <c r="E336" s="80">
        <v>620</v>
      </c>
      <c r="F336" s="81">
        <v>2480</v>
      </c>
      <c r="G336" s="79"/>
    </row>
    <row r="337" spans="1:7" ht="12.95" customHeight="1" x14ac:dyDescent="0.2">
      <c r="E337" s="259">
        <v>7462.82</v>
      </c>
      <c r="F337" s="259">
        <v>7462.82</v>
      </c>
    </row>
    <row r="338" spans="1:7" ht="12" customHeight="1" x14ac:dyDescent="0.2">
      <c r="A338" s="251">
        <v>24</v>
      </c>
      <c r="B338" s="252" t="s">
        <v>1160</v>
      </c>
      <c r="C338" s="253"/>
      <c r="D338" s="251">
        <v>1</v>
      </c>
      <c r="E338" s="254">
        <v>3020</v>
      </c>
      <c r="F338" s="254">
        <v>3020</v>
      </c>
      <c r="G338" s="79"/>
    </row>
    <row r="339" spans="1:7" ht="12" customHeight="1" x14ac:dyDescent="0.2">
      <c r="A339" s="255"/>
      <c r="B339" s="255"/>
      <c r="C339" s="79" t="s">
        <v>876</v>
      </c>
      <c r="D339" s="80">
        <v>1</v>
      </c>
      <c r="E339" s="257"/>
      <c r="F339" s="257"/>
      <c r="G339" s="79" t="s">
        <v>777</v>
      </c>
    </row>
    <row r="340" spans="1:7" ht="12" customHeight="1" x14ac:dyDescent="0.2">
      <c r="A340" s="255"/>
      <c r="B340" s="255"/>
      <c r="C340" s="79" t="s">
        <v>877</v>
      </c>
      <c r="D340" s="80">
        <v>1</v>
      </c>
      <c r="E340" s="257"/>
      <c r="F340" s="257"/>
      <c r="G340" s="79" t="s">
        <v>777</v>
      </c>
    </row>
    <row r="341" spans="1:7" ht="12" customHeight="1" x14ac:dyDescent="0.2">
      <c r="A341" s="255"/>
      <c r="B341" s="255"/>
      <c r="C341" s="79" t="s">
        <v>1400</v>
      </c>
      <c r="D341" s="80">
        <v>1</v>
      </c>
      <c r="E341" s="257"/>
      <c r="F341" s="257"/>
      <c r="G341" s="79" t="s">
        <v>777</v>
      </c>
    </row>
    <row r="342" spans="1:7" ht="12" customHeight="1" x14ac:dyDescent="0.2">
      <c r="A342" s="255"/>
      <c r="B342" s="255"/>
      <c r="C342" s="79" t="s">
        <v>1401</v>
      </c>
      <c r="D342" s="80">
        <v>1</v>
      </c>
      <c r="E342" s="257"/>
      <c r="F342" s="257"/>
      <c r="G342" s="79" t="s">
        <v>777</v>
      </c>
    </row>
    <row r="343" spans="1:7" ht="12" customHeight="1" x14ac:dyDescent="0.2">
      <c r="A343" s="255"/>
      <c r="B343" s="255"/>
      <c r="C343" s="79" t="s">
        <v>304</v>
      </c>
      <c r="D343" s="80">
        <v>1</v>
      </c>
      <c r="E343" s="80">
        <v>540</v>
      </c>
      <c r="F343" s="80">
        <v>540</v>
      </c>
      <c r="G343" s="79"/>
    </row>
    <row r="344" spans="1:7" ht="12" customHeight="1" x14ac:dyDescent="0.2">
      <c r="A344" s="255"/>
      <c r="B344" s="255"/>
      <c r="C344" s="79" t="s">
        <v>366</v>
      </c>
      <c r="D344" s="80">
        <v>2</v>
      </c>
      <c r="E344" s="80">
        <v>270</v>
      </c>
      <c r="F344" s="80">
        <v>540</v>
      </c>
      <c r="G344" s="79"/>
    </row>
    <row r="345" spans="1:7" ht="12" customHeight="1" x14ac:dyDescent="0.2">
      <c r="A345" s="255"/>
      <c r="B345" s="255"/>
      <c r="C345" s="79" t="s">
        <v>866</v>
      </c>
      <c r="D345" s="80">
        <v>1</v>
      </c>
      <c r="E345" s="257"/>
      <c r="F345" s="257"/>
      <c r="G345" s="79" t="s">
        <v>777</v>
      </c>
    </row>
    <row r="346" spans="1:7" ht="12" customHeight="1" x14ac:dyDescent="0.2">
      <c r="A346" s="255"/>
      <c r="B346" s="255"/>
      <c r="C346" s="79" t="s">
        <v>1402</v>
      </c>
      <c r="D346" s="80">
        <v>1</v>
      </c>
      <c r="E346" s="257"/>
      <c r="F346" s="257"/>
      <c r="G346" s="79" t="s">
        <v>777</v>
      </c>
    </row>
    <row r="347" spans="1:7" ht="12" customHeight="1" x14ac:dyDescent="0.2">
      <c r="A347" s="255"/>
      <c r="B347" s="255"/>
      <c r="C347" s="79" t="s">
        <v>330</v>
      </c>
      <c r="D347" s="80">
        <v>1</v>
      </c>
      <c r="E347" s="80">
        <v>390</v>
      </c>
      <c r="F347" s="80">
        <v>390</v>
      </c>
      <c r="G347" s="79"/>
    </row>
    <row r="348" spans="1:7" ht="12" customHeight="1" x14ac:dyDescent="0.2">
      <c r="A348" s="255"/>
      <c r="B348" s="255"/>
      <c r="C348" s="79" t="s">
        <v>549</v>
      </c>
      <c r="D348" s="80">
        <v>1</v>
      </c>
      <c r="E348" s="257"/>
      <c r="F348" s="257"/>
      <c r="G348" s="79" t="s">
        <v>777</v>
      </c>
    </row>
    <row r="349" spans="1:7" ht="12" customHeight="1" x14ac:dyDescent="0.2">
      <c r="A349" s="255"/>
      <c r="B349" s="255"/>
      <c r="C349" s="79" t="s">
        <v>329</v>
      </c>
      <c r="D349" s="80">
        <v>4</v>
      </c>
      <c r="E349" s="80">
        <v>620</v>
      </c>
      <c r="F349" s="81">
        <v>2480</v>
      </c>
      <c r="G349" s="79"/>
    </row>
    <row r="350" spans="1:7" ht="12" customHeight="1" x14ac:dyDescent="0.2">
      <c r="A350" s="255"/>
      <c r="B350" s="255"/>
      <c r="C350" s="79" t="s">
        <v>829</v>
      </c>
      <c r="D350" s="80">
        <v>1</v>
      </c>
      <c r="E350" s="256">
        <v>0.01</v>
      </c>
      <c r="F350" s="256">
        <v>0.01</v>
      </c>
      <c r="G350" s="79"/>
    </row>
    <row r="351" spans="1:7" ht="12.95" customHeight="1" x14ac:dyDescent="0.2">
      <c r="E351" s="259">
        <v>6970.01</v>
      </c>
      <c r="F351" s="259">
        <v>6970.01</v>
      </c>
    </row>
    <row r="352" spans="1:7" ht="12" customHeight="1" x14ac:dyDescent="0.2">
      <c r="A352" s="251">
        <v>25</v>
      </c>
      <c r="B352" s="252" t="s">
        <v>1156</v>
      </c>
      <c r="C352" s="253"/>
      <c r="D352" s="251">
        <v>1</v>
      </c>
      <c r="E352" s="261">
        <v>2658.64</v>
      </c>
      <c r="F352" s="261">
        <v>2658.64</v>
      </c>
      <c r="G352" s="79"/>
    </row>
    <row r="353" spans="1:7" ht="12" customHeight="1" x14ac:dyDescent="0.2">
      <c r="A353" s="255"/>
      <c r="B353" s="255"/>
      <c r="C353" s="79" t="s">
        <v>555</v>
      </c>
      <c r="D353" s="80">
        <v>1</v>
      </c>
      <c r="E353" s="256">
        <v>0.01</v>
      </c>
      <c r="F353" s="256">
        <v>0.01</v>
      </c>
      <c r="G353" s="79"/>
    </row>
    <row r="354" spans="1:7" ht="12" customHeight="1" x14ac:dyDescent="0.2">
      <c r="A354" s="255"/>
      <c r="B354" s="255"/>
      <c r="C354" s="79" t="s">
        <v>808</v>
      </c>
      <c r="D354" s="80">
        <v>1</v>
      </c>
      <c r="E354" s="257"/>
      <c r="F354" s="257"/>
      <c r="G354" s="79" t="s">
        <v>777</v>
      </c>
    </row>
    <row r="355" spans="1:7" ht="12" customHeight="1" x14ac:dyDescent="0.2">
      <c r="A355" s="255"/>
      <c r="B355" s="255"/>
      <c r="C355" s="79" t="s">
        <v>809</v>
      </c>
      <c r="D355" s="80">
        <v>1</v>
      </c>
      <c r="E355" s="257"/>
      <c r="F355" s="257"/>
      <c r="G355" s="79" t="s">
        <v>777</v>
      </c>
    </row>
    <row r="356" spans="1:7" ht="12" customHeight="1" x14ac:dyDescent="0.2">
      <c r="A356" s="255"/>
      <c r="B356" s="255"/>
      <c r="C356" s="79" t="s">
        <v>1403</v>
      </c>
      <c r="D356" s="80">
        <v>1</v>
      </c>
      <c r="E356" s="257"/>
      <c r="F356" s="257"/>
      <c r="G356" s="79" t="s">
        <v>777</v>
      </c>
    </row>
    <row r="357" spans="1:7" ht="12" customHeight="1" x14ac:dyDescent="0.2">
      <c r="A357" s="255"/>
      <c r="B357" s="255"/>
      <c r="C357" s="79" t="s">
        <v>1401</v>
      </c>
      <c r="D357" s="80">
        <v>1</v>
      </c>
      <c r="E357" s="257"/>
      <c r="F357" s="257"/>
      <c r="G357" s="79" t="s">
        <v>777</v>
      </c>
    </row>
    <row r="358" spans="1:7" ht="12" customHeight="1" x14ac:dyDescent="0.2">
      <c r="A358" s="255"/>
      <c r="B358" s="255"/>
      <c r="C358" s="79" t="s">
        <v>304</v>
      </c>
      <c r="D358" s="80">
        <v>1</v>
      </c>
      <c r="E358" s="80">
        <v>540</v>
      </c>
      <c r="F358" s="80">
        <v>540</v>
      </c>
      <c r="G358" s="79"/>
    </row>
    <row r="359" spans="1:7" ht="12" customHeight="1" x14ac:dyDescent="0.2">
      <c r="A359" s="255"/>
      <c r="B359" s="255"/>
      <c r="C359" s="79" t="s">
        <v>366</v>
      </c>
      <c r="D359" s="80">
        <v>2</v>
      </c>
      <c r="E359" s="80">
        <v>270</v>
      </c>
      <c r="F359" s="80">
        <v>540</v>
      </c>
      <c r="G359" s="79"/>
    </row>
    <row r="360" spans="1:7" ht="12" customHeight="1" x14ac:dyDescent="0.2">
      <c r="A360" s="255"/>
      <c r="B360" s="255"/>
      <c r="C360" s="79" t="s">
        <v>552</v>
      </c>
      <c r="D360" s="80">
        <v>1</v>
      </c>
      <c r="E360" s="257"/>
      <c r="F360" s="257"/>
      <c r="G360" s="79" t="s">
        <v>777</v>
      </c>
    </row>
    <row r="361" spans="1:7" ht="12" customHeight="1" x14ac:dyDescent="0.2">
      <c r="A361" s="255"/>
      <c r="B361" s="255"/>
      <c r="C361" s="79" t="s">
        <v>1404</v>
      </c>
      <c r="D361" s="80">
        <v>1</v>
      </c>
      <c r="E361" s="257"/>
      <c r="F361" s="257"/>
      <c r="G361" s="79" t="s">
        <v>777</v>
      </c>
    </row>
    <row r="362" spans="1:7" ht="12" customHeight="1" x14ac:dyDescent="0.2">
      <c r="A362" s="255"/>
      <c r="B362" s="255"/>
      <c r="C362" s="79" t="s">
        <v>330</v>
      </c>
      <c r="D362" s="80">
        <v>1</v>
      </c>
      <c r="E362" s="80">
        <v>390</v>
      </c>
      <c r="F362" s="80">
        <v>390</v>
      </c>
      <c r="G362" s="79"/>
    </row>
    <row r="363" spans="1:7" ht="12" customHeight="1" x14ac:dyDescent="0.2">
      <c r="A363" s="255"/>
      <c r="B363" s="255"/>
      <c r="C363" s="79" t="s">
        <v>549</v>
      </c>
      <c r="D363" s="80">
        <v>1</v>
      </c>
      <c r="E363" s="257"/>
      <c r="F363" s="257"/>
      <c r="G363" s="79" t="s">
        <v>777</v>
      </c>
    </row>
    <row r="364" spans="1:7" ht="12" customHeight="1" x14ac:dyDescent="0.2">
      <c r="A364" s="255"/>
      <c r="B364" s="255"/>
      <c r="C364" s="79" t="s">
        <v>329</v>
      </c>
      <c r="D364" s="80">
        <v>4</v>
      </c>
      <c r="E364" s="80">
        <v>620</v>
      </c>
      <c r="F364" s="81">
        <v>2480</v>
      </c>
      <c r="G364" s="79"/>
    </row>
    <row r="365" spans="1:7" ht="12.95" customHeight="1" x14ac:dyDescent="0.2">
      <c r="E365" s="259">
        <v>6608.65</v>
      </c>
      <c r="F365" s="259">
        <v>6608.65</v>
      </c>
    </row>
    <row r="366" spans="1:7" ht="12" customHeight="1" x14ac:dyDescent="0.2">
      <c r="A366" s="251">
        <v>26</v>
      </c>
      <c r="B366" s="252" t="s">
        <v>1163</v>
      </c>
      <c r="C366" s="253"/>
      <c r="D366" s="251">
        <v>1</v>
      </c>
      <c r="E366" s="261">
        <v>2788.79</v>
      </c>
      <c r="F366" s="261">
        <v>2788.79</v>
      </c>
      <c r="G366" s="79"/>
    </row>
    <row r="367" spans="1:7" ht="12" customHeight="1" x14ac:dyDescent="0.2">
      <c r="A367" s="255"/>
      <c r="B367" s="255"/>
      <c r="C367" s="79" t="s">
        <v>1383</v>
      </c>
      <c r="D367" s="80">
        <v>1</v>
      </c>
      <c r="E367" s="257"/>
      <c r="F367" s="257"/>
      <c r="G367" s="79" t="s">
        <v>777</v>
      </c>
    </row>
    <row r="368" spans="1:7" ht="12" customHeight="1" x14ac:dyDescent="0.2">
      <c r="A368" s="255"/>
      <c r="B368" s="255"/>
      <c r="C368" s="79" t="s">
        <v>1384</v>
      </c>
      <c r="D368" s="80">
        <v>1</v>
      </c>
      <c r="E368" s="257"/>
      <c r="F368" s="257"/>
      <c r="G368" s="79" t="s">
        <v>777</v>
      </c>
    </row>
    <row r="369" spans="1:7" ht="12" customHeight="1" x14ac:dyDescent="0.2">
      <c r="A369" s="255"/>
      <c r="B369" s="255"/>
      <c r="C369" s="79" t="s">
        <v>1405</v>
      </c>
      <c r="D369" s="80">
        <v>1</v>
      </c>
      <c r="E369" s="257"/>
      <c r="F369" s="257"/>
      <c r="G369" s="79" t="s">
        <v>777</v>
      </c>
    </row>
    <row r="370" spans="1:7" ht="12" customHeight="1" x14ac:dyDescent="0.2">
      <c r="A370" s="255"/>
      <c r="B370" s="255"/>
      <c r="C370" s="79" t="s">
        <v>1406</v>
      </c>
      <c r="D370" s="80">
        <v>1</v>
      </c>
      <c r="E370" s="257"/>
      <c r="F370" s="257"/>
      <c r="G370" s="79" t="s">
        <v>777</v>
      </c>
    </row>
    <row r="371" spans="1:7" ht="12" customHeight="1" x14ac:dyDescent="0.2">
      <c r="A371" s="255"/>
      <c r="B371" s="255"/>
      <c r="C371" s="79" t="s">
        <v>304</v>
      </c>
      <c r="D371" s="80">
        <v>1</v>
      </c>
      <c r="E371" s="80">
        <v>540</v>
      </c>
      <c r="F371" s="80">
        <v>540</v>
      </c>
      <c r="G371" s="79"/>
    </row>
    <row r="372" spans="1:7" ht="12" customHeight="1" x14ac:dyDescent="0.2">
      <c r="A372" s="255"/>
      <c r="B372" s="255"/>
      <c r="C372" s="79" t="s">
        <v>366</v>
      </c>
      <c r="D372" s="80">
        <v>2</v>
      </c>
      <c r="E372" s="80">
        <v>270</v>
      </c>
      <c r="F372" s="80">
        <v>540</v>
      </c>
      <c r="G372" s="79"/>
    </row>
    <row r="373" spans="1:7" ht="12" customHeight="1" x14ac:dyDescent="0.2">
      <c r="A373" s="255"/>
      <c r="B373" s="255"/>
      <c r="C373" s="79" t="s">
        <v>1407</v>
      </c>
      <c r="D373" s="80">
        <v>1</v>
      </c>
      <c r="E373" s="257"/>
      <c r="F373" s="257"/>
      <c r="G373" s="79" t="s">
        <v>777</v>
      </c>
    </row>
    <row r="374" spans="1:7" ht="12" customHeight="1" x14ac:dyDescent="0.2">
      <c r="A374" s="255"/>
      <c r="B374" s="255"/>
      <c r="C374" s="79" t="s">
        <v>1408</v>
      </c>
      <c r="D374" s="80">
        <v>1</v>
      </c>
      <c r="E374" s="257"/>
      <c r="F374" s="257"/>
      <c r="G374" s="79" t="s">
        <v>777</v>
      </c>
    </row>
    <row r="375" spans="1:7" ht="12" customHeight="1" x14ac:dyDescent="0.2">
      <c r="A375" s="255"/>
      <c r="B375" s="255"/>
      <c r="C375" s="79" t="s">
        <v>330</v>
      </c>
      <c r="D375" s="80">
        <v>1</v>
      </c>
      <c r="E375" s="80">
        <v>390</v>
      </c>
      <c r="F375" s="80">
        <v>390</v>
      </c>
      <c r="G375" s="79"/>
    </row>
    <row r="376" spans="1:7" ht="12" customHeight="1" x14ac:dyDescent="0.2">
      <c r="A376" s="255"/>
      <c r="B376" s="255"/>
      <c r="C376" s="79" t="s">
        <v>549</v>
      </c>
      <c r="D376" s="80">
        <v>1</v>
      </c>
      <c r="E376" s="257"/>
      <c r="F376" s="257"/>
      <c r="G376" s="79" t="s">
        <v>777</v>
      </c>
    </row>
    <row r="377" spans="1:7" ht="12" customHeight="1" x14ac:dyDescent="0.2">
      <c r="A377" s="255"/>
      <c r="B377" s="255"/>
      <c r="C377" s="79" t="s">
        <v>329</v>
      </c>
      <c r="D377" s="80">
        <v>4</v>
      </c>
      <c r="E377" s="80">
        <v>620</v>
      </c>
      <c r="F377" s="81">
        <v>2480</v>
      </c>
      <c r="G377" s="79"/>
    </row>
    <row r="378" spans="1:7" ht="12" customHeight="1" x14ac:dyDescent="0.2">
      <c r="A378" s="255"/>
      <c r="B378" s="255"/>
      <c r="C378" s="79" t="s">
        <v>829</v>
      </c>
      <c r="D378" s="80">
        <v>1</v>
      </c>
      <c r="E378" s="256">
        <v>0.01</v>
      </c>
      <c r="F378" s="256">
        <v>0.01</v>
      </c>
      <c r="G378" s="79"/>
    </row>
    <row r="379" spans="1:7" ht="12.95" customHeight="1" x14ac:dyDescent="0.2">
      <c r="E379" s="263">
        <v>6738.8</v>
      </c>
      <c r="F379" s="263">
        <v>6738.8</v>
      </c>
    </row>
    <row r="380" spans="1:7" ht="12" customHeight="1" x14ac:dyDescent="0.2">
      <c r="A380" s="251">
        <v>27</v>
      </c>
      <c r="B380" s="252" t="s">
        <v>1162</v>
      </c>
      <c r="C380" s="253"/>
      <c r="D380" s="251">
        <v>1</v>
      </c>
      <c r="E380" s="261">
        <v>2658.64</v>
      </c>
      <c r="F380" s="261">
        <v>2658.64</v>
      </c>
      <c r="G380" s="79"/>
    </row>
    <row r="381" spans="1:7" ht="12" customHeight="1" x14ac:dyDescent="0.2">
      <c r="A381" s="255"/>
      <c r="B381" s="255"/>
      <c r="C381" s="79" t="s">
        <v>830</v>
      </c>
      <c r="D381" s="80">
        <v>1</v>
      </c>
      <c r="E381" s="257"/>
      <c r="F381" s="257"/>
      <c r="G381" s="79" t="s">
        <v>777</v>
      </c>
    </row>
    <row r="382" spans="1:7" ht="12" customHeight="1" x14ac:dyDescent="0.2">
      <c r="A382" s="255"/>
      <c r="B382" s="255"/>
      <c r="C382" s="79" t="s">
        <v>831</v>
      </c>
      <c r="D382" s="80">
        <v>1</v>
      </c>
      <c r="E382" s="257"/>
      <c r="F382" s="257"/>
      <c r="G382" s="79" t="s">
        <v>777</v>
      </c>
    </row>
    <row r="383" spans="1:7" ht="12" customHeight="1" x14ac:dyDescent="0.2">
      <c r="A383" s="255"/>
      <c r="B383" s="255"/>
      <c r="C383" s="79" t="s">
        <v>1409</v>
      </c>
      <c r="D383" s="80">
        <v>1</v>
      </c>
      <c r="E383" s="257"/>
      <c r="F383" s="257"/>
      <c r="G383" s="79" t="s">
        <v>777</v>
      </c>
    </row>
    <row r="384" spans="1:7" ht="12" customHeight="1" x14ac:dyDescent="0.2">
      <c r="A384" s="255"/>
      <c r="B384" s="255"/>
      <c r="C384" s="79" t="s">
        <v>1401</v>
      </c>
      <c r="D384" s="80">
        <v>1</v>
      </c>
      <c r="E384" s="257"/>
      <c r="F384" s="257"/>
      <c r="G384" s="79" t="s">
        <v>777</v>
      </c>
    </row>
    <row r="385" spans="1:7" ht="12" customHeight="1" x14ac:dyDescent="0.2">
      <c r="A385" s="255"/>
      <c r="B385" s="255"/>
      <c r="C385" s="79" t="s">
        <v>304</v>
      </c>
      <c r="D385" s="80">
        <v>1</v>
      </c>
      <c r="E385" s="80">
        <v>540</v>
      </c>
      <c r="F385" s="80">
        <v>540</v>
      </c>
      <c r="G385" s="79"/>
    </row>
    <row r="386" spans="1:7" ht="12" customHeight="1" x14ac:dyDescent="0.2">
      <c r="A386" s="255"/>
      <c r="B386" s="255"/>
      <c r="C386" s="79" t="s">
        <v>366</v>
      </c>
      <c r="D386" s="80">
        <v>2</v>
      </c>
      <c r="E386" s="80">
        <v>270</v>
      </c>
      <c r="F386" s="80">
        <v>540</v>
      </c>
      <c r="G386" s="79"/>
    </row>
    <row r="387" spans="1:7" ht="12" customHeight="1" x14ac:dyDescent="0.2">
      <c r="A387" s="255"/>
      <c r="B387" s="255"/>
      <c r="C387" s="79" t="s">
        <v>834</v>
      </c>
      <c r="D387" s="80">
        <v>1</v>
      </c>
      <c r="E387" s="257"/>
      <c r="F387" s="257"/>
      <c r="G387" s="79" t="s">
        <v>777</v>
      </c>
    </row>
    <row r="388" spans="1:7" ht="12" customHeight="1" x14ac:dyDescent="0.2">
      <c r="A388" s="255"/>
      <c r="B388" s="255"/>
      <c r="C388" s="79" t="s">
        <v>1410</v>
      </c>
      <c r="D388" s="80">
        <v>1</v>
      </c>
      <c r="E388" s="257"/>
      <c r="F388" s="257"/>
      <c r="G388" s="79" t="s">
        <v>777</v>
      </c>
    </row>
    <row r="389" spans="1:7" ht="12" customHeight="1" x14ac:dyDescent="0.2">
      <c r="A389" s="255"/>
      <c r="B389" s="255"/>
      <c r="C389" s="79" t="s">
        <v>330</v>
      </c>
      <c r="D389" s="80">
        <v>1</v>
      </c>
      <c r="E389" s="80">
        <v>390</v>
      </c>
      <c r="F389" s="80">
        <v>390</v>
      </c>
      <c r="G389" s="79"/>
    </row>
    <row r="390" spans="1:7" ht="12" customHeight="1" x14ac:dyDescent="0.2">
      <c r="A390" s="255"/>
      <c r="B390" s="255"/>
      <c r="C390" s="79" t="s">
        <v>549</v>
      </c>
      <c r="D390" s="80">
        <v>1</v>
      </c>
      <c r="E390" s="257"/>
      <c r="F390" s="257"/>
      <c r="G390" s="79" t="s">
        <v>777</v>
      </c>
    </row>
    <row r="391" spans="1:7" ht="12" customHeight="1" x14ac:dyDescent="0.2">
      <c r="A391" s="255"/>
      <c r="B391" s="255"/>
      <c r="C391" s="79" t="s">
        <v>329</v>
      </c>
      <c r="D391" s="80">
        <v>4</v>
      </c>
      <c r="E391" s="80">
        <v>620</v>
      </c>
      <c r="F391" s="81">
        <v>2480</v>
      </c>
      <c r="G391" s="79"/>
    </row>
    <row r="392" spans="1:7" ht="12" customHeight="1" x14ac:dyDescent="0.2">
      <c r="A392" s="255"/>
      <c r="B392" s="255"/>
      <c r="C392" s="79" t="s">
        <v>829</v>
      </c>
      <c r="D392" s="80">
        <v>1</v>
      </c>
      <c r="E392" s="256">
        <v>0.01</v>
      </c>
      <c r="F392" s="256">
        <v>0.01</v>
      </c>
      <c r="G392" s="79"/>
    </row>
    <row r="393" spans="1:7" ht="12.95" customHeight="1" x14ac:dyDescent="0.2">
      <c r="E393" s="259">
        <v>6608.65</v>
      </c>
      <c r="F393" s="259">
        <v>6608.65</v>
      </c>
    </row>
    <row r="394" spans="1:7" ht="12" customHeight="1" x14ac:dyDescent="0.2">
      <c r="A394" s="251">
        <v>28</v>
      </c>
      <c r="B394" s="252" t="s">
        <v>1039</v>
      </c>
      <c r="C394" s="253"/>
      <c r="D394" s="251">
        <v>1</v>
      </c>
      <c r="E394" s="261">
        <v>1883.73</v>
      </c>
      <c r="F394" s="261">
        <v>1883.73</v>
      </c>
      <c r="G394" s="79"/>
    </row>
    <row r="395" spans="1:7" ht="12" customHeight="1" x14ac:dyDescent="0.2">
      <c r="A395" s="255"/>
      <c r="B395" s="255"/>
      <c r="C395" s="79" t="s">
        <v>332</v>
      </c>
      <c r="D395" s="80">
        <v>1</v>
      </c>
      <c r="E395" s="80">
        <v>210</v>
      </c>
      <c r="F395" s="80">
        <v>210</v>
      </c>
      <c r="G395" s="79"/>
    </row>
    <row r="396" spans="1:7" ht="12" customHeight="1" x14ac:dyDescent="0.2">
      <c r="A396" s="255"/>
      <c r="B396" s="255"/>
      <c r="C396" s="79" t="s">
        <v>545</v>
      </c>
      <c r="D396" s="80">
        <v>3</v>
      </c>
      <c r="E396" s="256">
        <v>0.01</v>
      </c>
      <c r="F396" s="256">
        <v>0.03</v>
      </c>
      <c r="G396" s="79"/>
    </row>
    <row r="397" spans="1:7" ht="12" customHeight="1" x14ac:dyDescent="0.2">
      <c r="A397" s="255"/>
      <c r="B397" s="255"/>
      <c r="C397" s="79" t="s">
        <v>338</v>
      </c>
      <c r="D397" s="80">
        <v>1</v>
      </c>
      <c r="E397" s="80">
        <v>20</v>
      </c>
      <c r="F397" s="80">
        <v>20</v>
      </c>
      <c r="G397" s="79"/>
    </row>
    <row r="398" spans="1:7" ht="12" customHeight="1" x14ac:dyDescent="0.2">
      <c r="A398" s="255"/>
      <c r="B398" s="255"/>
      <c r="C398" s="79" t="s">
        <v>546</v>
      </c>
      <c r="D398" s="80">
        <v>2</v>
      </c>
      <c r="E398" s="256">
        <v>0.01</v>
      </c>
      <c r="F398" s="256">
        <v>0.02</v>
      </c>
      <c r="G398" s="79"/>
    </row>
    <row r="399" spans="1:7" ht="12" customHeight="1" x14ac:dyDescent="0.2">
      <c r="A399" s="255"/>
      <c r="B399" s="255"/>
      <c r="C399" s="79" t="s">
        <v>329</v>
      </c>
      <c r="D399" s="80">
        <v>2</v>
      </c>
      <c r="E399" s="80">
        <v>620</v>
      </c>
      <c r="F399" s="81">
        <v>1240</v>
      </c>
      <c r="G399" s="79"/>
    </row>
    <row r="400" spans="1:7" ht="12" customHeight="1" x14ac:dyDescent="0.2">
      <c r="A400" s="255"/>
      <c r="B400" s="255"/>
      <c r="C400" s="79" t="s">
        <v>1411</v>
      </c>
      <c r="D400" s="80">
        <v>1</v>
      </c>
      <c r="E400" s="257"/>
      <c r="F400" s="257"/>
      <c r="G400" s="79" t="s">
        <v>777</v>
      </c>
    </row>
    <row r="401" spans="1:7" ht="12" customHeight="1" x14ac:dyDescent="0.2">
      <c r="A401" s="255"/>
      <c r="B401" s="255"/>
      <c r="C401" s="79" t="s">
        <v>1412</v>
      </c>
      <c r="D401" s="80">
        <v>1</v>
      </c>
      <c r="E401" s="257"/>
      <c r="F401" s="257"/>
      <c r="G401" s="79" t="s">
        <v>777</v>
      </c>
    </row>
    <row r="402" spans="1:7" ht="12" customHeight="1" x14ac:dyDescent="0.2">
      <c r="A402" s="255"/>
      <c r="B402" s="255"/>
      <c r="C402" s="79" t="s">
        <v>1413</v>
      </c>
      <c r="D402" s="80">
        <v>1</v>
      </c>
      <c r="E402" s="257"/>
      <c r="F402" s="257"/>
      <c r="G402" s="79" t="s">
        <v>777</v>
      </c>
    </row>
    <row r="403" spans="1:7" ht="12" customHeight="1" x14ac:dyDescent="0.2">
      <c r="A403" s="255"/>
      <c r="B403" s="255"/>
      <c r="C403" s="79" t="s">
        <v>1414</v>
      </c>
      <c r="D403" s="80">
        <v>1</v>
      </c>
      <c r="E403" s="257"/>
      <c r="F403" s="257"/>
      <c r="G403" s="79" t="s">
        <v>777</v>
      </c>
    </row>
    <row r="404" spans="1:7" ht="12" customHeight="1" x14ac:dyDescent="0.2">
      <c r="A404" s="255"/>
      <c r="B404" s="255"/>
      <c r="C404" s="79" t="s">
        <v>1415</v>
      </c>
      <c r="D404" s="80">
        <v>1</v>
      </c>
      <c r="E404" s="257"/>
      <c r="F404" s="257"/>
      <c r="G404" s="79" t="s">
        <v>777</v>
      </c>
    </row>
    <row r="405" spans="1:7" ht="12" customHeight="1" x14ac:dyDescent="0.2">
      <c r="A405" s="255"/>
      <c r="B405" s="255"/>
      <c r="C405" s="79" t="s">
        <v>556</v>
      </c>
      <c r="D405" s="80">
        <v>1</v>
      </c>
      <c r="E405" s="257"/>
      <c r="F405" s="257"/>
      <c r="G405" s="79" t="s">
        <v>777</v>
      </c>
    </row>
    <row r="406" spans="1:7" ht="12" customHeight="1" x14ac:dyDescent="0.2">
      <c r="A406" s="255"/>
      <c r="B406" s="255"/>
      <c r="C406" s="79" t="s">
        <v>1416</v>
      </c>
      <c r="D406" s="80">
        <v>1</v>
      </c>
      <c r="E406" s="257"/>
      <c r="F406" s="257"/>
      <c r="G406" s="79" t="s">
        <v>777</v>
      </c>
    </row>
    <row r="407" spans="1:7" ht="12" customHeight="1" x14ac:dyDescent="0.2">
      <c r="A407" s="255"/>
      <c r="B407" s="255"/>
      <c r="C407" s="79" t="s">
        <v>394</v>
      </c>
      <c r="D407" s="80">
        <v>1</v>
      </c>
      <c r="E407" s="256">
        <v>0.01</v>
      </c>
      <c r="F407" s="256">
        <v>0.01</v>
      </c>
      <c r="G407" s="79"/>
    </row>
    <row r="408" spans="1:7" ht="12" customHeight="1" x14ac:dyDescent="0.2">
      <c r="A408" s="255"/>
      <c r="B408" s="255"/>
      <c r="C408" s="79" t="s">
        <v>335</v>
      </c>
      <c r="D408" s="80">
        <v>1</v>
      </c>
      <c r="E408" s="80">
        <v>740</v>
      </c>
      <c r="F408" s="80">
        <v>740</v>
      </c>
      <c r="G408" s="79"/>
    </row>
    <row r="409" spans="1:7" ht="12" customHeight="1" x14ac:dyDescent="0.2">
      <c r="A409" s="255"/>
      <c r="B409" s="255"/>
      <c r="C409" s="79" t="s">
        <v>1417</v>
      </c>
      <c r="D409" s="80">
        <v>1</v>
      </c>
      <c r="E409" s="256">
        <v>320.99</v>
      </c>
      <c r="F409" s="256">
        <v>320.99</v>
      </c>
      <c r="G409" s="79"/>
    </row>
    <row r="410" spans="1:7" ht="12" customHeight="1" x14ac:dyDescent="0.2">
      <c r="A410" s="255"/>
      <c r="B410" s="255"/>
      <c r="C410" s="79" t="s">
        <v>1418</v>
      </c>
      <c r="D410" s="80">
        <v>1</v>
      </c>
      <c r="E410" s="257"/>
      <c r="F410" s="257"/>
      <c r="G410" s="79" t="s">
        <v>777</v>
      </c>
    </row>
    <row r="411" spans="1:7" ht="12.95" customHeight="1" x14ac:dyDescent="0.2">
      <c r="E411" s="259">
        <v>4414.79</v>
      </c>
      <c r="F411" s="259">
        <v>4414.79</v>
      </c>
    </row>
    <row r="412" spans="1:7" ht="12" customHeight="1" x14ac:dyDescent="0.2">
      <c r="A412" s="251">
        <v>29</v>
      </c>
      <c r="B412" s="252" t="s">
        <v>1035</v>
      </c>
      <c r="C412" s="253"/>
      <c r="D412" s="251">
        <v>1</v>
      </c>
      <c r="E412" s="261">
        <v>2117.02</v>
      </c>
      <c r="F412" s="261">
        <v>2117.02</v>
      </c>
      <c r="G412" s="79"/>
    </row>
    <row r="413" spans="1:7" ht="12" customHeight="1" x14ac:dyDescent="0.2">
      <c r="A413" s="255"/>
      <c r="B413" s="255"/>
      <c r="C413" s="79" t="s">
        <v>332</v>
      </c>
      <c r="D413" s="80">
        <v>1</v>
      </c>
      <c r="E413" s="80">
        <v>210</v>
      </c>
      <c r="F413" s="80">
        <v>210</v>
      </c>
      <c r="G413" s="79"/>
    </row>
    <row r="414" spans="1:7" ht="12" customHeight="1" x14ac:dyDescent="0.2">
      <c r="A414" s="255"/>
      <c r="B414" s="255"/>
      <c r="C414" s="79" t="s">
        <v>545</v>
      </c>
      <c r="D414" s="80">
        <v>3</v>
      </c>
      <c r="E414" s="256">
        <v>0.01</v>
      </c>
      <c r="F414" s="256">
        <v>0.03</v>
      </c>
      <c r="G414" s="79"/>
    </row>
    <row r="415" spans="1:7" ht="12" customHeight="1" x14ac:dyDescent="0.2">
      <c r="A415" s="255"/>
      <c r="B415" s="255"/>
      <c r="C415" s="79" t="s">
        <v>338</v>
      </c>
      <c r="D415" s="80">
        <v>1</v>
      </c>
      <c r="E415" s="80">
        <v>20</v>
      </c>
      <c r="F415" s="80">
        <v>20</v>
      </c>
      <c r="G415" s="79"/>
    </row>
    <row r="416" spans="1:7" ht="12" customHeight="1" x14ac:dyDescent="0.2">
      <c r="A416" s="255"/>
      <c r="B416" s="255"/>
      <c r="C416" s="79" t="s">
        <v>546</v>
      </c>
      <c r="D416" s="80">
        <v>2</v>
      </c>
      <c r="E416" s="256">
        <v>0.01</v>
      </c>
      <c r="F416" s="256">
        <v>0.02</v>
      </c>
      <c r="G416" s="79"/>
    </row>
    <row r="417" spans="1:7" ht="12" customHeight="1" x14ac:dyDescent="0.2">
      <c r="A417" s="255"/>
      <c r="B417" s="255"/>
      <c r="C417" s="79" t="s">
        <v>329</v>
      </c>
      <c r="D417" s="80">
        <v>2</v>
      </c>
      <c r="E417" s="80">
        <v>620</v>
      </c>
      <c r="F417" s="81">
        <v>1240</v>
      </c>
      <c r="G417" s="79"/>
    </row>
    <row r="418" spans="1:7" ht="12" customHeight="1" x14ac:dyDescent="0.2">
      <c r="A418" s="255"/>
      <c r="B418" s="255"/>
      <c r="C418" s="79" t="s">
        <v>1419</v>
      </c>
      <c r="D418" s="80">
        <v>1</v>
      </c>
      <c r="E418" s="257"/>
      <c r="F418" s="257"/>
      <c r="G418" s="79" t="s">
        <v>777</v>
      </c>
    </row>
    <row r="419" spans="1:7" ht="12" customHeight="1" x14ac:dyDescent="0.2">
      <c r="A419" s="255"/>
      <c r="B419" s="255"/>
      <c r="C419" s="79" t="s">
        <v>1420</v>
      </c>
      <c r="D419" s="80">
        <v>1</v>
      </c>
      <c r="E419" s="257"/>
      <c r="F419" s="257"/>
      <c r="G419" s="79" t="s">
        <v>777</v>
      </c>
    </row>
    <row r="420" spans="1:7" ht="12" customHeight="1" x14ac:dyDescent="0.2">
      <c r="A420" s="255"/>
      <c r="B420" s="255"/>
      <c r="C420" s="79" t="s">
        <v>1421</v>
      </c>
      <c r="D420" s="80">
        <v>1</v>
      </c>
      <c r="E420" s="257"/>
      <c r="F420" s="257"/>
      <c r="G420" s="79" t="s">
        <v>777</v>
      </c>
    </row>
    <row r="421" spans="1:7" ht="12" customHeight="1" x14ac:dyDescent="0.2">
      <c r="A421" s="255"/>
      <c r="B421" s="255"/>
      <c r="C421" s="79" t="s">
        <v>1422</v>
      </c>
      <c r="D421" s="80">
        <v>1</v>
      </c>
      <c r="E421" s="257"/>
      <c r="F421" s="257"/>
      <c r="G421" s="79" t="s">
        <v>777</v>
      </c>
    </row>
    <row r="422" spans="1:7" ht="12" customHeight="1" x14ac:dyDescent="0.2">
      <c r="A422" s="255"/>
      <c r="B422" s="255"/>
      <c r="C422" s="79" t="s">
        <v>780</v>
      </c>
      <c r="D422" s="80">
        <v>1</v>
      </c>
      <c r="E422" s="257"/>
      <c r="F422" s="257"/>
      <c r="G422" s="79" t="s">
        <v>777</v>
      </c>
    </row>
    <row r="423" spans="1:7" ht="12" customHeight="1" x14ac:dyDescent="0.2">
      <c r="A423" s="255"/>
      <c r="B423" s="255"/>
      <c r="C423" s="79" t="s">
        <v>556</v>
      </c>
      <c r="D423" s="80">
        <v>1</v>
      </c>
      <c r="E423" s="257"/>
      <c r="F423" s="257"/>
      <c r="G423" s="79" t="s">
        <v>777</v>
      </c>
    </row>
    <row r="424" spans="1:7" ht="12" customHeight="1" x14ac:dyDescent="0.2">
      <c r="A424" s="255"/>
      <c r="B424" s="255"/>
      <c r="C424" s="79" t="s">
        <v>1423</v>
      </c>
      <c r="D424" s="80">
        <v>1</v>
      </c>
      <c r="E424" s="257"/>
      <c r="F424" s="257"/>
      <c r="G424" s="79" t="s">
        <v>777</v>
      </c>
    </row>
    <row r="425" spans="1:7" ht="12" customHeight="1" x14ac:dyDescent="0.2">
      <c r="A425" s="255"/>
      <c r="B425" s="255"/>
      <c r="C425" s="79" t="s">
        <v>394</v>
      </c>
      <c r="D425" s="80">
        <v>1</v>
      </c>
      <c r="E425" s="256">
        <v>0.01</v>
      </c>
      <c r="F425" s="256">
        <v>0.01</v>
      </c>
      <c r="G425" s="79"/>
    </row>
    <row r="426" spans="1:7" ht="12" customHeight="1" x14ac:dyDescent="0.2">
      <c r="A426" s="255"/>
      <c r="B426" s="255"/>
      <c r="C426" s="79" t="s">
        <v>335</v>
      </c>
      <c r="D426" s="80">
        <v>1</v>
      </c>
      <c r="E426" s="80">
        <v>740</v>
      </c>
      <c r="F426" s="80">
        <v>740</v>
      </c>
      <c r="G426" s="79"/>
    </row>
    <row r="427" spans="1:7" ht="12" customHeight="1" x14ac:dyDescent="0.2">
      <c r="A427" s="255"/>
      <c r="B427" s="255"/>
      <c r="C427" s="79" t="s">
        <v>1424</v>
      </c>
      <c r="D427" s="80">
        <v>1</v>
      </c>
      <c r="E427" s="256">
        <v>355.59</v>
      </c>
      <c r="F427" s="256">
        <v>355.59</v>
      </c>
      <c r="G427" s="79"/>
    </row>
    <row r="428" spans="1:7" ht="12" customHeight="1" x14ac:dyDescent="0.2">
      <c r="A428" s="255"/>
      <c r="B428" s="255"/>
      <c r="C428" s="79" t="s">
        <v>1425</v>
      </c>
      <c r="D428" s="80">
        <v>1</v>
      </c>
      <c r="E428" s="257"/>
      <c r="F428" s="257"/>
      <c r="G428" s="79" t="s">
        <v>777</v>
      </c>
    </row>
    <row r="429" spans="1:7" ht="12.95" customHeight="1" x14ac:dyDescent="0.2">
      <c r="E429" s="259">
        <v>4683.08</v>
      </c>
      <c r="F429" s="259">
        <v>4683.08</v>
      </c>
    </row>
    <row r="430" spans="1:7" ht="12" customHeight="1" x14ac:dyDescent="0.2">
      <c r="A430" s="251">
        <v>30</v>
      </c>
      <c r="B430" s="252" t="s">
        <v>1038</v>
      </c>
      <c r="C430" s="253"/>
      <c r="D430" s="251">
        <v>1</v>
      </c>
      <c r="E430" s="261">
        <v>1919.21</v>
      </c>
      <c r="F430" s="261">
        <v>1919.21</v>
      </c>
      <c r="G430" s="79"/>
    </row>
    <row r="431" spans="1:7" ht="12" customHeight="1" x14ac:dyDescent="0.2">
      <c r="A431" s="255"/>
      <c r="B431" s="255"/>
      <c r="C431" s="79" t="s">
        <v>332</v>
      </c>
      <c r="D431" s="80">
        <v>1</v>
      </c>
      <c r="E431" s="80">
        <v>210</v>
      </c>
      <c r="F431" s="80">
        <v>210</v>
      </c>
      <c r="G431" s="79"/>
    </row>
    <row r="432" spans="1:7" ht="12" customHeight="1" x14ac:dyDescent="0.2">
      <c r="A432" s="255"/>
      <c r="B432" s="255"/>
      <c r="C432" s="79" t="s">
        <v>545</v>
      </c>
      <c r="D432" s="80">
        <v>3</v>
      </c>
      <c r="E432" s="256">
        <v>0.01</v>
      </c>
      <c r="F432" s="256">
        <v>0.03</v>
      </c>
      <c r="G432" s="79"/>
    </row>
    <row r="433" spans="1:7" ht="12" customHeight="1" x14ac:dyDescent="0.2">
      <c r="A433" s="255"/>
      <c r="B433" s="255"/>
      <c r="C433" s="79" t="s">
        <v>338</v>
      </c>
      <c r="D433" s="80">
        <v>1</v>
      </c>
      <c r="E433" s="80">
        <v>20</v>
      </c>
      <c r="F433" s="80">
        <v>20</v>
      </c>
      <c r="G433" s="79"/>
    </row>
    <row r="434" spans="1:7" ht="12" customHeight="1" x14ac:dyDescent="0.2">
      <c r="A434" s="255"/>
      <c r="B434" s="255"/>
      <c r="C434" s="79" t="s">
        <v>546</v>
      </c>
      <c r="D434" s="80">
        <v>2</v>
      </c>
      <c r="E434" s="256">
        <v>0.01</v>
      </c>
      <c r="F434" s="256">
        <v>0.02</v>
      </c>
      <c r="G434" s="79"/>
    </row>
    <row r="435" spans="1:7" ht="12" customHeight="1" x14ac:dyDescent="0.2">
      <c r="A435" s="255"/>
      <c r="B435" s="255"/>
      <c r="C435" s="79" t="s">
        <v>329</v>
      </c>
      <c r="D435" s="80">
        <v>2</v>
      </c>
      <c r="E435" s="80">
        <v>620</v>
      </c>
      <c r="F435" s="81">
        <v>1240</v>
      </c>
      <c r="G435" s="79"/>
    </row>
    <row r="436" spans="1:7" ht="12" customHeight="1" x14ac:dyDescent="0.2">
      <c r="A436" s="255"/>
      <c r="B436" s="255"/>
      <c r="C436" s="79" t="s">
        <v>1426</v>
      </c>
      <c r="D436" s="80">
        <v>1</v>
      </c>
      <c r="E436" s="257"/>
      <c r="F436" s="257"/>
      <c r="G436" s="79" t="s">
        <v>777</v>
      </c>
    </row>
    <row r="437" spans="1:7" ht="12" customHeight="1" x14ac:dyDescent="0.2">
      <c r="A437" s="255"/>
      <c r="B437" s="255"/>
      <c r="C437" s="79" t="s">
        <v>1427</v>
      </c>
      <c r="D437" s="80">
        <v>1</v>
      </c>
      <c r="E437" s="257"/>
      <c r="F437" s="257"/>
      <c r="G437" s="79" t="s">
        <v>777</v>
      </c>
    </row>
    <row r="438" spans="1:7" ht="12" customHeight="1" x14ac:dyDescent="0.2">
      <c r="A438" s="255"/>
      <c r="B438" s="255"/>
      <c r="C438" s="79" t="s">
        <v>1428</v>
      </c>
      <c r="D438" s="80">
        <v>1</v>
      </c>
      <c r="E438" s="257"/>
      <c r="F438" s="257"/>
      <c r="G438" s="79" t="s">
        <v>777</v>
      </c>
    </row>
    <row r="439" spans="1:7" ht="12" customHeight="1" x14ac:dyDescent="0.2">
      <c r="A439" s="255"/>
      <c r="B439" s="255"/>
      <c r="C439" s="79" t="s">
        <v>1429</v>
      </c>
      <c r="D439" s="80">
        <v>1</v>
      </c>
      <c r="E439" s="257"/>
      <c r="F439" s="257"/>
      <c r="G439" s="79" t="s">
        <v>777</v>
      </c>
    </row>
    <row r="440" spans="1:7" ht="12" customHeight="1" x14ac:dyDescent="0.2">
      <c r="A440" s="255"/>
      <c r="B440" s="255"/>
      <c r="C440" s="79" t="s">
        <v>1430</v>
      </c>
      <c r="D440" s="80">
        <v>1</v>
      </c>
      <c r="E440" s="257"/>
      <c r="F440" s="257"/>
      <c r="G440" s="79" t="s">
        <v>777</v>
      </c>
    </row>
    <row r="441" spans="1:7" ht="12" customHeight="1" x14ac:dyDescent="0.2">
      <c r="A441" s="255"/>
      <c r="B441" s="255"/>
      <c r="C441" s="79" t="s">
        <v>556</v>
      </c>
      <c r="D441" s="80">
        <v>1</v>
      </c>
      <c r="E441" s="257"/>
      <c r="F441" s="257"/>
      <c r="G441" s="79" t="s">
        <v>777</v>
      </c>
    </row>
    <row r="442" spans="1:7" ht="12" customHeight="1" x14ac:dyDescent="0.2">
      <c r="A442" s="255"/>
      <c r="B442" s="255"/>
      <c r="C442" s="79" t="s">
        <v>1431</v>
      </c>
      <c r="D442" s="80">
        <v>1</v>
      </c>
      <c r="E442" s="257"/>
      <c r="F442" s="257"/>
      <c r="G442" s="79" t="s">
        <v>777</v>
      </c>
    </row>
    <row r="443" spans="1:7" ht="12" customHeight="1" x14ac:dyDescent="0.2">
      <c r="A443" s="255"/>
      <c r="B443" s="255"/>
      <c r="C443" s="79" t="s">
        <v>394</v>
      </c>
      <c r="D443" s="80">
        <v>1</v>
      </c>
      <c r="E443" s="256">
        <v>0.01</v>
      </c>
      <c r="F443" s="256">
        <v>0.01</v>
      </c>
      <c r="G443" s="79"/>
    </row>
    <row r="444" spans="1:7" ht="12" customHeight="1" x14ac:dyDescent="0.2">
      <c r="A444" s="255"/>
      <c r="B444" s="255"/>
      <c r="C444" s="79" t="s">
        <v>335</v>
      </c>
      <c r="D444" s="80">
        <v>1</v>
      </c>
      <c r="E444" s="80">
        <v>740</v>
      </c>
      <c r="F444" s="80">
        <v>740</v>
      </c>
      <c r="G444" s="79"/>
    </row>
    <row r="445" spans="1:7" ht="12" customHeight="1" x14ac:dyDescent="0.2">
      <c r="A445" s="255"/>
      <c r="B445" s="255"/>
      <c r="C445" s="79" t="s">
        <v>1432</v>
      </c>
      <c r="D445" s="80">
        <v>1</v>
      </c>
      <c r="E445" s="256">
        <v>344.97</v>
      </c>
      <c r="F445" s="256">
        <v>344.97</v>
      </c>
      <c r="G445" s="79"/>
    </row>
    <row r="446" spans="1:7" ht="12" customHeight="1" x14ac:dyDescent="0.2">
      <c r="A446" s="255"/>
      <c r="B446" s="255"/>
      <c r="C446" s="79" t="s">
        <v>1433</v>
      </c>
      <c r="D446" s="80">
        <v>1</v>
      </c>
      <c r="E446" s="257"/>
      <c r="F446" s="257"/>
      <c r="G446" s="79" t="s">
        <v>777</v>
      </c>
    </row>
    <row r="447" spans="1:7" ht="12.95" customHeight="1" x14ac:dyDescent="0.2">
      <c r="E447" s="259">
        <v>4474.2700000000004</v>
      </c>
      <c r="F447" s="259">
        <v>4474.2700000000004</v>
      </c>
    </row>
    <row r="448" spans="1:7" ht="12" customHeight="1" x14ac:dyDescent="0.2">
      <c r="A448" s="251">
        <v>31</v>
      </c>
      <c r="B448" s="252" t="s">
        <v>1034</v>
      </c>
      <c r="C448" s="253"/>
      <c r="D448" s="251">
        <v>1</v>
      </c>
      <c r="E448" s="261">
        <v>2064.17</v>
      </c>
      <c r="F448" s="261">
        <v>2064.17</v>
      </c>
      <c r="G448" s="79"/>
    </row>
    <row r="449" spans="1:7" ht="12" customHeight="1" x14ac:dyDescent="0.2">
      <c r="A449" s="255"/>
      <c r="B449" s="255"/>
      <c r="C449" s="79" t="s">
        <v>332</v>
      </c>
      <c r="D449" s="80">
        <v>1</v>
      </c>
      <c r="E449" s="80">
        <v>210</v>
      </c>
      <c r="F449" s="80">
        <v>210</v>
      </c>
      <c r="G449" s="79"/>
    </row>
    <row r="450" spans="1:7" ht="12" customHeight="1" x14ac:dyDescent="0.2">
      <c r="A450" s="255"/>
      <c r="B450" s="255"/>
      <c r="C450" s="79" t="s">
        <v>545</v>
      </c>
      <c r="D450" s="80">
        <v>3</v>
      </c>
      <c r="E450" s="256">
        <v>0.01</v>
      </c>
      <c r="F450" s="256">
        <v>0.03</v>
      </c>
      <c r="G450" s="79"/>
    </row>
    <row r="451" spans="1:7" ht="12" customHeight="1" x14ac:dyDescent="0.2">
      <c r="A451" s="255"/>
      <c r="B451" s="255"/>
      <c r="C451" s="79" t="s">
        <v>338</v>
      </c>
      <c r="D451" s="80">
        <v>1</v>
      </c>
      <c r="E451" s="80">
        <v>20</v>
      </c>
      <c r="F451" s="80">
        <v>20</v>
      </c>
      <c r="G451" s="79"/>
    </row>
    <row r="452" spans="1:7" ht="12" customHeight="1" x14ac:dyDescent="0.2">
      <c r="A452" s="255"/>
      <c r="B452" s="255"/>
      <c r="C452" s="79" t="s">
        <v>546</v>
      </c>
      <c r="D452" s="80">
        <v>2</v>
      </c>
      <c r="E452" s="256">
        <v>0.01</v>
      </c>
      <c r="F452" s="256">
        <v>0.02</v>
      </c>
      <c r="G452" s="79"/>
    </row>
    <row r="453" spans="1:7" ht="12" customHeight="1" x14ac:dyDescent="0.2">
      <c r="A453" s="255"/>
      <c r="B453" s="255"/>
      <c r="C453" s="79" t="s">
        <v>329</v>
      </c>
      <c r="D453" s="80">
        <v>2</v>
      </c>
      <c r="E453" s="80">
        <v>620</v>
      </c>
      <c r="F453" s="81">
        <v>1240</v>
      </c>
      <c r="G453" s="79"/>
    </row>
    <row r="454" spans="1:7" ht="12" customHeight="1" x14ac:dyDescent="0.2">
      <c r="A454" s="255"/>
      <c r="B454" s="255"/>
      <c r="C454" s="79" t="s">
        <v>1434</v>
      </c>
      <c r="D454" s="80">
        <v>1</v>
      </c>
      <c r="E454" s="257"/>
      <c r="F454" s="257"/>
      <c r="G454" s="79" t="s">
        <v>777</v>
      </c>
    </row>
    <row r="455" spans="1:7" ht="12" customHeight="1" x14ac:dyDescent="0.2">
      <c r="A455" s="255"/>
      <c r="B455" s="255"/>
      <c r="C455" s="79" t="s">
        <v>1435</v>
      </c>
      <c r="D455" s="80">
        <v>1</v>
      </c>
      <c r="E455" s="257"/>
      <c r="F455" s="257"/>
      <c r="G455" s="79" t="s">
        <v>777</v>
      </c>
    </row>
    <row r="456" spans="1:7" ht="12" customHeight="1" x14ac:dyDescent="0.2">
      <c r="A456" s="255"/>
      <c r="B456" s="255"/>
      <c r="C456" s="79" t="s">
        <v>1428</v>
      </c>
      <c r="D456" s="80">
        <v>1</v>
      </c>
      <c r="E456" s="257"/>
      <c r="F456" s="257"/>
      <c r="G456" s="79" t="s">
        <v>777</v>
      </c>
    </row>
    <row r="457" spans="1:7" ht="12" customHeight="1" x14ac:dyDescent="0.2">
      <c r="A457" s="255"/>
      <c r="B457" s="255"/>
      <c r="C457" s="79" t="s">
        <v>1429</v>
      </c>
      <c r="D457" s="80">
        <v>1</v>
      </c>
      <c r="E457" s="257"/>
      <c r="F457" s="257"/>
      <c r="G457" s="79" t="s">
        <v>777</v>
      </c>
    </row>
    <row r="458" spans="1:7" ht="12" customHeight="1" x14ac:dyDescent="0.2">
      <c r="A458" s="255"/>
      <c r="B458" s="255"/>
      <c r="C458" s="79" t="s">
        <v>1436</v>
      </c>
      <c r="D458" s="80">
        <v>1</v>
      </c>
      <c r="E458" s="257"/>
      <c r="F458" s="257"/>
      <c r="G458" s="79" t="s">
        <v>777</v>
      </c>
    </row>
    <row r="459" spans="1:7" ht="12" customHeight="1" x14ac:dyDescent="0.2">
      <c r="A459" s="255"/>
      <c r="B459" s="255"/>
      <c r="C459" s="79" t="s">
        <v>556</v>
      </c>
      <c r="D459" s="80">
        <v>1</v>
      </c>
      <c r="E459" s="257"/>
      <c r="F459" s="257"/>
      <c r="G459" s="79" t="s">
        <v>777</v>
      </c>
    </row>
    <row r="460" spans="1:7" ht="12" customHeight="1" x14ac:dyDescent="0.2">
      <c r="A460" s="255"/>
      <c r="B460" s="255"/>
      <c r="C460" s="79" t="s">
        <v>1437</v>
      </c>
      <c r="D460" s="80">
        <v>1</v>
      </c>
      <c r="E460" s="257"/>
      <c r="F460" s="257"/>
      <c r="G460" s="79" t="s">
        <v>777</v>
      </c>
    </row>
    <row r="461" spans="1:7" ht="12" customHeight="1" x14ac:dyDescent="0.2">
      <c r="A461" s="255"/>
      <c r="B461" s="255"/>
      <c r="C461" s="79" t="s">
        <v>394</v>
      </c>
      <c r="D461" s="80">
        <v>1</v>
      </c>
      <c r="E461" s="256">
        <v>0.01</v>
      </c>
      <c r="F461" s="256">
        <v>0.01</v>
      </c>
      <c r="G461" s="79"/>
    </row>
    <row r="462" spans="1:7" ht="12" customHeight="1" x14ac:dyDescent="0.2">
      <c r="A462" s="255"/>
      <c r="B462" s="255"/>
      <c r="C462" s="79" t="s">
        <v>335</v>
      </c>
      <c r="D462" s="80">
        <v>1</v>
      </c>
      <c r="E462" s="80">
        <v>740</v>
      </c>
      <c r="F462" s="80">
        <v>740</v>
      </c>
      <c r="G462" s="79"/>
    </row>
    <row r="463" spans="1:7" ht="12" customHeight="1" x14ac:dyDescent="0.2">
      <c r="A463" s="255"/>
      <c r="B463" s="255"/>
      <c r="C463" s="79" t="s">
        <v>1432</v>
      </c>
      <c r="D463" s="80">
        <v>1</v>
      </c>
      <c r="E463" s="256">
        <v>344.97</v>
      </c>
      <c r="F463" s="256">
        <v>344.97</v>
      </c>
      <c r="G463" s="79"/>
    </row>
    <row r="464" spans="1:7" ht="12" customHeight="1" x14ac:dyDescent="0.2">
      <c r="A464" s="255"/>
      <c r="B464" s="255"/>
      <c r="C464" s="79" t="s">
        <v>1433</v>
      </c>
      <c r="D464" s="80">
        <v>1</v>
      </c>
      <c r="E464" s="257"/>
      <c r="F464" s="257"/>
      <c r="G464" s="79" t="s">
        <v>777</v>
      </c>
    </row>
    <row r="465" spans="1:7" ht="12.95" customHeight="1" x14ac:dyDescent="0.2">
      <c r="E465" s="259">
        <v>4619.2299999999996</v>
      </c>
      <c r="F465" s="259">
        <v>4619.2299999999996</v>
      </c>
    </row>
    <row r="466" spans="1:7" ht="12" customHeight="1" x14ac:dyDescent="0.2">
      <c r="A466" s="251">
        <v>32</v>
      </c>
      <c r="B466" s="252" t="s">
        <v>1032</v>
      </c>
      <c r="C466" s="253"/>
      <c r="D466" s="251">
        <v>1</v>
      </c>
      <c r="E466" s="261">
        <v>2005.28</v>
      </c>
      <c r="F466" s="261">
        <v>2005.28</v>
      </c>
      <c r="G466" s="79"/>
    </row>
    <row r="467" spans="1:7" ht="12" customHeight="1" x14ac:dyDescent="0.2">
      <c r="A467" s="255"/>
      <c r="B467" s="255"/>
      <c r="C467" s="79" t="s">
        <v>332</v>
      </c>
      <c r="D467" s="80">
        <v>1</v>
      </c>
      <c r="E467" s="80">
        <v>210</v>
      </c>
      <c r="F467" s="80">
        <v>210</v>
      </c>
      <c r="G467" s="79"/>
    </row>
    <row r="468" spans="1:7" ht="12" customHeight="1" x14ac:dyDescent="0.2">
      <c r="A468" s="255"/>
      <c r="B468" s="255"/>
      <c r="C468" s="79" t="s">
        <v>545</v>
      </c>
      <c r="D468" s="80">
        <v>3</v>
      </c>
      <c r="E468" s="256">
        <v>0.01</v>
      </c>
      <c r="F468" s="256">
        <v>0.03</v>
      </c>
      <c r="G468" s="79"/>
    </row>
    <row r="469" spans="1:7" ht="12" customHeight="1" x14ac:dyDescent="0.2">
      <c r="A469" s="255"/>
      <c r="B469" s="255"/>
      <c r="C469" s="79" t="s">
        <v>338</v>
      </c>
      <c r="D469" s="80">
        <v>1</v>
      </c>
      <c r="E469" s="80">
        <v>20</v>
      </c>
      <c r="F469" s="80">
        <v>20</v>
      </c>
      <c r="G469" s="79"/>
    </row>
    <row r="470" spans="1:7" ht="12" customHeight="1" x14ac:dyDescent="0.2">
      <c r="A470" s="255"/>
      <c r="B470" s="255"/>
      <c r="C470" s="79" t="s">
        <v>546</v>
      </c>
      <c r="D470" s="80">
        <v>2</v>
      </c>
      <c r="E470" s="256">
        <v>0.01</v>
      </c>
      <c r="F470" s="256">
        <v>0.02</v>
      </c>
      <c r="G470" s="79"/>
    </row>
    <row r="471" spans="1:7" ht="12" customHeight="1" x14ac:dyDescent="0.2">
      <c r="A471" s="255"/>
      <c r="B471" s="255"/>
      <c r="C471" s="79" t="s">
        <v>329</v>
      </c>
      <c r="D471" s="80">
        <v>2</v>
      </c>
      <c r="E471" s="80">
        <v>620</v>
      </c>
      <c r="F471" s="81">
        <v>1240</v>
      </c>
      <c r="G471" s="79"/>
    </row>
    <row r="472" spans="1:7" ht="12" customHeight="1" x14ac:dyDescent="0.2">
      <c r="A472" s="255"/>
      <c r="B472" s="255"/>
      <c r="C472" s="79" t="s">
        <v>1434</v>
      </c>
      <c r="D472" s="80">
        <v>1</v>
      </c>
      <c r="E472" s="257"/>
      <c r="F472" s="257"/>
      <c r="G472" s="79" t="s">
        <v>777</v>
      </c>
    </row>
    <row r="473" spans="1:7" ht="12" customHeight="1" x14ac:dyDescent="0.2">
      <c r="A473" s="255"/>
      <c r="B473" s="255"/>
      <c r="C473" s="79" t="s">
        <v>1435</v>
      </c>
      <c r="D473" s="80">
        <v>1</v>
      </c>
      <c r="E473" s="257"/>
      <c r="F473" s="257"/>
      <c r="G473" s="79" t="s">
        <v>777</v>
      </c>
    </row>
    <row r="474" spans="1:7" ht="12" customHeight="1" x14ac:dyDescent="0.2">
      <c r="A474" s="255"/>
      <c r="B474" s="255"/>
      <c r="C474" s="79" t="s">
        <v>1438</v>
      </c>
      <c r="D474" s="80">
        <v>1</v>
      </c>
      <c r="E474" s="257"/>
      <c r="F474" s="257"/>
      <c r="G474" s="79" t="s">
        <v>777</v>
      </c>
    </row>
    <row r="475" spans="1:7" ht="12" customHeight="1" x14ac:dyDescent="0.2">
      <c r="A475" s="255"/>
      <c r="B475" s="255"/>
      <c r="C475" s="79" t="s">
        <v>1439</v>
      </c>
      <c r="D475" s="80">
        <v>1</v>
      </c>
      <c r="E475" s="257"/>
      <c r="F475" s="257"/>
      <c r="G475" s="79" t="s">
        <v>777</v>
      </c>
    </row>
    <row r="476" spans="1:7" ht="12" customHeight="1" x14ac:dyDescent="0.2">
      <c r="A476" s="255"/>
      <c r="B476" s="255"/>
      <c r="C476" s="79" t="s">
        <v>1440</v>
      </c>
      <c r="D476" s="80">
        <v>1</v>
      </c>
      <c r="E476" s="257"/>
      <c r="F476" s="257"/>
      <c r="G476" s="79" t="s">
        <v>777</v>
      </c>
    </row>
    <row r="477" spans="1:7" ht="12" customHeight="1" x14ac:dyDescent="0.2">
      <c r="A477" s="255"/>
      <c r="B477" s="255"/>
      <c r="C477" s="79" t="s">
        <v>556</v>
      </c>
      <c r="D477" s="80">
        <v>1</v>
      </c>
      <c r="E477" s="257"/>
      <c r="F477" s="257"/>
      <c r="G477" s="79" t="s">
        <v>777</v>
      </c>
    </row>
    <row r="478" spans="1:7" ht="12" customHeight="1" x14ac:dyDescent="0.2">
      <c r="A478" s="255"/>
      <c r="B478" s="255"/>
      <c r="C478" s="79" t="s">
        <v>1441</v>
      </c>
      <c r="D478" s="80">
        <v>1</v>
      </c>
      <c r="E478" s="257"/>
      <c r="F478" s="257"/>
      <c r="G478" s="79" t="s">
        <v>777</v>
      </c>
    </row>
    <row r="479" spans="1:7" ht="12" customHeight="1" x14ac:dyDescent="0.2">
      <c r="A479" s="255"/>
      <c r="B479" s="255"/>
      <c r="C479" s="79" t="s">
        <v>394</v>
      </c>
      <c r="D479" s="80">
        <v>1</v>
      </c>
      <c r="E479" s="256">
        <v>0.01</v>
      </c>
      <c r="F479" s="256">
        <v>0.01</v>
      </c>
      <c r="G479" s="79"/>
    </row>
    <row r="480" spans="1:7" ht="12" customHeight="1" x14ac:dyDescent="0.2">
      <c r="A480" s="255"/>
      <c r="B480" s="255"/>
      <c r="C480" s="79" t="s">
        <v>335</v>
      </c>
      <c r="D480" s="80">
        <v>1</v>
      </c>
      <c r="E480" s="80">
        <v>740</v>
      </c>
      <c r="F480" s="80">
        <v>740</v>
      </c>
      <c r="G480" s="79"/>
    </row>
    <row r="481" spans="1:7" ht="12" customHeight="1" x14ac:dyDescent="0.2">
      <c r="A481" s="255"/>
      <c r="B481" s="255"/>
      <c r="C481" s="79" t="s">
        <v>1442</v>
      </c>
      <c r="D481" s="80">
        <v>1</v>
      </c>
      <c r="E481" s="256">
        <v>305.42</v>
      </c>
      <c r="F481" s="256">
        <v>305.42</v>
      </c>
      <c r="G481" s="79"/>
    </row>
    <row r="482" spans="1:7" ht="12" customHeight="1" x14ac:dyDescent="0.2">
      <c r="A482" s="255"/>
      <c r="B482" s="255"/>
      <c r="C482" s="79" t="s">
        <v>1443</v>
      </c>
      <c r="D482" s="80">
        <v>1</v>
      </c>
      <c r="E482" s="257"/>
      <c r="F482" s="257"/>
      <c r="G482" s="79" t="s">
        <v>777</v>
      </c>
    </row>
    <row r="483" spans="1:7" ht="12.95" customHeight="1" x14ac:dyDescent="0.2">
      <c r="E483" s="259">
        <v>4520.34</v>
      </c>
      <c r="F483" s="259">
        <v>4520.34</v>
      </c>
    </row>
    <row r="484" spans="1:7" ht="12" customHeight="1" x14ac:dyDescent="0.2">
      <c r="A484" s="251">
        <v>33</v>
      </c>
      <c r="B484" s="252" t="s">
        <v>1033</v>
      </c>
      <c r="C484" s="253"/>
      <c r="D484" s="251">
        <v>1</v>
      </c>
      <c r="E484" s="261">
        <v>2005.28</v>
      </c>
      <c r="F484" s="261">
        <v>2005.28</v>
      </c>
      <c r="G484" s="79"/>
    </row>
    <row r="485" spans="1:7" ht="12" customHeight="1" x14ac:dyDescent="0.2">
      <c r="A485" s="255"/>
      <c r="B485" s="255"/>
      <c r="C485" s="79" t="s">
        <v>332</v>
      </c>
      <c r="D485" s="80">
        <v>1</v>
      </c>
      <c r="E485" s="80">
        <v>210</v>
      </c>
      <c r="F485" s="80">
        <v>210</v>
      </c>
      <c r="G485" s="79"/>
    </row>
    <row r="486" spans="1:7" ht="12" customHeight="1" x14ac:dyDescent="0.2">
      <c r="A486" s="255"/>
      <c r="B486" s="255"/>
      <c r="C486" s="79" t="s">
        <v>545</v>
      </c>
      <c r="D486" s="80">
        <v>3</v>
      </c>
      <c r="E486" s="256">
        <v>0.01</v>
      </c>
      <c r="F486" s="256">
        <v>0.03</v>
      </c>
      <c r="G486" s="79"/>
    </row>
    <row r="487" spans="1:7" ht="12" customHeight="1" x14ac:dyDescent="0.2">
      <c r="A487" s="255"/>
      <c r="B487" s="255"/>
      <c r="C487" s="79" t="s">
        <v>338</v>
      </c>
      <c r="D487" s="80">
        <v>1</v>
      </c>
      <c r="E487" s="80">
        <v>20</v>
      </c>
      <c r="F487" s="80">
        <v>20</v>
      </c>
      <c r="G487" s="79"/>
    </row>
    <row r="488" spans="1:7" ht="12" customHeight="1" x14ac:dyDescent="0.2">
      <c r="A488" s="255"/>
      <c r="B488" s="255"/>
      <c r="C488" s="79" t="s">
        <v>546</v>
      </c>
      <c r="D488" s="80">
        <v>2</v>
      </c>
      <c r="E488" s="256">
        <v>0.01</v>
      </c>
      <c r="F488" s="256">
        <v>0.02</v>
      </c>
      <c r="G488" s="79"/>
    </row>
    <row r="489" spans="1:7" ht="12" customHeight="1" x14ac:dyDescent="0.2">
      <c r="A489" s="255"/>
      <c r="B489" s="255"/>
      <c r="C489" s="79" t="s">
        <v>329</v>
      </c>
      <c r="D489" s="80">
        <v>2</v>
      </c>
      <c r="E489" s="80">
        <v>620</v>
      </c>
      <c r="F489" s="81">
        <v>1240</v>
      </c>
      <c r="G489" s="79"/>
    </row>
    <row r="490" spans="1:7" ht="12" customHeight="1" x14ac:dyDescent="0.2">
      <c r="A490" s="255"/>
      <c r="B490" s="255"/>
      <c r="C490" s="79" t="s">
        <v>1434</v>
      </c>
      <c r="D490" s="80">
        <v>1</v>
      </c>
      <c r="E490" s="257"/>
      <c r="F490" s="257"/>
      <c r="G490" s="79" t="s">
        <v>777</v>
      </c>
    </row>
    <row r="491" spans="1:7" ht="12" customHeight="1" x14ac:dyDescent="0.2">
      <c r="A491" s="255"/>
      <c r="B491" s="255"/>
      <c r="C491" s="79" t="s">
        <v>1435</v>
      </c>
      <c r="D491" s="80">
        <v>1</v>
      </c>
      <c r="E491" s="257"/>
      <c r="F491" s="257"/>
      <c r="G491" s="79" t="s">
        <v>777</v>
      </c>
    </row>
    <row r="492" spans="1:7" ht="12" customHeight="1" x14ac:dyDescent="0.2">
      <c r="A492" s="255"/>
      <c r="B492" s="255"/>
      <c r="C492" s="79" t="s">
        <v>1444</v>
      </c>
      <c r="D492" s="80">
        <v>1</v>
      </c>
      <c r="E492" s="257"/>
      <c r="F492" s="257"/>
      <c r="G492" s="79" t="s">
        <v>777</v>
      </c>
    </row>
    <row r="493" spans="1:7" ht="12" customHeight="1" x14ac:dyDescent="0.2">
      <c r="A493" s="255"/>
      <c r="B493" s="255"/>
      <c r="C493" s="79" t="s">
        <v>1445</v>
      </c>
      <c r="D493" s="80">
        <v>1</v>
      </c>
      <c r="E493" s="257"/>
      <c r="F493" s="257"/>
      <c r="G493" s="79" t="s">
        <v>777</v>
      </c>
    </row>
    <row r="494" spans="1:7" ht="12" customHeight="1" x14ac:dyDescent="0.2">
      <c r="A494" s="255"/>
      <c r="B494" s="255"/>
      <c r="C494" s="79" t="s">
        <v>1446</v>
      </c>
      <c r="D494" s="80">
        <v>1</v>
      </c>
      <c r="E494" s="257"/>
      <c r="F494" s="257"/>
      <c r="G494" s="79" t="s">
        <v>777</v>
      </c>
    </row>
    <row r="495" spans="1:7" ht="12" customHeight="1" x14ac:dyDescent="0.2">
      <c r="A495" s="255"/>
      <c r="B495" s="255"/>
      <c r="C495" s="79" t="s">
        <v>556</v>
      </c>
      <c r="D495" s="80">
        <v>1</v>
      </c>
      <c r="E495" s="257"/>
      <c r="F495" s="257"/>
      <c r="G495" s="79" t="s">
        <v>777</v>
      </c>
    </row>
    <row r="496" spans="1:7" ht="12" customHeight="1" x14ac:dyDescent="0.2">
      <c r="A496" s="255"/>
      <c r="B496" s="255"/>
      <c r="C496" s="79" t="s">
        <v>1447</v>
      </c>
      <c r="D496" s="80">
        <v>1</v>
      </c>
      <c r="E496" s="257"/>
      <c r="F496" s="257"/>
      <c r="G496" s="79" t="s">
        <v>777</v>
      </c>
    </row>
    <row r="497" spans="1:7" ht="12" customHeight="1" x14ac:dyDescent="0.2">
      <c r="A497" s="255"/>
      <c r="B497" s="255"/>
      <c r="C497" s="79" t="s">
        <v>394</v>
      </c>
      <c r="D497" s="80">
        <v>1</v>
      </c>
      <c r="E497" s="256">
        <v>0.01</v>
      </c>
      <c r="F497" s="256">
        <v>0.01</v>
      </c>
      <c r="G497" s="79"/>
    </row>
    <row r="498" spans="1:7" ht="12" customHeight="1" x14ac:dyDescent="0.2">
      <c r="A498" s="255"/>
      <c r="B498" s="255"/>
      <c r="C498" s="79" t="s">
        <v>335</v>
      </c>
      <c r="D498" s="80">
        <v>1</v>
      </c>
      <c r="E498" s="80">
        <v>740</v>
      </c>
      <c r="F498" s="80">
        <v>740</v>
      </c>
      <c r="G498" s="79"/>
    </row>
    <row r="499" spans="1:7" ht="12" customHeight="1" x14ac:dyDescent="0.2">
      <c r="A499" s="255"/>
      <c r="B499" s="255"/>
      <c r="C499" s="79" t="s">
        <v>1448</v>
      </c>
      <c r="D499" s="80">
        <v>1</v>
      </c>
      <c r="E499" s="256">
        <v>306.63</v>
      </c>
      <c r="F499" s="256">
        <v>306.63</v>
      </c>
      <c r="G499" s="79"/>
    </row>
    <row r="500" spans="1:7" ht="12" customHeight="1" x14ac:dyDescent="0.2">
      <c r="A500" s="255"/>
      <c r="B500" s="255"/>
      <c r="C500" s="79" t="s">
        <v>1449</v>
      </c>
      <c r="D500" s="80">
        <v>1</v>
      </c>
      <c r="E500" s="257"/>
      <c r="F500" s="257"/>
      <c r="G500" s="79" t="s">
        <v>777</v>
      </c>
    </row>
    <row r="501" spans="1:7" ht="12.95" customHeight="1" x14ac:dyDescent="0.2">
      <c r="E501" s="259">
        <v>4522.34</v>
      </c>
      <c r="F501" s="259">
        <v>4522.34</v>
      </c>
    </row>
    <row r="502" spans="1:7" ht="12" customHeight="1" x14ac:dyDescent="0.2">
      <c r="A502" s="251">
        <v>34</v>
      </c>
      <c r="B502" s="252" t="s">
        <v>1040</v>
      </c>
      <c r="C502" s="253"/>
      <c r="D502" s="251">
        <v>1</v>
      </c>
      <c r="E502" s="261">
        <v>2005.28</v>
      </c>
      <c r="F502" s="261">
        <v>2005.28</v>
      </c>
      <c r="G502" s="79"/>
    </row>
    <row r="503" spans="1:7" ht="12" customHeight="1" x14ac:dyDescent="0.2">
      <c r="A503" s="255"/>
      <c r="B503" s="255"/>
      <c r="C503" s="79" t="s">
        <v>332</v>
      </c>
      <c r="D503" s="80">
        <v>1</v>
      </c>
      <c r="E503" s="80">
        <v>210</v>
      </c>
      <c r="F503" s="80">
        <v>210</v>
      </c>
      <c r="G503" s="79"/>
    </row>
    <row r="504" spans="1:7" ht="12" customHeight="1" x14ac:dyDescent="0.2">
      <c r="A504" s="255"/>
      <c r="B504" s="255"/>
      <c r="C504" s="79" t="s">
        <v>545</v>
      </c>
      <c r="D504" s="80">
        <v>3</v>
      </c>
      <c r="E504" s="256">
        <v>0.01</v>
      </c>
      <c r="F504" s="256">
        <v>0.03</v>
      </c>
      <c r="G504" s="79"/>
    </row>
    <row r="505" spans="1:7" ht="12" customHeight="1" x14ac:dyDescent="0.2">
      <c r="A505" s="255"/>
      <c r="B505" s="255"/>
      <c r="C505" s="79" t="s">
        <v>338</v>
      </c>
      <c r="D505" s="80">
        <v>1</v>
      </c>
      <c r="E505" s="80">
        <v>20</v>
      </c>
      <c r="F505" s="80">
        <v>20</v>
      </c>
      <c r="G505" s="79"/>
    </row>
    <row r="506" spans="1:7" ht="12" customHeight="1" x14ac:dyDescent="0.2">
      <c r="A506" s="255"/>
      <c r="B506" s="255"/>
      <c r="C506" s="79" t="s">
        <v>546</v>
      </c>
      <c r="D506" s="80">
        <v>2</v>
      </c>
      <c r="E506" s="256">
        <v>0.01</v>
      </c>
      <c r="F506" s="256">
        <v>0.02</v>
      </c>
      <c r="G506" s="79"/>
    </row>
    <row r="507" spans="1:7" ht="12" customHeight="1" x14ac:dyDescent="0.2">
      <c r="A507" s="255"/>
      <c r="B507" s="255"/>
      <c r="C507" s="79" t="s">
        <v>329</v>
      </c>
      <c r="D507" s="80">
        <v>2</v>
      </c>
      <c r="E507" s="80">
        <v>620</v>
      </c>
      <c r="F507" s="81">
        <v>1240</v>
      </c>
      <c r="G507" s="79"/>
    </row>
    <row r="508" spans="1:7" ht="12" customHeight="1" x14ac:dyDescent="0.2">
      <c r="A508" s="255"/>
      <c r="B508" s="255"/>
      <c r="C508" s="79" t="s">
        <v>1434</v>
      </c>
      <c r="D508" s="80">
        <v>1</v>
      </c>
      <c r="E508" s="257"/>
      <c r="F508" s="257"/>
      <c r="G508" s="79" t="s">
        <v>777</v>
      </c>
    </row>
    <row r="509" spans="1:7" ht="12" customHeight="1" x14ac:dyDescent="0.2">
      <c r="A509" s="255"/>
      <c r="B509" s="255"/>
      <c r="C509" s="79" t="s">
        <v>1435</v>
      </c>
      <c r="D509" s="80">
        <v>1</v>
      </c>
      <c r="E509" s="257"/>
      <c r="F509" s="257"/>
      <c r="G509" s="79" t="s">
        <v>777</v>
      </c>
    </row>
    <row r="510" spans="1:7" ht="12" customHeight="1" x14ac:dyDescent="0.2">
      <c r="A510" s="255"/>
      <c r="B510" s="255"/>
      <c r="C510" s="79" t="s">
        <v>1444</v>
      </c>
      <c r="D510" s="80">
        <v>1</v>
      </c>
      <c r="E510" s="257"/>
      <c r="F510" s="257"/>
      <c r="G510" s="79" t="s">
        <v>777</v>
      </c>
    </row>
    <row r="511" spans="1:7" ht="12" customHeight="1" x14ac:dyDescent="0.2">
      <c r="A511" s="255"/>
      <c r="B511" s="255"/>
      <c r="C511" s="79" t="s">
        <v>1445</v>
      </c>
      <c r="D511" s="80">
        <v>1</v>
      </c>
      <c r="E511" s="257"/>
      <c r="F511" s="257"/>
      <c r="G511" s="79" t="s">
        <v>777</v>
      </c>
    </row>
    <row r="512" spans="1:7" ht="12" customHeight="1" x14ac:dyDescent="0.2">
      <c r="A512" s="255"/>
      <c r="B512" s="255"/>
      <c r="C512" s="79" t="s">
        <v>1446</v>
      </c>
      <c r="D512" s="80">
        <v>1</v>
      </c>
      <c r="E512" s="257"/>
      <c r="F512" s="257"/>
      <c r="G512" s="79" t="s">
        <v>777</v>
      </c>
    </row>
    <row r="513" spans="1:7" ht="12" customHeight="1" x14ac:dyDescent="0.2">
      <c r="A513" s="255"/>
      <c r="B513" s="255"/>
      <c r="C513" s="79" t="s">
        <v>556</v>
      </c>
      <c r="D513" s="80">
        <v>1</v>
      </c>
      <c r="E513" s="257"/>
      <c r="F513" s="257"/>
      <c r="G513" s="79" t="s">
        <v>777</v>
      </c>
    </row>
    <row r="514" spans="1:7" ht="12" customHeight="1" x14ac:dyDescent="0.2">
      <c r="A514" s="255"/>
      <c r="B514" s="255"/>
      <c r="C514" s="79" t="s">
        <v>1447</v>
      </c>
      <c r="D514" s="80">
        <v>1</v>
      </c>
      <c r="E514" s="257"/>
      <c r="F514" s="257"/>
      <c r="G514" s="79" t="s">
        <v>777</v>
      </c>
    </row>
    <row r="515" spans="1:7" ht="12" customHeight="1" x14ac:dyDescent="0.2">
      <c r="A515" s="255"/>
      <c r="B515" s="255"/>
      <c r="C515" s="79" t="s">
        <v>394</v>
      </c>
      <c r="D515" s="80">
        <v>1</v>
      </c>
      <c r="E515" s="256">
        <v>0.01</v>
      </c>
      <c r="F515" s="256">
        <v>0.01</v>
      </c>
      <c r="G515" s="79"/>
    </row>
    <row r="516" spans="1:7" ht="12" customHeight="1" x14ac:dyDescent="0.2">
      <c r="A516" s="255"/>
      <c r="B516" s="255"/>
      <c r="C516" s="79" t="s">
        <v>335</v>
      </c>
      <c r="D516" s="80">
        <v>1</v>
      </c>
      <c r="E516" s="80">
        <v>740</v>
      </c>
      <c r="F516" s="80">
        <v>740</v>
      </c>
      <c r="G516" s="79"/>
    </row>
    <row r="517" spans="1:7" ht="12" customHeight="1" x14ac:dyDescent="0.2">
      <c r="A517" s="255"/>
      <c r="B517" s="255"/>
      <c r="C517" s="79" t="s">
        <v>1448</v>
      </c>
      <c r="D517" s="80">
        <v>1</v>
      </c>
      <c r="E517" s="256">
        <v>306.63</v>
      </c>
      <c r="F517" s="256">
        <v>306.63</v>
      </c>
      <c r="G517" s="79"/>
    </row>
    <row r="518" spans="1:7" ht="12" customHeight="1" x14ac:dyDescent="0.2">
      <c r="A518" s="255"/>
      <c r="B518" s="255"/>
      <c r="C518" s="79" t="s">
        <v>1449</v>
      </c>
      <c r="D518" s="80">
        <v>1</v>
      </c>
      <c r="E518" s="257"/>
      <c r="F518" s="257"/>
      <c r="G518" s="79" t="s">
        <v>777</v>
      </c>
    </row>
    <row r="519" spans="1:7" ht="12.95" customHeight="1" x14ac:dyDescent="0.2">
      <c r="E519" s="259">
        <v>4522.34</v>
      </c>
      <c r="F519" s="259">
        <v>4522.34</v>
      </c>
    </row>
    <row r="520" spans="1:7" ht="12" customHeight="1" x14ac:dyDescent="0.2">
      <c r="A520" s="251">
        <v>35</v>
      </c>
      <c r="B520" s="252" t="s">
        <v>1450</v>
      </c>
      <c r="C520" s="253"/>
      <c r="D520" s="251">
        <v>1</v>
      </c>
      <c r="E520" s="261">
        <v>2440.36</v>
      </c>
      <c r="F520" s="261">
        <v>2440.36</v>
      </c>
      <c r="G520" s="79"/>
    </row>
    <row r="521" spans="1:7" ht="12" customHeight="1" x14ac:dyDescent="0.2">
      <c r="A521" s="255"/>
      <c r="B521" s="255"/>
      <c r="C521" s="79" t="s">
        <v>332</v>
      </c>
      <c r="D521" s="80">
        <v>1</v>
      </c>
      <c r="E521" s="80">
        <v>210</v>
      </c>
      <c r="F521" s="80">
        <v>210</v>
      </c>
      <c r="G521" s="79"/>
    </row>
    <row r="522" spans="1:7" ht="12" customHeight="1" x14ac:dyDescent="0.2">
      <c r="A522" s="255"/>
      <c r="B522" s="255"/>
      <c r="C522" s="79" t="s">
        <v>822</v>
      </c>
      <c r="D522" s="80">
        <v>2</v>
      </c>
      <c r="E522" s="256">
        <v>0.01</v>
      </c>
      <c r="F522" s="256">
        <v>0.02</v>
      </c>
      <c r="G522" s="79"/>
    </row>
    <row r="523" spans="1:7" ht="12" customHeight="1" x14ac:dyDescent="0.2">
      <c r="A523" s="255"/>
      <c r="B523" s="255"/>
      <c r="C523" s="79" t="s">
        <v>815</v>
      </c>
      <c r="D523" s="80">
        <v>3</v>
      </c>
      <c r="E523" s="256">
        <v>0.01</v>
      </c>
      <c r="F523" s="256">
        <v>0.03</v>
      </c>
      <c r="G523" s="79"/>
    </row>
    <row r="524" spans="1:7" ht="12" customHeight="1" x14ac:dyDescent="0.2">
      <c r="A524" s="255"/>
      <c r="B524" s="255"/>
      <c r="C524" s="79" t="s">
        <v>333</v>
      </c>
      <c r="D524" s="80">
        <v>1</v>
      </c>
      <c r="E524" s="80">
        <v>20</v>
      </c>
      <c r="F524" s="80">
        <v>20</v>
      </c>
      <c r="G524" s="79"/>
    </row>
    <row r="525" spans="1:7" ht="12" customHeight="1" x14ac:dyDescent="0.2">
      <c r="A525" s="255"/>
      <c r="B525" s="255"/>
      <c r="C525" s="79" t="s">
        <v>329</v>
      </c>
      <c r="D525" s="80">
        <v>2</v>
      </c>
      <c r="E525" s="80">
        <v>620</v>
      </c>
      <c r="F525" s="81">
        <v>1240</v>
      </c>
      <c r="G525" s="79"/>
    </row>
    <row r="526" spans="1:7" ht="12" customHeight="1" x14ac:dyDescent="0.2">
      <c r="A526" s="255"/>
      <c r="B526" s="255"/>
      <c r="C526" s="79" t="s">
        <v>1451</v>
      </c>
      <c r="D526" s="80">
        <v>1</v>
      </c>
      <c r="E526" s="257"/>
      <c r="F526" s="257"/>
      <c r="G526" s="79" t="s">
        <v>777</v>
      </c>
    </row>
    <row r="527" spans="1:7" ht="12" customHeight="1" x14ac:dyDescent="0.2">
      <c r="A527" s="255"/>
      <c r="B527" s="255"/>
      <c r="C527" s="79" t="s">
        <v>1452</v>
      </c>
      <c r="D527" s="80">
        <v>1</v>
      </c>
      <c r="E527" s="257"/>
      <c r="F527" s="257"/>
      <c r="G527" s="79" t="s">
        <v>777</v>
      </c>
    </row>
    <row r="528" spans="1:7" ht="12" customHeight="1" x14ac:dyDescent="0.2">
      <c r="A528" s="255"/>
      <c r="B528" s="255"/>
      <c r="C528" s="79" t="s">
        <v>1453</v>
      </c>
      <c r="D528" s="80">
        <v>1</v>
      </c>
      <c r="E528" s="257"/>
      <c r="F528" s="257"/>
      <c r="G528" s="79" t="s">
        <v>777</v>
      </c>
    </row>
    <row r="529" spans="1:7" ht="12" customHeight="1" x14ac:dyDescent="0.2">
      <c r="A529" s="255"/>
      <c r="B529" s="255"/>
      <c r="C529" s="79" t="s">
        <v>1454</v>
      </c>
      <c r="D529" s="80">
        <v>1</v>
      </c>
      <c r="E529" s="257"/>
      <c r="F529" s="257"/>
      <c r="G529" s="79" t="s">
        <v>777</v>
      </c>
    </row>
    <row r="530" spans="1:7" ht="12" customHeight="1" x14ac:dyDescent="0.2">
      <c r="A530" s="255"/>
      <c r="B530" s="255"/>
      <c r="C530" s="79" t="s">
        <v>780</v>
      </c>
      <c r="D530" s="80">
        <v>1</v>
      </c>
      <c r="E530" s="257"/>
      <c r="F530" s="257"/>
      <c r="G530" s="79" t="s">
        <v>777</v>
      </c>
    </row>
    <row r="531" spans="1:7" ht="12" customHeight="1" x14ac:dyDescent="0.2">
      <c r="A531" s="255"/>
      <c r="B531" s="255"/>
      <c r="C531" s="79" t="s">
        <v>556</v>
      </c>
      <c r="D531" s="80">
        <v>1</v>
      </c>
      <c r="E531" s="257"/>
      <c r="F531" s="257"/>
      <c r="G531" s="79" t="s">
        <v>777</v>
      </c>
    </row>
    <row r="532" spans="1:7" ht="12" customHeight="1" x14ac:dyDescent="0.2">
      <c r="A532" s="255"/>
      <c r="B532" s="255"/>
      <c r="C532" s="79" t="s">
        <v>1455</v>
      </c>
      <c r="D532" s="80">
        <v>1</v>
      </c>
      <c r="E532" s="257"/>
      <c r="F532" s="257"/>
      <c r="G532" s="79" t="s">
        <v>777</v>
      </c>
    </row>
    <row r="533" spans="1:7" ht="12" customHeight="1" x14ac:dyDescent="0.2">
      <c r="A533" s="255"/>
      <c r="B533" s="255"/>
      <c r="C533" s="79" t="s">
        <v>394</v>
      </c>
      <c r="D533" s="80">
        <v>1</v>
      </c>
      <c r="E533" s="256">
        <v>0.01</v>
      </c>
      <c r="F533" s="256">
        <v>0.01</v>
      </c>
      <c r="G533" s="79"/>
    </row>
    <row r="534" spans="1:7" ht="12" customHeight="1" x14ac:dyDescent="0.2">
      <c r="A534" s="255"/>
      <c r="B534" s="255"/>
      <c r="C534" s="79" t="s">
        <v>335</v>
      </c>
      <c r="D534" s="80">
        <v>1</v>
      </c>
      <c r="E534" s="80">
        <v>740</v>
      </c>
      <c r="F534" s="80">
        <v>740</v>
      </c>
      <c r="G534" s="79"/>
    </row>
    <row r="535" spans="1:7" ht="12" customHeight="1" x14ac:dyDescent="0.2">
      <c r="A535" s="255"/>
      <c r="B535" s="255"/>
      <c r="C535" s="79" t="s">
        <v>1456</v>
      </c>
      <c r="D535" s="80">
        <v>1</v>
      </c>
      <c r="E535" s="256">
        <v>504.19</v>
      </c>
      <c r="F535" s="256">
        <v>504.19</v>
      </c>
      <c r="G535" s="79"/>
    </row>
    <row r="536" spans="1:7" ht="12" customHeight="1" x14ac:dyDescent="0.2">
      <c r="A536" s="255"/>
      <c r="B536" s="255"/>
      <c r="C536" s="79" t="s">
        <v>1457</v>
      </c>
      <c r="D536" s="80">
        <v>1</v>
      </c>
      <c r="E536" s="257"/>
      <c r="F536" s="257"/>
      <c r="G536" s="79" t="s">
        <v>777</v>
      </c>
    </row>
    <row r="537" spans="1:7" ht="12.95" customHeight="1" x14ac:dyDescent="0.2">
      <c r="E537" s="259">
        <v>5154.42</v>
      </c>
      <c r="F537" s="259">
        <v>5154.42</v>
      </c>
    </row>
    <row r="538" spans="1:7" ht="12" customHeight="1" x14ac:dyDescent="0.2">
      <c r="A538" s="251">
        <v>36</v>
      </c>
      <c r="B538" s="252" t="s">
        <v>1031</v>
      </c>
      <c r="C538" s="253"/>
      <c r="D538" s="251">
        <v>1</v>
      </c>
      <c r="E538" s="261">
        <v>2003.77</v>
      </c>
      <c r="F538" s="261">
        <v>2003.77</v>
      </c>
      <c r="G538" s="79"/>
    </row>
    <row r="539" spans="1:7" ht="12" customHeight="1" x14ac:dyDescent="0.2">
      <c r="A539" s="255"/>
      <c r="B539" s="255"/>
      <c r="C539" s="79" t="s">
        <v>332</v>
      </c>
      <c r="D539" s="80">
        <v>1</v>
      </c>
      <c r="E539" s="80">
        <v>210</v>
      </c>
      <c r="F539" s="80">
        <v>210</v>
      </c>
      <c r="G539" s="79"/>
    </row>
    <row r="540" spans="1:7" ht="12" customHeight="1" x14ac:dyDescent="0.2">
      <c r="A540" s="255"/>
      <c r="B540" s="255"/>
      <c r="C540" s="79" t="s">
        <v>545</v>
      </c>
      <c r="D540" s="80">
        <v>3</v>
      </c>
      <c r="E540" s="256">
        <v>0.01</v>
      </c>
      <c r="F540" s="256">
        <v>0.03</v>
      </c>
      <c r="G540" s="79"/>
    </row>
    <row r="541" spans="1:7" ht="12" customHeight="1" x14ac:dyDescent="0.2">
      <c r="A541" s="255"/>
      <c r="B541" s="255"/>
      <c r="C541" s="79" t="s">
        <v>338</v>
      </c>
      <c r="D541" s="80">
        <v>1</v>
      </c>
      <c r="E541" s="80">
        <v>20</v>
      </c>
      <c r="F541" s="80">
        <v>20</v>
      </c>
      <c r="G541" s="79"/>
    </row>
    <row r="542" spans="1:7" ht="12" customHeight="1" x14ac:dyDescent="0.2">
      <c r="A542" s="255"/>
      <c r="B542" s="255"/>
      <c r="C542" s="79" t="s">
        <v>546</v>
      </c>
      <c r="D542" s="80">
        <v>2</v>
      </c>
      <c r="E542" s="256">
        <v>0.01</v>
      </c>
      <c r="F542" s="256">
        <v>0.02</v>
      </c>
      <c r="G542" s="79"/>
    </row>
    <row r="543" spans="1:7" ht="12" customHeight="1" x14ac:dyDescent="0.2">
      <c r="A543" s="255"/>
      <c r="B543" s="255"/>
      <c r="C543" s="79" t="s">
        <v>329</v>
      </c>
      <c r="D543" s="80">
        <v>2</v>
      </c>
      <c r="E543" s="80">
        <v>620</v>
      </c>
      <c r="F543" s="81">
        <v>1240</v>
      </c>
      <c r="G543" s="79"/>
    </row>
    <row r="544" spans="1:7" ht="12" customHeight="1" x14ac:dyDescent="0.2">
      <c r="A544" s="255"/>
      <c r="B544" s="255"/>
      <c r="C544" s="79" t="s">
        <v>1458</v>
      </c>
      <c r="D544" s="80">
        <v>1</v>
      </c>
      <c r="E544" s="257"/>
      <c r="F544" s="257"/>
      <c r="G544" s="79" t="s">
        <v>777</v>
      </c>
    </row>
    <row r="545" spans="1:7" ht="12" customHeight="1" x14ac:dyDescent="0.2">
      <c r="A545" s="255"/>
      <c r="B545" s="255"/>
      <c r="C545" s="79" t="s">
        <v>1459</v>
      </c>
      <c r="D545" s="80">
        <v>1</v>
      </c>
      <c r="E545" s="257"/>
      <c r="F545" s="257"/>
      <c r="G545" s="79" t="s">
        <v>777</v>
      </c>
    </row>
    <row r="546" spans="1:7" ht="12" customHeight="1" x14ac:dyDescent="0.2">
      <c r="A546" s="255"/>
      <c r="B546" s="255"/>
      <c r="C546" s="79" t="s">
        <v>1428</v>
      </c>
      <c r="D546" s="80">
        <v>1</v>
      </c>
      <c r="E546" s="257"/>
      <c r="F546" s="257"/>
      <c r="G546" s="79" t="s">
        <v>777</v>
      </c>
    </row>
    <row r="547" spans="1:7" ht="12" customHeight="1" x14ac:dyDescent="0.2">
      <c r="A547" s="255"/>
      <c r="B547" s="255"/>
      <c r="C547" s="79" t="s">
        <v>1429</v>
      </c>
      <c r="D547" s="80">
        <v>1</v>
      </c>
      <c r="E547" s="257"/>
      <c r="F547" s="257"/>
      <c r="G547" s="79" t="s">
        <v>777</v>
      </c>
    </row>
    <row r="548" spans="1:7" ht="12" customHeight="1" x14ac:dyDescent="0.2">
      <c r="A548" s="255"/>
      <c r="B548" s="255"/>
      <c r="C548" s="79" t="s">
        <v>1460</v>
      </c>
      <c r="D548" s="80">
        <v>1</v>
      </c>
      <c r="E548" s="257"/>
      <c r="F548" s="257"/>
      <c r="G548" s="79" t="s">
        <v>777</v>
      </c>
    </row>
    <row r="549" spans="1:7" ht="12" customHeight="1" x14ac:dyDescent="0.2">
      <c r="A549" s="255"/>
      <c r="B549" s="255"/>
      <c r="C549" s="79" t="s">
        <v>556</v>
      </c>
      <c r="D549" s="80">
        <v>1</v>
      </c>
      <c r="E549" s="257"/>
      <c r="F549" s="257"/>
      <c r="G549" s="79" t="s">
        <v>777</v>
      </c>
    </row>
    <row r="550" spans="1:7" ht="12" customHeight="1" x14ac:dyDescent="0.2">
      <c r="A550" s="255"/>
      <c r="B550" s="255"/>
      <c r="C550" s="79" t="s">
        <v>1461</v>
      </c>
      <c r="D550" s="80">
        <v>1</v>
      </c>
      <c r="E550" s="257"/>
      <c r="F550" s="257"/>
      <c r="G550" s="79" t="s">
        <v>777</v>
      </c>
    </row>
    <row r="551" spans="1:7" ht="12" customHeight="1" x14ac:dyDescent="0.2">
      <c r="A551" s="255"/>
      <c r="B551" s="255"/>
      <c r="C551" s="79" t="s">
        <v>394</v>
      </c>
      <c r="D551" s="80">
        <v>1</v>
      </c>
      <c r="E551" s="256">
        <v>0.01</v>
      </c>
      <c r="F551" s="256">
        <v>0.01</v>
      </c>
      <c r="G551" s="79"/>
    </row>
    <row r="552" spans="1:7" ht="12" customHeight="1" x14ac:dyDescent="0.2">
      <c r="A552" s="255"/>
      <c r="B552" s="255"/>
      <c r="C552" s="79" t="s">
        <v>335</v>
      </c>
      <c r="D552" s="80">
        <v>1</v>
      </c>
      <c r="E552" s="80">
        <v>740</v>
      </c>
      <c r="F552" s="80">
        <v>740</v>
      </c>
      <c r="G552" s="79"/>
    </row>
    <row r="553" spans="1:7" ht="12" customHeight="1" x14ac:dyDescent="0.2">
      <c r="A553" s="255"/>
      <c r="B553" s="255"/>
      <c r="C553" s="79" t="s">
        <v>1432</v>
      </c>
      <c r="D553" s="80">
        <v>1</v>
      </c>
      <c r="E553" s="256">
        <v>344.97</v>
      </c>
      <c r="F553" s="256">
        <v>344.97</v>
      </c>
      <c r="G553" s="79"/>
    </row>
    <row r="554" spans="1:7" ht="12" customHeight="1" x14ac:dyDescent="0.2">
      <c r="A554" s="255"/>
      <c r="B554" s="255"/>
      <c r="C554" s="79" t="s">
        <v>1433</v>
      </c>
      <c r="D554" s="80">
        <v>1</v>
      </c>
      <c r="E554" s="257"/>
      <c r="F554" s="257"/>
      <c r="G554" s="79" t="s">
        <v>777</v>
      </c>
    </row>
    <row r="555" spans="1:7" ht="12.95" customHeight="1" x14ac:dyDescent="0.2">
      <c r="E555" s="259">
        <v>4558.83</v>
      </c>
      <c r="F555" s="259">
        <v>4558.83</v>
      </c>
    </row>
    <row r="556" spans="1:7" ht="12" customHeight="1" x14ac:dyDescent="0.2">
      <c r="A556" s="251">
        <v>37</v>
      </c>
      <c r="B556" s="252" t="s">
        <v>1462</v>
      </c>
      <c r="C556" s="253"/>
      <c r="D556" s="251">
        <v>1</v>
      </c>
      <c r="E556" s="261">
        <v>1983.22</v>
      </c>
      <c r="F556" s="261">
        <v>1983.22</v>
      </c>
      <c r="G556" s="79"/>
    </row>
    <row r="557" spans="1:7" ht="12" customHeight="1" x14ac:dyDescent="0.2">
      <c r="A557" s="255"/>
      <c r="B557" s="255"/>
      <c r="C557" s="79" t="s">
        <v>332</v>
      </c>
      <c r="D557" s="80">
        <v>1</v>
      </c>
      <c r="E557" s="80">
        <v>210</v>
      </c>
      <c r="F557" s="80">
        <v>210</v>
      </c>
      <c r="G557" s="79"/>
    </row>
    <row r="558" spans="1:7" ht="12" customHeight="1" x14ac:dyDescent="0.2">
      <c r="A558" s="255"/>
      <c r="B558" s="255"/>
      <c r="C558" s="79" t="s">
        <v>822</v>
      </c>
      <c r="D558" s="80">
        <v>2</v>
      </c>
      <c r="E558" s="256">
        <v>0.01</v>
      </c>
      <c r="F558" s="256">
        <v>0.02</v>
      </c>
      <c r="G558" s="79"/>
    </row>
    <row r="559" spans="1:7" ht="12" customHeight="1" x14ac:dyDescent="0.2">
      <c r="A559" s="255"/>
      <c r="B559" s="255"/>
      <c r="C559" s="79" t="s">
        <v>815</v>
      </c>
      <c r="D559" s="80">
        <v>3</v>
      </c>
      <c r="E559" s="256">
        <v>0.01</v>
      </c>
      <c r="F559" s="256">
        <v>0.03</v>
      </c>
      <c r="G559" s="79"/>
    </row>
    <row r="560" spans="1:7" ht="12" customHeight="1" x14ac:dyDescent="0.2">
      <c r="A560" s="255"/>
      <c r="B560" s="255"/>
      <c r="C560" s="79" t="s">
        <v>333</v>
      </c>
      <c r="D560" s="80">
        <v>1</v>
      </c>
      <c r="E560" s="80">
        <v>20</v>
      </c>
      <c r="F560" s="80">
        <v>20</v>
      </c>
      <c r="G560" s="79"/>
    </row>
    <row r="561" spans="1:7" ht="12" customHeight="1" x14ac:dyDescent="0.2">
      <c r="A561" s="255"/>
      <c r="B561" s="255"/>
      <c r="C561" s="79" t="s">
        <v>306</v>
      </c>
      <c r="D561" s="80">
        <v>2</v>
      </c>
      <c r="E561" s="80">
        <v>130</v>
      </c>
      <c r="F561" s="80">
        <v>260</v>
      </c>
      <c r="G561" s="79"/>
    </row>
    <row r="562" spans="1:7" ht="12" customHeight="1" x14ac:dyDescent="0.2">
      <c r="A562" s="255"/>
      <c r="B562" s="255"/>
      <c r="C562" s="79" t="s">
        <v>1463</v>
      </c>
      <c r="D562" s="80">
        <v>1</v>
      </c>
      <c r="E562" s="257"/>
      <c r="F562" s="257"/>
      <c r="G562" s="79" t="s">
        <v>777</v>
      </c>
    </row>
    <row r="563" spans="1:7" ht="12" customHeight="1" x14ac:dyDescent="0.2">
      <c r="A563" s="255"/>
      <c r="B563" s="255"/>
      <c r="C563" s="79" t="s">
        <v>1464</v>
      </c>
      <c r="D563" s="80">
        <v>1</v>
      </c>
      <c r="E563" s="257"/>
      <c r="F563" s="257"/>
      <c r="G563" s="79" t="s">
        <v>777</v>
      </c>
    </row>
    <row r="564" spans="1:7" ht="12" customHeight="1" x14ac:dyDescent="0.2">
      <c r="A564" s="255"/>
      <c r="B564" s="255"/>
      <c r="C564" s="79" t="s">
        <v>1465</v>
      </c>
      <c r="D564" s="80">
        <v>1</v>
      </c>
      <c r="E564" s="257"/>
      <c r="F564" s="257"/>
      <c r="G564" s="79" t="s">
        <v>777</v>
      </c>
    </row>
    <row r="565" spans="1:7" ht="12" customHeight="1" x14ac:dyDescent="0.2">
      <c r="A565" s="255"/>
      <c r="B565" s="255"/>
      <c r="C565" s="79" t="s">
        <v>1466</v>
      </c>
      <c r="D565" s="80">
        <v>1</v>
      </c>
      <c r="E565" s="257"/>
      <c r="F565" s="257"/>
      <c r="G565" s="79" t="s">
        <v>777</v>
      </c>
    </row>
    <row r="566" spans="1:7" ht="12" customHeight="1" x14ac:dyDescent="0.2">
      <c r="A566" s="255"/>
      <c r="B566" s="255"/>
      <c r="C566" s="79" t="s">
        <v>1467</v>
      </c>
      <c r="D566" s="80">
        <v>1</v>
      </c>
      <c r="E566" s="257"/>
      <c r="F566" s="257"/>
      <c r="G566" s="79" t="s">
        <v>777</v>
      </c>
    </row>
    <row r="567" spans="1:7" ht="12" customHeight="1" x14ac:dyDescent="0.2">
      <c r="A567" s="255"/>
      <c r="B567" s="255"/>
      <c r="C567" s="79" t="s">
        <v>1468</v>
      </c>
      <c r="D567" s="80">
        <v>1</v>
      </c>
      <c r="E567" s="257"/>
      <c r="F567" s="257"/>
      <c r="G567" s="79" t="s">
        <v>777</v>
      </c>
    </row>
    <row r="568" spans="1:7" ht="12" customHeight="1" x14ac:dyDescent="0.2">
      <c r="A568" s="255"/>
      <c r="B568" s="255"/>
      <c r="C568" s="79" t="s">
        <v>556</v>
      </c>
      <c r="D568" s="80">
        <v>1</v>
      </c>
      <c r="E568" s="257"/>
      <c r="F568" s="257"/>
      <c r="G568" s="79" t="s">
        <v>777</v>
      </c>
    </row>
    <row r="569" spans="1:7" ht="12" customHeight="1" x14ac:dyDescent="0.2">
      <c r="A569" s="255"/>
      <c r="B569" s="255"/>
      <c r="C569" s="79" t="s">
        <v>1469</v>
      </c>
      <c r="D569" s="80">
        <v>1</v>
      </c>
      <c r="E569" s="257"/>
      <c r="F569" s="257"/>
      <c r="G569" s="79" t="s">
        <v>777</v>
      </c>
    </row>
    <row r="570" spans="1:7" ht="12" customHeight="1" x14ac:dyDescent="0.2">
      <c r="A570" s="255"/>
      <c r="B570" s="255"/>
      <c r="C570" s="79" t="s">
        <v>396</v>
      </c>
      <c r="D570" s="80">
        <v>1</v>
      </c>
      <c r="E570" s="256">
        <v>0.01</v>
      </c>
      <c r="F570" s="256">
        <v>0.01</v>
      </c>
      <c r="G570" s="79"/>
    </row>
    <row r="571" spans="1:7" ht="12" customHeight="1" x14ac:dyDescent="0.2">
      <c r="A571" s="255"/>
      <c r="B571" s="255"/>
      <c r="C571" s="79" t="s">
        <v>335</v>
      </c>
      <c r="D571" s="80">
        <v>1</v>
      </c>
      <c r="E571" s="80">
        <v>740</v>
      </c>
      <c r="F571" s="80">
        <v>740</v>
      </c>
      <c r="G571" s="79"/>
    </row>
    <row r="572" spans="1:7" ht="12" customHeight="1" x14ac:dyDescent="0.2">
      <c r="A572" s="255"/>
      <c r="B572" s="255"/>
      <c r="C572" s="79" t="s">
        <v>1470</v>
      </c>
      <c r="D572" s="80">
        <v>1</v>
      </c>
      <c r="E572" s="262">
        <v>393.7</v>
      </c>
      <c r="F572" s="262">
        <v>393.7</v>
      </c>
      <c r="G572" s="79"/>
    </row>
    <row r="573" spans="1:7" ht="12" customHeight="1" x14ac:dyDescent="0.2">
      <c r="A573" s="255"/>
      <c r="B573" s="255"/>
      <c r="C573" s="79" t="s">
        <v>1471</v>
      </c>
      <c r="D573" s="80">
        <v>1</v>
      </c>
      <c r="E573" s="257"/>
      <c r="F573" s="257"/>
      <c r="G573" s="79" t="s">
        <v>777</v>
      </c>
    </row>
    <row r="574" spans="1:7" ht="12.95" customHeight="1" x14ac:dyDescent="0.2">
      <c r="E574" s="259">
        <v>3606.98</v>
      </c>
      <c r="F574" s="259">
        <v>3606.98</v>
      </c>
    </row>
    <row r="575" spans="1:7" ht="12" customHeight="1" x14ac:dyDescent="0.2">
      <c r="A575" s="251">
        <v>38</v>
      </c>
      <c r="B575" s="252" t="s">
        <v>1044</v>
      </c>
      <c r="C575" s="253"/>
      <c r="D575" s="251">
        <v>1</v>
      </c>
      <c r="E575" s="261">
        <v>2728.14</v>
      </c>
      <c r="F575" s="261">
        <v>2728.14</v>
      </c>
      <c r="G575" s="79"/>
    </row>
    <row r="576" spans="1:7" ht="12" customHeight="1" x14ac:dyDescent="0.2">
      <c r="A576" s="255"/>
      <c r="B576" s="255"/>
      <c r="C576" s="79" t="s">
        <v>332</v>
      </c>
      <c r="D576" s="80">
        <v>1</v>
      </c>
      <c r="E576" s="80">
        <v>210</v>
      </c>
      <c r="F576" s="80">
        <v>210</v>
      </c>
      <c r="G576" s="79"/>
    </row>
    <row r="577" spans="1:7" ht="12" customHeight="1" x14ac:dyDescent="0.2">
      <c r="A577" s="255"/>
      <c r="B577" s="255"/>
      <c r="C577" s="79" t="s">
        <v>333</v>
      </c>
      <c r="D577" s="80">
        <v>1</v>
      </c>
      <c r="E577" s="80">
        <v>20</v>
      </c>
      <c r="F577" s="80">
        <v>20</v>
      </c>
      <c r="G577" s="79"/>
    </row>
    <row r="578" spans="1:7" ht="12" customHeight="1" x14ac:dyDescent="0.2">
      <c r="A578" s="255"/>
      <c r="B578" s="255"/>
      <c r="C578" s="79" t="s">
        <v>354</v>
      </c>
      <c r="D578" s="80">
        <v>1</v>
      </c>
      <c r="E578" s="81">
        <v>6080</v>
      </c>
      <c r="F578" s="81">
        <v>6080</v>
      </c>
      <c r="G578" s="79"/>
    </row>
    <row r="579" spans="1:7" ht="12" customHeight="1" x14ac:dyDescent="0.2">
      <c r="A579" s="255"/>
      <c r="B579" s="255"/>
      <c r="C579" s="79" t="s">
        <v>1472</v>
      </c>
      <c r="D579" s="80">
        <v>1</v>
      </c>
      <c r="E579" s="257"/>
      <c r="F579" s="257"/>
      <c r="G579" s="79" t="s">
        <v>777</v>
      </c>
    </row>
    <row r="580" spans="1:7" ht="12" customHeight="1" x14ac:dyDescent="0.2">
      <c r="A580" s="255"/>
      <c r="B580" s="255"/>
      <c r="C580" s="79" t="s">
        <v>1453</v>
      </c>
      <c r="D580" s="80">
        <v>1</v>
      </c>
      <c r="E580" s="257"/>
      <c r="F580" s="257"/>
      <c r="G580" s="79" t="s">
        <v>777</v>
      </c>
    </row>
    <row r="581" spans="1:7" ht="12" customHeight="1" x14ac:dyDescent="0.2">
      <c r="A581" s="255"/>
      <c r="B581" s="255"/>
      <c r="C581" s="79" t="s">
        <v>1457</v>
      </c>
      <c r="D581" s="80">
        <v>1</v>
      </c>
      <c r="E581" s="257"/>
      <c r="F581" s="257"/>
      <c r="G581" s="79" t="s">
        <v>777</v>
      </c>
    </row>
    <row r="582" spans="1:7" ht="12" customHeight="1" x14ac:dyDescent="0.2">
      <c r="A582" s="255"/>
      <c r="B582" s="255"/>
      <c r="C582" s="79" t="s">
        <v>1473</v>
      </c>
      <c r="D582" s="80">
        <v>1</v>
      </c>
      <c r="E582" s="257"/>
      <c r="F582" s="257"/>
      <c r="G582" s="79" t="s">
        <v>777</v>
      </c>
    </row>
    <row r="583" spans="1:7" ht="12" customHeight="1" x14ac:dyDescent="0.2">
      <c r="A583" s="255"/>
      <c r="B583" s="255"/>
      <c r="C583" s="79" t="s">
        <v>556</v>
      </c>
      <c r="D583" s="80">
        <v>1</v>
      </c>
      <c r="E583" s="257"/>
      <c r="F583" s="257"/>
      <c r="G583" s="79" t="s">
        <v>777</v>
      </c>
    </row>
    <row r="584" spans="1:7" ht="12" customHeight="1" x14ac:dyDescent="0.2">
      <c r="A584" s="255"/>
      <c r="B584" s="255"/>
      <c r="C584" s="79" t="s">
        <v>1474</v>
      </c>
      <c r="D584" s="80">
        <v>1</v>
      </c>
      <c r="E584" s="257"/>
      <c r="F584" s="257"/>
      <c r="G584" s="79" t="s">
        <v>777</v>
      </c>
    </row>
    <row r="585" spans="1:7" ht="12" customHeight="1" x14ac:dyDescent="0.2">
      <c r="A585" s="255"/>
      <c r="B585" s="255"/>
      <c r="C585" s="79" t="s">
        <v>335</v>
      </c>
      <c r="D585" s="80">
        <v>1</v>
      </c>
      <c r="E585" s="80">
        <v>740</v>
      </c>
      <c r="F585" s="80">
        <v>740</v>
      </c>
      <c r="G585" s="79"/>
    </row>
    <row r="586" spans="1:7" ht="12" customHeight="1" x14ac:dyDescent="0.2">
      <c r="A586" s="255"/>
      <c r="B586" s="255"/>
      <c r="C586" s="79" t="s">
        <v>1475</v>
      </c>
      <c r="D586" s="80">
        <v>1</v>
      </c>
      <c r="E586" s="257"/>
      <c r="F586" s="257"/>
      <c r="G586" s="79" t="s">
        <v>777</v>
      </c>
    </row>
    <row r="587" spans="1:7" ht="12" customHeight="1" x14ac:dyDescent="0.2">
      <c r="A587" s="255"/>
      <c r="B587" s="255"/>
      <c r="C587" s="79" t="s">
        <v>1454</v>
      </c>
      <c r="D587" s="80">
        <v>1</v>
      </c>
      <c r="E587" s="257"/>
      <c r="F587" s="257"/>
      <c r="G587" s="79" t="s">
        <v>777</v>
      </c>
    </row>
    <row r="588" spans="1:7" ht="12.95" customHeight="1" x14ac:dyDescent="0.2">
      <c r="E588" s="259">
        <v>9778.14</v>
      </c>
      <c r="F588" s="259">
        <v>9778.14</v>
      </c>
    </row>
    <row r="589" spans="1:7" ht="12" customHeight="1" x14ac:dyDescent="0.2">
      <c r="A589" s="251">
        <v>39</v>
      </c>
      <c r="B589" s="252" t="s">
        <v>1041</v>
      </c>
      <c r="C589" s="253"/>
      <c r="D589" s="251">
        <v>1</v>
      </c>
      <c r="E589" s="254">
        <v>2120</v>
      </c>
      <c r="F589" s="254">
        <v>2120</v>
      </c>
      <c r="G589" s="79"/>
    </row>
    <row r="590" spans="1:7" ht="12" customHeight="1" x14ac:dyDescent="0.2">
      <c r="A590" s="255"/>
      <c r="B590" s="255"/>
      <c r="C590" s="79" t="s">
        <v>332</v>
      </c>
      <c r="D590" s="80">
        <v>1</v>
      </c>
      <c r="E590" s="80">
        <v>210</v>
      </c>
      <c r="F590" s="80">
        <v>210</v>
      </c>
      <c r="G590" s="79"/>
    </row>
    <row r="591" spans="1:7" ht="12" customHeight="1" x14ac:dyDescent="0.2">
      <c r="A591" s="255"/>
      <c r="B591" s="255"/>
      <c r="C591" s="79" t="s">
        <v>545</v>
      </c>
      <c r="D591" s="80">
        <v>3</v>
      </c>
      <c r="E591" s="256">
        <v>0.01</v>
      </c>
      <c r="F591" s="256">
        <v>0.03</v>
      </c>
      <c r="G591" s="79"/>
    </row>
    <row r="592" spans="1:7" ht="12" customHeight="1" x14ac:dyDescent="0.2">
      <c r="A592" s="255"/>
      <c r="B592" s="255"/>
      <c r="C592" s="79" t="s">
        <v>338</v>
      </c>
      <c r="D592" s="80">
        <v>1</v>
      </c>
      <c r="E592" s="80">
        <v>20</v>
      </c>
      <c r="F592" s="80">
        <v>20</v>
      </c>
      <c r="G592" s="79"/>
    </row>
    <row r="593" spans="1:7" ht="12" customHeight="1" x14ac:dyDescent="0.2">
      <c r="A593" s="255"/>
      <c r="B593" s="255"/>
      <c r="C593" s="79" t="s">
        <v>354</v>
      </c>
      <c r="D593" s="80">
        <v>1</v>
      </c>
      <c r="E593" s="81">
        <v>6080</v>
      </c>
      <c r="F593" s="81">
        <v>6080</v>
      </c>
      <c r="G593" s="79"/>
    </row>
    <row r="594" spans="1:7" ht="12" customHeight="1" x14ac:dyDescent="0.2">
      <c r="A594" s="255"/>
      <c r="B594" s="255"/>
      <c r="C594" s="79" t="s">
        <v>1476</v>
      </c>
      <c r="D594" s="80">
        <v>1</v>
      </c>
      <c r="E594" s="257"/>
      <c r="F594" s="257"/>
      <c r="G594" s="79" t="s">
        <v>777</v>
      </c>
    </row>
    <row r="595" spans="1:7" ht="12" customHeight="1" x14ac:dyDescent="0.2">
      <c r="A595" s="255"/>
      <c r="B595" s="255"/>
      <c r="C595" s="79" t="s">
        <v>1428</v>
      </c>
      <c r="D595" s="80">
        <v>1</v>
      </c>
      <c r="E595" s="257"/>
      <c r="F595" s="257"/>
      <c r="G595" s="79" t="s">
        <v>777</v>
      </c>
    </row>
    <row r="596" spans="1:7" ht="12" customHeight="1" x14ac:dyDescent="0.2">
      <c r="A596" s="255"/>
      <c r="B596" s="255"/>
      <c r="C596" s="79" t="s">
        <v>1433</v>
      </c>
      <c r="D596" s="80">
        <v>1</v>
      </c>
      <c r="E596" s="257"/>
      <c r="F596" s="257"/>
      <c r="G596" s="79" t="s">
        <v>777</v>
      </c>
    </row>
    <row r="597" spans="1:7" ht="12" customHeight="1" x14ac:dyDescent="0.2">
      <c r="A597" s="255"/>
      <c r="B597" s="255"/>
      <c r="C597" s="79" t="s">
        <v>1477</v>
      </c>
      <c r="D597" s="80">
        <v>1</v>
      </c>
      <c r="E597" s="257"/>
      <c r="F597" s="257"/>
      <c r="G597" s="79" t="s">
        <v>777</v>
      </c>
    </row>
    <row r="598" spans="1:7" ht="12" customHeight="1" x14ac:dyDescent="0.2">
      <c r="A598" s="255"/>
      <c r="B598" s="255"/>
      <c r="C598" s="79" t="s">
        <v>556</v>
      </c>
      <c r="D598" s="80">
        <v>1</v>
      </c>
      <c r="E598" s="257"/>
      <c r="F598" s="257"/>
      <c r="G598" s="79" t="s">
        <v>777</v>
      </c>
    </row>
    <row r="599" spans="1:7" ht="12" customHeight="1" x14ac:dyDescent="0.2">
      <c r="A599" s="255"/>
      <c r="B599" s="255"/>
      <c r="C599" s="79" t="s">
        <v>820</v>
      </c>
      <c r="D599" s="80">
        <v>1</v>
      </c>
      <c r="E599" s="257"/>
      <c r="F599" s="257"/>
      <c r="G599" s="79" t="s">
        <v>777</v>
      </c>
    </row>
    <row r="600" spans="1:7" ht="12" customHeight="1" x14ac:dyDescent="0.2">
      <c r="A600" s="255"/>
      <c r="B600" s="255"/>
      <c r="C600" s="79" t="s">
        <v>335</v>
      </c>
      <c r="D600" s="80">
        <v>1</v>
      </c>
      <c r="E600" s="80">
        <v>740</v>
      </c>
      <c r="F600" s="80">
        <v>740</v>
      </c>
      <c r="G600" s="79"/>
    </row>
    <row r="601" spans="1:7" ht="12" customHeight="1" x14ac:dyDescent="0.2">
      <c r="A601" s="255"/>
      <c r="B601" s="255"/>
      <c r="C601" s="79" t="s">
        <v>1478</v>
      </c>
      <c r="D601" s="80">
        <v>1</v>
      </c>
      <c r="E601" s="257"/>
      <c r="F601" s="257"/>
      <c r="G601" s="79" t="s">
        <v>777</v>
      </c>
    </row>
    <row r="602" spans="1:7" ht="12" customHeight="1" x14ac:dyDescent="0.2">
      <c r="A602" s="255"/>
      <c r="B602" s="255"/>
      <c r="C602" s="79" t="s">
        <v>1429</v>
      </c>
      <c r="D602" s="80">
        <v>1</v>
      </c>
      <c r="E602" s="257"/>
      <c r="F602" s="257"/>
      <c r="G602" s="79" t="s">
        <v>777</v>
      </c>
    </row>
    <row r="603" spans="1:7" ht="12.95" customHeight="1" x14ac:dyDescent="0.2">
      <c r="E603" s="259">
        <v>9170.0300000000007</v>
      </c>
      <c r="F603" s="259">
        <v>9170.0300000000007</v>
      </c>
    </row>
    <row r="604" spans="1:7" ht="12" customHeight="1" x14ac:dyDescent="0.2">
      <c r="A604" s="251">
        <v>40</v>
      </c>
      <c r="B604" s="252" t="s">
        <v>1047</v>
      </c>
      <c r="C604" s="253"/>
      <c r="D604" s="251">
        <v>1</v>
      </c>
      <c r="E604" s="254">
        <v>2120</v>
      </c>
      <c r="F604" s="254">
        <v>2120</v>
      </c>
      <c r="G604" s="79"/>
    </row>
    <row r="605" spans="1:7" ht="12" customHeight="1" x14ac:dyDescent="0.2">
      <c r="A605" s="255"/>
      <c r="B605" s="255"/>
      <c r="C605" s="79" t="s">
        <v>332</v>
      </c>
      <c r="D605" s="80">
        <v>1</v>
      </c>
      <c r="E605" s="80">
        <v>210</v>
      </c>
      <c r="F605" s="80">
        <v>210</v>
      </c>
      <c r="G605" s="79"/>
    </row>
    <row r="606" spans="1:7" ht="12" customHeight="1" x14ac:dyDescent="0.2">
      <c r="A606" s="255"/>
      <c r="B606" s="255"/>
      <c r="C606" s="79" t="s">
        <v>815</v>
      </c>
      <c r="D606" s="80">
        <v>3</v>
      </c>
      <c r="E606" s="256">
        <v>0.01</v>
      </c>
      <c r="F606" s="256">
        <v>0.03</v>
      </c>
      <c r="G606" s="79"/>
    </row>
    <row r="607" spans="1:7" ht="12" customHeight="1" x14ac:dyDescent="0.2">
      <c r="A607" s="255"/>
      <c r="B607" s="255"/>
      <c r="C607" s="79" t="s">
        <v>333</v>
      </c>
      <c r="D607" s="80">
        <v>1</v>
      </c>
      <c r="E607" s="80">
        <v>20</v>
      </c>
      <c r="F607" s="80">
        <v>20</v>
      </c>
      <c r="G607" s="79"/>
    </row>
    <row r="608" spans="1:7" ht="12" customHeight="1" x14ac:dyDescent="0.2">
      <c r="A608" s="255"/>
      <c r="B608" s="255"/>
      <c r="C608" s="79" t="s">
        <v>354</v>
      </c>
      <c r="D608" s="80">
        <v>1</v>
      </c>
      <c r="E608" s="81">
        <v>6080</v>
      </c>
      <c r="F608" s="81">
        <v>6080</v>
      </c>
      <c r="G608" s="79"/>
    </row>
    <row r="609" spans="1:7" ht="12" customHeight="1" x14ac:dyDescent="0.2">
      <c r="A609" s="255"/>
      <c r="B609" s="255"/>
      <c r="C609" s="79" t="s">
        <v>1479</v>
      </c>
      <c r="D609" s="80">
        <v>1</v>
      </c>
      <c r="E609" s="257"/>
      <c r="F609" s="257"/>
      <c r="G609" s="79" t="s">
        <v>777</v>
      </c>
    </row>
    <row r="610" spans="1:7" ht="12" customHeight="1" x14ac:dyDescent="0.2">
      <c r="A610" s="255"/>
      <c r="B610" s="255"/>
      <c r="C610" s="79" t="s">
        <v>1480</v>
      </c>
      <c r="D610" s="80">
        <v>1</v>
      </c>
      <c r="E610" s="257"/>
      <c r="F610" s="257"/>
      <c r="G610" s="79" t="s">
        <v>777</v>
      </c>
    </row>
    <row r="611" spans="1:7" ht="12" customHeight="1" x14ac:dyDescent="0.2">
      <c r="A611" s="255"/>
      <c r="B611" s="255"/>
      <c r="C611" s="79" t="s">
        <v>1481</v>
      </c>
      <c r="D611" s="80">
        <v>1</v>
      </c>
      <c r="E611" s="257"/>
      <c r="F611" s="257"/>
      <c r="G611" s="79" t="s">
        <v>777</v>
      </c>
    </row>
    <row r="612" spans="1:7" ht="12" customHeight="1" x14ac:dyDescent="0.2">
      <c r="A612" s="255"/>
      <c r="B612" s="255"/>
      <c r="C612" s="79" t="s">
        <v>1477</v>
      </c>
      <c r="D612" s="80">
        <v>1</v>
      </c>
      <c r="E612" s="257"/>
      <c r="F612" s="257"/>
      <c r="G612" s="79" t="s">
        <v>777</v>
      </c>
    </row>
    <row r="613" spans="1:7" ht="12" customHeight="1" x14ac:dyDescent="0.2">
      <c r="A613" s="255"/>
      <c r="B613" s="255"/>
      <c r="C613" s="79" t="s">
        <v>556</v>
      </c>
      <c r="D613" s="80">
        <v>1</v>
      </c>
      <c r="E613" s="257"/>
      <c r="F613" s="257"/>
      <c r="G613" s="79" t="s">
        <v>777</v>
      </c>
    </row>
    <row r="614" spans="1:7" ht="12" customHeight="1" x14ac:dyDescent="0.2">
      <c r="A614" s="255"/>
      <c r="B614" s="255"/>
      <c r="C614" s="79" t="s">
        <v>878</v>
      </c>
      <c r="D614" s="80">
        <v>1</v>
      </c>
      <c r="E614" s="257"/>
      <c r="F614" s="257"/>
      <c r="G614" s="79" t="s">
        <v>777</v>
      </c>
    </row>
    <row r="615" spans="1:7" ht="12" customHeight="1" x14ac:dyDescent="0.2">
      <c r="A615" s="255"/>
      <c r="B615" s="255"/>
      <c r="C615" s="79" t="s">
        <v>335</v>
      </c>
      <c r="D615" s="80">
        <v>1</v>
      </c>
      <c r="E615" s="80">
        <v>740</v>
      </c>
      <c r="F615" s="80">
        <v>740</v>
      </c>
      <c r="G615" s="79"/>
    </row>
    <row r="616" spans="1:7" ht="12" customHeight="1" x14ac:dyDescent="0.2">
      <c r="A616" s="255"/>
      <c r="B616" s="255"/>
      <c r="C616" s="79" t="s">
        <v>1482</v>
      </c>
      <c r="D616" s="80">
        <v>1</v>
      </c>
      <c r="E616" s="257"/>
      <c r="F616" s="257"/>
      <c r="G616" s="79" t="s">
        <v>777</v>
      </c>
    </row>
    <row r="617" spans="1:7" ht="12" customHeight="1" x14ac:dyDescent="0.2">
      <c r="A617" s="255"/>
      <c r="B617" s="255"/>
      <c r="C617" s="79" t="s">
        <v>1483</v>
      </c>
      <c r="D617" s="80">
        <v>1</v>
      </c>
      <c r="E617" s="257"/>
      <c r="F617" s="257"/>
      <c r="G617" s="79" t="s">
        <v>777</v>
      </c>
    </row>
    <row r="618" spans="1:7" ht="12.95" customHeight="1" x14ac:dyDescent="0.2">
      <c r="E618" s="259">
        <v>9170.0300000000007</v>
      </c>
      <c r="F618" s="259">
        <v>9170.0300000000007</v>
      </c>
    </row>
    <row r="619" spans="1:7" ht="12" customHeight="1" x14ac:dyDescent="0.2">
      <c r="A619" s="251">
        <v>41</v>
      </c>
      <c r="B619" s="252" t="s">
        <v>1042</v>
      </c>
      <c r="C619" s="253"/>
      <c r="D619" s="251">
        <v>1</v>
      </c>
      <c r="E619" s="261">
        <v>2144.38</v>
      </c>
      <c r="F619" s="261">
        <v>2144.38</v>
      </c>
      <c r="G619" s="79"/>
    </row>
    <row r="620" spans="1:7" ht="12" customHeight="1" x14ac:dyDescent="0.2">
      <c r="A620" s="255"/>
      <c r="B620" s="255"/>
      <c r="C620" s="79" t="s">
        <v>332</v>
      </c>
      <c r="D620" s="80">
        <v>1</v>
      </c>
      <c r="E620" s="80">
        <v>210</v>
      </c>
      <c r="F620" s="80">
        <v>210</v>
      </c>
      <c r="G620" s="79"/>
    </row>
    <row r="621" spans="1:7" ht="12" customHeight="1" x14ac:dyDescent="0.2">
      <c r="A621" s="255"/>
      <c r="B621" s="255"/>
      <c r="C621" s="79" t="s">
        <v>545</v>
      </c>
      <c r="D621" s="80">
        <v>3</v>
      </c>
      <c r="E621" s="256">
        <v>0.01</v>
      </c>
      <c r="F621" s="256">
        <v>0.03</v>
      </c>
      <c r="G621" s="79"/>
    </row>
    <row r="622" spans="1:7" ht="12" customHeight="1" x14ac:dyDescent="0.2">
      <c r="A622" s="255"/>
      <c r="B622" s="255"/>
      <c r="C622" s="79" t="s">
        <v>338</v>
      </c>
      <c r="D622" s="80">
        <v>1</v>
      </c>
      <c r="E622" s="80">
        <v>20</v>
      </c>
      <c r="F622" s="80">
        <v>20</v>
      </c>
      <c r="G622" s="79"/>
    </row>
    <row r="623" spans="1:7" ht="12" customHeight="1" x14ac:dyDescent="0.2">
      <c r="A623" s="255"/>
      <c r="B623" s="255"/>
      <c r="C623" s="79" t="s">
        <v>354</v>
      </c>
      <c r="D623" s="80">
        <v>1</v>
      </c>
      <c r="E623" s="81">
        <v>6080</v>
      </c>
      <c r="F623" s="81">
        <v>6080</v>
      </c>
      <c r="G623" s="79"/>
    </row>
    <row r="624" spans="1:7" ht="12" customHeight="1" x14ac:dyDescent="0.2">
      <c r="A624" s="255"/>
      <c r="B624" s="255"/>
      <c r="C624" s="79" t="s">
        <v>1484</v>
      </c>
      <c r="D624" s="80">
        <v>1</v>
      </c>
      <c r="E624" s="257"/>
      <c r="F624" s="257"/>
      <c r="G624" s="79" t="s">
        <v>777</v>
      </c>
    </row>
    <row r="625" spans="1:7" ht="12" customHeight="1" x14ac:dyDescent="0.2">
      <c r="A625" s="255"/>
      <c r="B625" s="255"/>
      <c r="C625" s="79" t="s">
        <v>1485</v>
      </c>
      <c r="D625" s="80">
        <v>1</v>
      </c>
      <c r="E625" s="257"/>
      <c r="F625" s="257"/>
      <c r="G625" s="79" t="s">
        <v>777</v>
      </c>
    </row>
    <row r="626" spans="1:7" ht="12" customHeight="1" x14ac:dyDescent="0.2">
      <c r="A626" s="255"/>
      <c r="B626" s="255"/>
      <c r="C626" s="79" t="s">
        <v>1486</v>
      </c>
      <c r="D626" s="80">
        <v>1</v>
      </c>
      <c r="E626" s="257"/>
      <c r="F626" s="257"/>
      <c r="G626" s="79" t="s">
        <v>777</v>
      </c>
    </row>
    <row r="627" spans="1:7" ht="12" customHeight="1" x14ac:dyDescent="0.2">
      <c r="A627" s="255"/>
      <c r="B627" s="255"/>
      <c r="C627" s="79" t="s">
        <v>1473</v>
      </c>
      <c r="D627" s="80">
        <v>1</v>
      </c>
      <c r="E627" s="257"/>
      <c r="F627" s="257"/>
      <c r="G627" s="79" t="s">
        <v>777</v>
      </c>
    </row>
    <row r="628" spans="1:7" ht="12" customHeight="1" x14ac:dyDescent="0.2">
      <c r="A628" s="255"/>
      <c r="B628" s="255"/>
      <c r="C628" s="79" t="s">
        <v>556</v>
      </c>
      <c r="D628" s="80">
        <v>1</v>
      </c>
      <c r="E628" s="257"/>
      <c r="F628" s="257"/>
      <c r="G628" s="79" t="s">
        <v>777</v>
      </c>
    </row>
    <row r="629" spans="1:7" ht="12" customHeight="1" x14ac:dyDescent="0.2">
      <c r="A629" s="255"/>
      <c r="B629" s="255"/>
      <c r="C629" s="79" t="s">
        <v>1487</v>
      </c>
      <c r="D629" s="80">
        <v>1</v>
      </c>
      <c r="E629" s="257"/>
      <c r="F629" s="257"/>
      <c r="G629" s="79" t="s">
        <v>777</v>
      </c>
    </row>
    <row r="630" spans="1:7" ht="12" customHeight="1" x14ac:dyDescent="0.2">
      <c r="A630" s="255"/>
      <c r="B630" s="255"/>
      <c r="C630" s="79" t="s">
        <v>335</v>
      </c>
      <c r="D630" s="80">
        <v>1</v>
      </c>
      <c r="E630" s="80">
        <v>740</v>
      </c>
      <c r="F630" s="80">
        <v>740</v>
      </c>
      <c r="G630" s="79"/>
    </row>
    <row r="631" spans="1:7" ht="12" customHeight="1" x14ac:dyDescent="0.2">
      <c r="A631" s="255"/>
      <c r="B631" s="255"/>
      <c r="C631" s="79" t="s">
        <v>1488</v>
      </c>
      <c r="D631" s="80">
        <v>1</v>
      </c>
      <c r="E631" s="257"/>
      <c r="F631" s="257"/>
      <c r="G631" s="79" t="s">
        <v>777</v>
      </c>
    </row>
    <row r="632" spans="1:7" ht="12" customHeight="1" x14ac:dyDescent="0.2">
      <c r="A632" s="255"/>
      <c r="B632" s="255"/>
      <c r="C632" s="79" t="s">
        <v>1489</v>
      </c>
      <c r="D632" s="80">
        <v>1</v>
      </c>
      <c r="E632" s="257"/>
      <c r="F632" s="257"/>
      <c r="G632" s="79" t="s">
        <v>777</v>
      </c>
    </row>
    <row r="633" spans="1:7" ht="12.95" customHeight="1" x14ac:dyDescent="0.2">
      <c r="E633" s="259">
        <v>9194.41</v>
      </c>
      <c r="F633" s="259">
        <v>9194.41</v>
      </c>
    </row>
    <row r="634" spans="1:7" ht="12" customHeight="1" x14ac:dyDescent="0.2">
      <c r="A634" s="251">
        <v>42</v>
      </c>
      <c r="B634" s="252" t="s">
        <v>1043</v>
      </c>
      <c r="C634" s="253"/>
      <c r="D634" s="251">
        <v>1</v>
      </c>
      <c r="E634" s="261">
        <v>2255.6799999999998</v>
      </c>
      <c r="F634" s="261">
        <v>2255.6799999999998</v>
      </c>
      <c r="G634" s="79"/>
    </row>
    <row r="635" spans="1:7" ht="12" customHeight="1" x14ac:dyDescent="0.2">
      <c r="A635" s="255"/>
      <c r="B635" s="255"/>
      <c r="C635" s="79" t="s">
        <v>332</v>
      </c>
      <c r="D635" s="80">
        <v>1</v>
      </c>
      <c r="E635" s="80">
        <v>210</v>
      </c>
      <c r="F635" s="80">
        <v>210</v>
      </c>
      <c r="G635" s="79"/>
    </row>
    <row r="636" spans="1:7" ht="12" customHeight="1" x14ac:dyDescent="0.2">
      <c r="A636" s="255"/>
      <c r="B636" s="255"/>
      <c r="C636" s="79" t="s">
        <v>545</v>
      </c>
      <c r="D636" s="80">
        <v>3</v>
      </c>
      <c r="E636" s="256">
        <v>0.01</v>
      </c>
      <c r="F636" s="256">
        <v>0.03</v>
      </c>
      <c r="G636" s="79"/>
    </row>
    <row r="637" spans="1:7" ht="12" customHeight="1" x14ac:dyDescent="0.2">
      <c r="A637" s="255"/>
      <c r="B637" s="255"/>
      <c r="C637" s="79" t="s">
        <v>338</v>
      </c>
      <c r="D637" s="80">
        <v>1</v>
      </c>
      <c r="E637" s="80">
        <v>20</v>
      </c>
      <c r="F637" s="80">
        <v>20</v>
      </c>
      <c r="G637" s="79"/>
    </row>
    <row r="638" spans="1:7" ht="12" customHeight="1" x14ac:dyDescent="0.2">
      <c r="A638" s="255"/>
      <c r="B638" s="255"/>
      <c r="C638" s="79" t="s">
        <v>354</v>
      </c>
      <c r="D638" s="80">
        <v>1</v>
      </c>
      <c r="E638" s="81">
        <v>6080</v>
      </c>
      <c r="F638" s="81">
        <v>6080</v>
      </c>
      <c r="G638" s="79"/>
    </row>
    <row r="639" spans="1:7" ht="12" customHeight="1" x14ac:dyDescent="0.2">
      <c r="A639" s="255"/>
      <c r="B639" s="255"/>
      <c r="C639" s="79" t="s">
        <v>1426</v>
      </c>
      <c r="D639" s="80">
        <v>1</v>
      </c>
      <c r="E639" s="257"/>
      <c r="F639" s="257"/>
      <c r="G639" s="79" t="s">
        <v>777</v>
      </c>
    </row>
    <row r="640" spans="1:7" ht="12" customHeight="1" x14ac:dyDescent="0.2">
      <c r="A640" s="255"/>
      <c r="B640" s="255"/>
      <c r="C640" s="79" t="s">
        <v>1428</v>
      </c>
      <c r="D640" s="80">
        <v>1</v>
      </c>
      <c r="E640" s="257"/>
      <c r="F640" s="257"/>
      <c r="G640" s="79" t="s">
        <v>777</v>
      </c>
    </row>
    <row r="641" spans="1:7" ht="12" customHeight="1" x14ac:dyDescent="0.2">
      <c r="A641" s="255"/>
      <c r="B641" s="255"/>
      <c r="C641" s="79" t="s">
        <v>1433</v>
      </c>
      <c r="D641" s="80">
        <v>1</v>
      </c>
      <c r="E641" s="257"/>
      <c r="F641" s="257"/>
      <c r="G641" s="79" t="s">
        <v>777</v>
      </c>
    </row>
    <row r="642" spans="1:7" ht="12" customHeight="1" x14ac:dyDescent="0.2">
      <c r="A642" s="255"/>
      <c r="B642" s="255"/>
      <c r="C642" s="79" t="s">
        <v>1490</v>
      </c>
      <c r="D642" s="80">
        <v>1</v>
      </c>
      <c r="E642" s="257"/>
      <c r="F642" s="257"/>
      <c r="G642" s="79" t="s">
        <v>777</v>
      </c>
    </row>
    <row r="643" spans="1:7" ht="12" customHeight="1" x14ac:dyDescent="0.2">
      <c r="A643" s="255"/>
      <c r="B643" s="255"/>
      <c r="C643" s="79" t="s">
        <v>556</v>
      </c>
      <c r="D643" s="80">
        <v>1</v>
      </c>
      <c r="E643" s="257"/>
      <c r="F643" s="257"/>
      <c r="G643" s="79" t="s">
        <v>777</v>
      </c>
    </row>
    <row r="644" spans="1:7" ht="12" customHeight="1" x14ac:dyDescent="0.2">
      <c r="A644" s="255"/>
      <c r="B644" s="255"/>
      <c r="C644" s="79" t="s">
        <v>1491</v>
      </c>
      <c r="D644" s="80">
        <v>1</v>
      </c>
      <c r="E644" s="257"/>
      <c r="F644" s="257"/>
      <c r="G644" s="79" t="s">
        <v>777</v>
      </c>
    </row>
    <row r="645" spans="1:7" ht="12" customHeight="1" x14ac:dyDescent="0.2">
      <c r="A645" s="255"/>
      <c r="B645" s="255"/>
      <c r="C645" s="79" t="s">
        <v>335</v>
      </c>
      <c r="D645" s="80">
        <v>1</v>
      </c>
      <c r="E645" s="80">
        <v>740</v>
      </c>
      <c r="F645" s="80">
        <v>740</v>
      </c>
      <c r="G645" s="79"/>
    </row>
    <row r="646" spans="1:7" ht="12" customHeight="1" x14ac:dyDescent="0.2">
      <c r="A646" s="255"/>
      <c r="B646" s="255"/>
      <c r="C646" s="79" t="s">
        <v>1427</v>
      </c>
      <c r="D646" s="80">
        <v>1</v>
      </c>
      <c r="E646" s="257"/>
      <c r="F646" s="257"/>
      <c r="G646" s="79" t="s">
        <v>777</v>
      </c>
    </row>
    <row r="647" spans="1:7" ht="12" customHeight="1" x14ac:dyDescent="0.2">
      <c r="A647" s="255"/>
      <c r="B647" s="255"/>
      <c r="C647" s="79" t="s">
        <v>1429</v>
      </c>
      <c r="D647" s="80">
        <v>1</v>
      </c>
      <c r="E647" s="257"/>
      <c r="F647" s="257"/>
      <c r="G647" s="79" t="s">
        <v>777</v>
      </c>
    </row>
    <row r="648" spans="1:7" ht="12.95" customHeight="1" x14ac:dyDescent="0.2">
      <c r="E648" s="259">
        <v>9305.7099999999991</v>
      </c>
      <c r="F648" s="259">
        <v>9305.7099999999991</v>
      </c>
    </row>
    <row r="649" spans="1:7" ht="12" customHeight="1" x14ac:dyDescent="0.2">
      <c r="A649" s="251">
        <v>43</v>
      </c>
      <c r="B649" s="252" t="s">
        <v>1046</v>
      </c>
      <c r="C649" s="253"/>
      <c r="D649" s="251">
        <v>1</v>
      </c>
      <c r="E649" s="261">
        <v>2220.15</v>
      </c>
      <c r="F649" s="261">
        <v>2220.15</v>
      </c>
      <c r="G649" s="79"/>
    </row>
    <row r="650" spans="1:7" ht="12" customHeight="1" x14ac:dyDescent="0.2">
      <c r="A650" s="255"/>
      <c r="B650" s="255"/>
      <c r="C650" s="79" t="s">
        <v>332</v>
      </c>
      <c r="D650" s="80">
        <v>1</v>
      </c>
      <c r="E650" s="80">
        <v>210</v>
      </c>
      <c r="F650" s="80">
        <v>210</v>
      </c>
      <c r="G650" s="79"/>
    </row>
    <row r="651" spans="1:7" ht="12" customHeight="1" x14ac:dyDescent="0.2">
      <c r="A651" s="255"/>
      <c r="B651" s="255"/>
      <c r="C651" s="79" t="s">
        <v>815</v>
      </c>
      <c r="D651" s="80">
        <v>3</v>
      </c>
      <c r="E651" s="256">
        <v>0.01</v>
      </c>
      <c r="F651" s="256">
        <v>0.03</v>
      </c>
      <c r="G651" s="79"/>
    </row>
    <row r="652" spans="1:7" ht="12" customHeight="1" x14ac:dyDescent="0.2">
      <c r="A652" s="255"/>
      <c r="B652" s="255"/>
      <c r="C652" s="79" t="s">
        <v>333</v>
      </c>
      <c r="D652" s="80">
        <v>1</v>
      </c>
      <c r="E652" s="80">
        <v>20</v>
      </c>
      <c r="F652" s="80">
        <v>20</v>
      </c>
      <c r="G652" s="79"/>
    </row>
    <row r="653" spans="1:7" ht="12" customHeight="1" x14ac:dyDescent="0.2">
      <c r="A653" s="255"/>
      <c r="B653" s="255"/>
      <c r="C653" s="79" t="s">
        <v>354</v>
      </c>
      <c r="D653" s="80">
        <v>1</v>
      </c>
      <c r="E653" s="81">
        <v>6080</v>
      </c>
      <c r="F653" s="81">
        <v>6080</v>
      </c>
      <c r="G653" s="79"/>
    </row>
    <row r="654" spans="1:7" ht="12" customHeight="1" x14ac:dyDescent="0.2">
      <c r="A654" s="255"/>
      <c r="B654" s="255"/>
      <c r="C654" s="79" t="s">
        <v>1492</v>
      </c>
      <c r="D654" s="80">
        <v>1</v>
      </c>
      <c r="E654" s="257"/>
      <c r="F654" s="257"/>
      <c r="G654" s="79" t="s">
        <v>777</v>
      </c>
    </row>
    <row r="655" spans="1:7" ht="12" customHeight="1" x14ac:dyDescent="0.2">
      <c r="A655" s="255"/>
      <c r="B655" s="255"/>
      <c r="C655" s="79" t="s">
        <v>1493</v>
      </c>
      <c r="D655" s="80">
        <v>1</v>
      </c>
      <c r="E655" s="257"/>
      <c r="F655" s="257"/>
      <c r="G655" s="79" t="s">
        <v>777</v>
      </c>
    </row>
    <row r="656" spans="1:7" ht="12" customHeight="1" x14ac:dyDescent="0.2">
      <c r="A656" s="255"/>
      <c r="B656" s="255"/>
      <c r="C656" s="79" t="s">
        <v>1494</v>
      </c>
      <c r="D656" s="80">
        <v>1</v>
      </c>
      <c r="E656" s="257"/>
      <c r="F656" s="257"/>
      <c r="G656" s="79" t="s">
        <v>777</v>
      </c>
    </row>
    <row r="657" spans="1:7" ht="12" customHeight="1" x14ac:dyDescent="0.2">
      <c r="A657" s="255"/>
      <c r="B657" s="255"/>
      <c r="C657" s="79" t="s">
        <v>1477</v>
      </c>
      <c r="D657" s="80">
        <v>1</v>
      </c>
      <c r="E657" s="257"/>
      <c r="F657" s="257"/>
      <c r="G657" s="79" t="s">
        <v>777</v>
      </c>
    </row>
    <row r="658" spans="1:7" ht="12" customHeight="1" x14ac:dyDescent="0.2">
      <c r="A658" s="255"/>
      <c r="B658" s="255"/>
      <c r="C658" s="79" t="s">
        <v>556</v>
      </c>
      <c r="D658" s="80">
        <v>1</v>
      </c>
      <c r="E658" s="257"/>
      <c r="F658" s="257"/>
      <c r="G658" s="79" t="s">
        <v>777</v>
      </c>
    </row>
    <row r="659" spans="1:7" ht="12" customHeight="1" x14ac:dyDescent="0.2">
      <c r="A659" s="255"/>
      <c r="B659" s="255"/>
      <c r="C659" s="79" t="s">
        <v>1495</v>
      </c>
      <c r="D659" s="80">
        <v>1</v>
      </c>
      <c r="E659" s="257"/>
      <c r="F659" s="257"/>
      <c r="G659" s="79" t="s">
        <v>777</v>
      </c>
    </row>
    <row r="660" spans="1:7" ht="12" customHeight="1" x14ac:dyDescent="0.2">
      <c r="A660" s="255"/>
      <c r="B660" s="255"/>
      <c r="C660" s="79" t="s">
        <v>335</v>
      </c>
      <c r="D660" s="80">
        <v>1</v>
      </c>
      <c r="E660" s="80">
        <v>740</v>
      </c>
      <c r="F660" s="80">
        <v>740</v>
      </c>
      <c r="G660" s="79"/>
    </row>
    <row r="661" spans="1:7" ht="12" customHeight="1" x14ac:dyDescent="0.2">
      <c r="A661" s="255"/>
      <c r="B661" s="255"/>
      <c r="C661" s="79" t="s">
        <v>1496</v>
      </c>
      <c r="D661" s="80">
        <v>1</v>
      </c>
      <c r="E661" s="257"/>
      <c r="F661" s="257"/>
      <c r="G661" s="79" t="s">
        <v>777</v>
      </c>
    </row>
    <row r="662" spans="1:7" ht="12" customHeight="1" x14ac:dyDescent="0.2">
      <c r="A662" s="255"/>
      <c r="B662" s="255"/>
      <c r="C662" s="79" t="s">
        <v>1497</v>
      </c>
      <c r="D662" s="80">
        <v>1</v>
      </c>
      <c r="E662" s="257"/>
      <c r="F662" s="257"/>
      <c r="G662" s="79" t="s">
        <v>777</v>
      </c>
    </row>
    <row r="663" spans="1:7" ht="12.95" customHeight="1" x14ac:dyDescent="0.2">
      <c r="E663" s="259">
        <v>9270.18</v>
      </c>
      <c r="F663" s="259">
        <v>9270.18</v>
      </c>
    </row>
    <row r="664" spans="1:7" ht="12" customHeight="1" x14ac:dyDescent="0.2">
      <c r="A664" s="251">
        <v>44</v>
      </c>
      <c r="B664" s="252" t="s">
        <v>1045</v>
      </c>
      <c r="C664" s="253"/>
      <c r="D664" s="251">
        <v>1</v>
      </c>
      <c r="E664" s="261">
        <v>2389.89</v>
      </c>
      <c r="F664" s="261">
        <v>2389.89</v>
      </c>
      <c r="G664" s="79"/>
    </row>
    <row r="665" spans="1:7" ht="12" customHeight="1" x14ac:dyDescent="0.2">
      <c r="A665" s="255"/>
      <c r="B665" s="255"/>
      <c r="C665" s="79" t="s">
        <v>332</v>
      </c>
      <c r="D665" s="80">
        <v>1</v>
      </c>
      <c r="E665" s="80">
        <v>210</v>
      </c>
      <c r="F665" s="80">
        <v>210</v>
      </c>
      <c r="G665" s="79"/>
    </row>
    <row r="666" spans="1:7" ht="12" customHeight="1" x14ac:dyDescent="0.2">
      <c r="A666" s="255"/>
      <c r="B666" s="255"/>
      <c r="C666" s="79" t="s">
        <v>333</v>
      </c>
      <c r="D666" s="80">
        <v>1</v>
      </c>
      <c r="E666" s="80">
        <v>20</v>
      </c>
      <c r="F666" s="80">
        <v>20</v>
      </c>
      <c r="G666" s="79"/>
    </row>
    <row r="667" spans="1:7" ht="12" customHeight="1" x14ac:dyDescent="0.2">
      <c r="A667" s="255"/>
      <c r="B667" s="255"/>
      <c r="C667" s="79" t="s">
        <v>306</v>
      </c>
      <c r="D667" s="80">
        <v>2</v>
      </c>
      <c r="E667" s="80">
        <v>130</v>
      </c>
      <c r="F667" s="80">
        <v>260</v>
      </c>
      <c r="G667" s="79"/>
    </row>
    <row r="668" spans="1:7" ht="12" customHeight="1" x14ac:dyDescent="0.2">
      <c r="A668" s="255"/>
      <c r="B668" s="255"/>
      <c r="C668" s="79" t="s">
        <v>337</v>
      </c>
      <c r="D668" s="80">
        <v>1</v>
      </c>
      <c r="E668" s="81">
        <v>2290</v>
      </c>
      <c r="F668" s="81">
        <v>2290</v>
      </c>
      <c r="G668" s="79"/>
    </row>
    <row r="669" spans="1:7" ht="12" customHeight="1" x14ac:dyDescent="0.2">
      <c r="A669" s="255"/>
      <c r="B669" s="255"/>
      <c r="C669" s="79" t="s">
        <v>1498</v>
      </c>
      <c r="D669" s="80">
        <v>1</v>
      </c>
      <c r="E669" s="257"/>
      <c r="F669" s="257"/>
      <c r="G669" s="79" t="s">
        <v>777</v>
      </c>
    </row>
    <row r="670" spans="1:7" ht="12" customHeight="1" x14ac:dyDescent="0.2">
      <c r="A670" s="255"/>
      <c r="B670" s="255"/>
      <c r="C670" s="79" t="s">
        <v>1499</v>
      </c>
      <c r="D670" s="80">
        <v>1</v>
      </c>
      <c r="E670" s="257"/>
      <c r="F670" s="257"/>
      <c r="G670" s="79" t="s">
        <v>777</v>
      </c>
    </row>
    <row r="671" spans="1:7" ht="12" customHeight="1" x14ac:dyDescent="0.2">
      <c r="A671" s="255"/>
      <c r="B671" s="255"/>
      <c r="C671" s="79" t="s">
        <v>1500</v>
      </c>
      <c r="D671" s="80">
        <v>1</v>
      </c>
      <c r="E671" s="257"/>
      <c r="F671" s="257"/>
      <c r="G671" s="79" t="s">
        <v>777</v>
      </c>
    </row>
    <row r="672" spans="1:7" ht="12" customHeight="1" x14ac:dyDescent="0.2">
      <c r="A672" s="255"/>
      <c r="B672" s="255"/>
      <c r="C672" s="79" t="s">
        <v>1501</v>
      </c>
      <c r="D672" s="80">
        <v>1</v>
      </c>
      <c r="E672" s="257"/>
      <c r="F672" s="257"/>
      <c r="G672" s="79" t="s">
        <v>777</v>
      </c>
    </row>
    <row r="673" spans="1:7" ht="12" customHeight="1" x14ac:dyDescent="0.2">
      <c r="A673" s="255"/>
      <c r="B673" s="255"/>
      <c r="C673" s="79" t="s">
        <v>556</v>
      </c>
      <c r="D673" s="80">
        <v>1</v>
      </c>
      <c r="E673" s="257"/>
      <c r="F673" s="257"/>
      <c r="G673" s="79" t="s">
        <v>777</v>
      </c>
    </row>
    <row r="674" spans="1:7" ht="12" customHeight="1" x14ac:dyDescent="0.2">
      <c r="A674" s="255"/>
      <c r="B674" s="255"/>
      <c r="C674" s="79" t="s">
        <v>1502</v>
      </c>
      <c r="D674" s="80">
        <v>1</v>
      </c>
      <c r="E674" s="257"/>
      <c r="F674" s="257"/>
      <c r="G674" s="79" t="s">
        <v>777</v>
      </c>
    </row>
    <row r="675" spans="1:7" ht="12" customHeight="1" x14ac:dyDescent="0.2">
      <c r="A675" s="255"/>
      <c r="B675" s="255"/>
      <c r="C675" s="79" t="s">
        <v>335</v>
      </c>
      <c r="D675" s="80">
        <v>1</v>
      </c>
      <c r="E675" s="80">
        <v>740</v>
      </c>
      <c r="F675" s="80">
        <v>740</v>
      </c>
      <c r="G675" s="79"/>
    </row>
    <row r="676" spans="1:7" ht="12" customHeight="1" x14ac:dyDescent="0.2">
      <c r="A676" s="255"/>
      <c r="B676" s="255"/>
      <c r="C676" s="79" t="s">
        <v>1503</v>
      </c>
      <c r="D676" s="80">
        <v>1</v>
      </c>
      <c r="E676" s="257"/>
      <c r="F676" s="257"/>
      <c r="G676" s="79" t="s">
        <v>777</v>
      </c>
    </row>
    <row r="677" spans="1:7" ht="12" customHeight="1" x14ac:dyDescent="0.2">
      <c r="A677" s="255"/>
      <c r="B677" s="255"/>
      <c r="C677" s="79" t="s">
        <v>1504</v>
      </c>
      <c r="D677" s="80">
        <v>1</v>
      </c>
      <c r="E677" s="257"/>
      <c r="F677" s="257"/>
      <c r="G677" s="79" t="s">
        <v>777</v>
      </c>
    </row>
    <row r="678" spans="1:7" ht="12.95" customHeight="1" x14ac:dyDescent="0.2">
      <c r="E678" s="259">
        <v>5909.89</v>
      </c>
      <c r="F678" s="259">
        <v>5909.89</v>
      </c>
    </row>
    <row r="679" spans="1:7" ht="12" customHeight="1" x14ac:dyDescent="0.2">
      <c r="A679" s="251">
        <v>45</v>
      </c>
      <c r="B679" s="252" t="s">
        <v>1505</v>
      </c>
      <c r="C679" s="253"/>
      <c r="D679" s="251">
        <v>1</v>
      </c>
      <c r="E679" s="260">
        <v>2129.4</v>
      </c>
      <c r="F679" s="260">
        <v>2129.4</v>
      </c>
      <c r="G679" s="79"/>
    </row>
    <row r="680" spans="1:7" ht="12" customHeight="1" x14ac:dyDescent="0.2">
      <c r="A680" s="255"/>
      <c r="B680" s="255"/>
      <c r="C680" s="79" t="s">
        <v>1506</v>
      </c>
      <c r="D680" s="80">
        <v>4</v>
      </c>
      <c r="E680" s="256">
        <v>0.01</v>
      </c>
      <c r="F680" s="256">
        <v>0.04</v>
      </c>
      <c r="G680" s="79"/>
    </row>
    <row r="681" spans="1:7" ht="12" customHeight="1" x14ac:dyDescent="0.2">
      <c r="A681" s="255"/>
      <c r="B681" s="255"/>
      <c r="C681" s="79" t="s">
        <v>822</v>
      </c>
      <c r="D681" s="80">
        <v>4</v>
      </c>
      <c r="E681" s="256">
        <v>0.01</v>
      </c>
      <c r="F681" s="256">
        <v>0.04</v>
      </c>
      <c r="G681" s="79"/>
    </row>
    <row r="682" spans="1:7" ht="12" customHeight="1" x14ac:dyDescent="0.2">
      <c r="A682" s="255"/>
      <c r="B682" s="255"/>
      <c r="C682" s="79" t="s">
        <v>824</v>
      </c>
      <c r="D682" s="80">
        <v>2</v>
      </c>
      <c r="E682" s="256">
        <v>0.01</v>
      </c>
      <c r="F682" s="256">
        <v>0.02</v>
      </c>
      <c r="G682" s="79"/>
    </row>
    <row r="683" spans="1:7" ht="12" customHeight="1" x14ac:dyDescent="0.2">
      <c r="A683" s="255"/>
      <c r="B683" s="255"/>
      <c r="C683" s="79" t="s">
        <v>825</v>
      </c>
      <c r="D683" s="80">
        <v>1</v>
      </c>
      <c r="E683" s="257"/>
      <c r="F683" s="257"/>
      <c r="G683" s="79" t="s">
        <v>777</v>
      </c>
    </row>
    <row r="684" spans="1:7" ht="12" customHeight="1" x14ac:dyDescent="0.2">
      <c r="A684" s="255"/>
      <c r="B684" s="255"/>
      <c r="C684" s="79" t="s">
        <v>826</v>
      </c>
      <c r="D684" s="80">
        <v>1</v>
      </c>
      <c r="E684" s="257"/>
      <c r="F684" s="257"/>
      <c r="G684" s="79" t="s">
        <v>777</v>
      </c>
    </row>
    <row r="685" spans="1:7" ht="12" customHeight="1" x14ac:dyDescent="0.2">
      <c r="A685" s="255"/>
      <c r="B685" s="255"/>
      <c r="C685" s="79" t="s">
        <v>1507</v>
      </c>
      <c r="D685" s="80">
        <v>1</v>
      </c>
      <c r="E685" s="257"/>
      <c r="F685" s="257"/>
      <c r="G685" s="79" t="s">
        <v>777</v>
      </c>
    </row>
    <row r="686" spans="1:7" ht="12" customHeight="1" x14ac:dyDescent="0.2">
      <c r="A686" s="255"/>
      <c r="B686" s="255"/>
      <c r="C686" s="79" t="s">
        <v>1508</v>
      </c>
      <c r="D686" s="80">
        <v>1</v>
      </c>
      <c r="E686" s="257"/>
      <c r="F686" s="257"/>
      <c r="G686" s="79" t="s">
        <v>777</v>
      </c>
    </row>
    <row r="687" spans="1:7" ht="12" customHeight="1" x14ac:dyDescent="0.2">
      <c r="A687" s="255"/>
      <c r="B687" s="255"/>
      <c r="C687" s="79" t="s">
        <v>1509</v>
      </c>
      <c r="D687" s="80">
        <v>1</v>
      </c>
      <c r="E687" s="257"/>
      <c r="F687" s="257"/>
      <c r="G687" s="79" t="s">
        <v>777</v>
      </c>
    </row>
    <row r="688" spans="1:7" ht="12" customHeight="1" x14ac:dyDescent="0.2">
      <c r="A688" s="255"/>
      <c r="B688" s="255"/>
      <c r="C688" s="79" t="s">
        <v>556</v>
      </c>
      <c r="D688" s="80">
        <v>1</v>
      </c>
      <c r="E688" s="257"/>
      <c r="F688" s="257"/>
      <c r="G688" s="79" t="s">
        <v>777</v>
      </c>
    </row>
    <row r="689" spans="1:7" ht="12" customHeight="1" x14ac:dyDescent="0.2">
      <c r="A689" s="255"/>
      <c r="B689" s="255"/>
      <c r="C689" s="79" t="s">
        <v>1510</v>
      </c>
      <c r="D689" s="80">
        <v>1</v>
      </c>
      <c r="E689" s="257"/>
      <c r="F689" s="257"/>
      <c r="G689" s="79" t="s">
        <v>777</v>
      </c>
    </row>
    <row r="690" spans="1:7" ht="12" customHeight="1" x14ac:dyDescent="0.2">
      <c r="A690" s="255"/>
      <c r="B690" s="255"/>
      <c r="C690" s="79" t="s">
        <v>1511</v>
      </c>
      <c r="D690" s="80">
        <v>1</v>
      </c>
      <c r="E690" s="257"/>
      <c r="F690" s="257"/>
      <c r="G690" s="79" t="s">
        <v>777</v>
      </c>
    </row>
    <row r="691" spans="1:7" ht="12" customHeight="1" x14ac:dyDescent="0.2">
      <c r="A691" s="255"/>
      <c r="B691" s="255"/>
      <c r="C691" s="79" t="s">
        <v>394</v>
      </c>
      <c r="D691" s="80">
        <v>1</v>
      </c>
      <c r="E691" s="256">
        <v>0.01</v>
      </c>
      <c r="F691" s="256">
        <v>0.01</v>
      </c>
      <c r="G691" s="79"/>
    </row>
    <row r="692" spans="1:7" ht="12" customHeight="1" x14ac:dyDescent="0.2">
      <c r="A692" s="255"/>
      <c r="B692" s="255"/>
      <c r="C692" s="79" t="s">
        <v>304</v>
      </c>
      <c r="D692" s="80">
        <v>1</v>
      </c>
      <c r="E692" s="80">
        <v>540</v>
      </c>
      <c r="F692" s="80">
        <v>540</v>
      </c>
      <c r="G692" s="79"/>
    </row>
    <row r="693" spans="1:7" ht="12" customHeight="1" x14ac:dyDescent="0.2">
      <c r="A693" s="255"/>
      <c r="B693" s="255"/>
      <c r="C693" s="79" t="s">
        <v>332</v>
      </c>
      <c r="D693" s="80">
        <v>1</v>
      </c>
      <c r="E693" s="80">
        <v>210</v>
      </c>
      <c r="F693" s="80">
        <v>210</v>
      </c>
      <c r="G693" s="79"/>
    </row>
    <row r="694" spans="1:7" ht="12" customHeight="1" x14ac:dyDescent="0.2">
      <c r="A694" s="255"/>
      <c r="B694" s="255"/>
      <c r="C694" s="79" t="s">
        <v>1512</v>
      </c>
      <c r="D694" s="80">
        <v>1</v>
      </c>
      <c r="E694" s="256">
        <v>328.39</v>
      </c>
      <c r="F694" s="256">
        <v>328.39</v>
      </c>
      <c r="G694" s="79"/>
    </row>
    <row r="695" spans="1:7" ht="12" customHeight="1" x14ac:dyDescent="0.2">
      <c r="A695" s="255"/>
      <c r="B695" s="255"/>
      <c r="C695" s="79" t="s">
        <v>333</v>
      </c>
      <c r="D695" s="80">
        <v>1</v>
      </c>
      <c r="E695" s="80">
        <v>20</v>
      </c>
      <c r="F695" s="80">
        <v>20</v>
      </c>
      <c r="G695" s="79"/>
    </row>
    <row r="696" spans="1:7" ht="12.95" customHeight="1" x14ac:dyDescent="0.2">
      <c r="E696" s="259">
        <v>3227.51</v>
      </c>
      <c r="F696" s="259">
        <v>3227.51</v>
      </c>
    </row>
    <row r="697" spans="1:7" ht="12" customHeight="1" x14ac:dyDescent="0.2">
      <c r="A697" s="251">
        <v>46</v>
      </c>
      <c r="B697" s="252" t="s">
        <v>1050</v>
      </c>
      <c r="C697" s="253"/>
      <c r="D697" s="251">
        <v>1</v>
      </c>
      <c r="E697" s="261">
        <v>1985.65</v>
      </c>
      <c r="F697" s="261">
        <v>1985.65</v>
      </c>
      <c r="G697" s="79"/>
    </row>
    <row r="698" spans="1:7" ht="12" customHeight="1" x14ac:dyDescent="0.2">
      <c r="A698" s="255"/>
      <c r="B698" s="255"/>
      <c r="C698" s="79" t="s">
        <v>555</v>
      </c>
      <c r="D698" s="80">
        <v>1</v>
      </c>
      <c r="E698" s="256">
        <v>0.01</v>
      </c>
      <c r="F698" s="256">
        <v>0.01</v>
      </c>
      <c r="G698" s="79"/>
    </row>
    <row r="699" spans="1:7" ht="12" customHeight="1" x14ac:dyDescent="0.2">
      <c r="A699" s="255"/>
      <c r="B699" s="255"/>
      <c r="C699" s="79" t="s">
        <v>546</v>
      </c>
      <c r="D699" s="80">
        <v>4</v>
      </c>
      <c r="E699" s="256">
        <v>0.01</v>
      </c>
      <c r="F699" s="256">
        <v>0.04</v>
      </c>
      <c r="G699" s="79"/>
    </row>
    <row r="700" spans="1:7" ht="12" customHeight="1" x14ac:dyDescent="0.2">
      <c r="A700" s="255"/>
      <c r="B700" s="255"/>
      <c r="C700" s="79" t="s">
        <v>339</v>
      </c>
      <c r="D700" s="80">
        <v>1</v>
      </c>
      <c r="E700" s="81">
        <v>13990</v>
      </c>
      <c r="F700" s="81">
        <v>13990</v>
      </c>
      <c r="G700" s="79"/>
    </row>
    <row r="701" spans="1:7" ht="12" customHeight="1" x14ac:dyDescent="0.2">
      <c r="A701" s="255"/>
      <c r="B701" s="255"/>
      <c r="C701" s="79" t="s">
        <v>1476</v>
      </c>
      <c r="D701" s="80">
        <v>1</v>
      </c>
      <c r="E701" s="257"/>
      <c r="F701" s="257"/>
      <c r="G701" s="79" t="s">
        <v>777</v>
      </c>
    </row>
    <row r="702" spans="1:7" ht="12" customHeight="1" x14ac:dyDescent="0.2">
      <c r="A702" s="255"/>
      <c r="B702" s="255"/>
      <c r="C702" s="79" t="s">
        <v>1478</v>
      </c>
      <c r="D702" s="80">
        <v>1</v>
      </c>
      <c r="E702" s="257"/>
      <c r="F702" s="257"/>
      <c r="G702" s="79" t="s">
        <v>777</v>
      </c>
    </row>
    <row r="703" spans="1:7" ht="12" customHeight="1" x14ac:dyDescent="0.2">
      <c r="A703" s="255"/>
      <c r="B703" s="255"/>
      <c r="C703" s="79" t="s">
        <v>1428</v>
      </c>
      <c r="D703" s="80">
        <v>1</v>
      </c>
      <c r="E703" s="257"/>
      <c r="F703" s="257"/>
      <c r="G703" s="79" t="s">
        <v>777</v>
      </c>
    </row>
    <row r="704" spans="1:7" ht="12" customHeight="1" x14ac:dyDescent="0.2">
      <c r="A704" s="255"/>
      <c r="B704" s="255"/>
      <c r="C704" s="79" t="s">
        <v>1513</v>
      </c>
      <c r="D704" s="80">
        <v>1</v>
      </c>
      <c r="E704" s="257"/>
      <c r="F704" s="257"/>
      <c r="G704" s="79" t="s">
        <v>777</v>
      </c>
    </row>
    <row r="705" spans="1:7" ht="12" customHeight="1" x14ac:dyDescent="0.2">
      <c r="A705" s="255"/>
      <c r="B705" s="255"/>
      <c r="C705" s="79" t="s">
        <v>810</v>
      </c>
      <c r="D705" s="80">
        <v>1</v>
      </c>
      <c r="E705" s="257"/>
      <c r="F705" s="257"/>
      <c r="G705" s="79" t="s">
        <v>777</v>
      </c>
    </row>
    <row r="706" spans="1:7" ht="12" customHeight="1" x14ac:dyDescent="0.2">
      <c r="A706" s="255"/>
      <c r="B706" s="255"/>
      <c r="C706" s="79" t="s">
        <v>556</v>
      </c>
      <c r="D706" s="80">
        <v>1</v>
      </c>
      <c r="E706" s="257"/>
      <c r="F706" s="257"/>
      <c r="G706" s="79" t="s">
        <v>777</v>
      </c>
    </row>
    <row r="707" spans="1:7" ht="12" customHeight="1" x14ac:dyDescent="0.2">
      <c r="A707" s="255"/>
      <c r="B707" s="255"/>
      <c r="C707" s="79" t="s">
        <v>1514</v>
      </c>
      <c r="D707" s="80">
        <v>1</v>
      </c>
      <c r="E707" s="257"/>
      <c r="F707" s="257"/>
      <c r="G707" s="79" t="s">
        <v>777</v>
      </c>
    </row>
    <row r="708" spans="1:7" ht="12" customHeight="1" x14ac:dyDescent="0.2">
      <c r="A708" s="255"/>
      <c r="B708" s="255"/>
      <c r="C708" s="79" t="s">
        <v>394</v>
      </c>
      <c r="D708" s="80">
        <v>1</v>
      </c>
      <c r="E708" s="256">
        <v>0.01</v>
      </c>
      <c r="F708" s="256">
        <v>0.01</v>
      </c>
      <c r="G708" s="79"/>
    </row>
    <row r="709" spans="1:7" ht="12" customHeight="1" x14ac:dyDescent="0.2">
      <c r="A709" s="255"/>
      <c r="B709" s="255"/>
      <c r="C709" s="79" t="s">
        <v>304</v>
      </c>
      <c r="D709" s="80">
        <v>1</v>
      </c>
      <c r="E709" s="80">
        <v>540</v>
      </c>
      <c r="F709" s="80">
        <v>540</v>
      </c>
      <c r="G709" s="79"/>
    </row>
    <row r="710" spans="1:7" ht="12" customHeight="1" x14ac:dyDescent="0.2">
      <c r="A710" s="255"/>
      <c r="B710" s="255"/>
      <c r="C710" s="79" t="s">
        <v>332</v>
      </c>
      <c r="D710" s="80">
        <v>1</v>
      </c>
      <c r="E710" s="80">
        <v>210</v>
      </c>
      <c r="F710" s="80">
        <v>210</v>
      </c>
      <c r="G710" s="79"/>
    </row>
    <row r="711" spans="1:7" ht="12" customHeight="1" x14ac:dyDescent="0.2">
      <c r="A711" s="255"/>
      <c r="B711" s="255"/>
      <c r="C711" s="79" t="s">
        <v>1515</v>
      </c>
      <c r="D711" s="80">
        <v>1</v>
      </c>
      <c r="E711" s="256">
        <v>316.31</v>
      </c>
      <c r="F711" s="256">
        <v>316.31</v>
      </c>
      <c r="G711" s="79"/>
    </row>
    <row r="712" spans="1:7" ht="12" customHeight="1" x14ac:dyDescent="0.2">
      <c r="A712" s="255"/>
      <c r="B712" s="255"/>
      <c r="C712" s="79" t="s">
        <v>338</v>
      </c>
      <c r="D712" s="80">
        <v>1</v>
      </c>
      <c r="E712" s="80">
        <v>20</v>
      </c>
      <c r="F712" s="80">
        <v>20</v>
      </c>
      <c r="G712" s="79"/>
    </row>
    <row r="713" spans="1:7" ht="12.95" customHeight="1" x14ac:dyDescent="0.2">
      <c r="E713" s="259">
        <v>17061.71</v>
      </c>
      <c r="F713" s="259">
        <v>17061.71</v>
      </c>
    </row>
    <row r="714" spans="1:7" ht="12" customHeight="1" x14ac:dyDescent="0.2">
      <c r="A714" s="251">
        <v>47</v>
      </c>
      <c r="B714" s="252" t="s">
        <v>1052</v>
      </c>
      <c r="C714" s="253"/>
      <c r="D714" s="251">
        <v>1</v>
      </c>
      <c r="E714" s="261">
        <v>2181.9499999999998</v>
      </c>
      <c r="F714" s="261">
        <v>2181.9499999999998</v>
      </c>
      <c r="G714" s="79"/>
    </row>
    <row r="715" spans="1:7" ht="12" customHeight="1" x14ac:dyDescent="0.2">
      <c r="A715" s="255"/>
      <c r="B715" s="255"/>
      <c r="C715" s="79" t="s">
        <v>555</v>
      </c>
      <c r="D715" s="80">
        <v>1</v>
      </c>
      <c r="E715" s="256">
        <v>0.01</v>
      </c>
      <c r="F715" s="256">
        <v>0.01</v>
      </c>
      <c r="G715" s="79"/>
    </row>
    <row r="716" spans="1:7" ht="12" customHeight="1" x14ac:dyDescent="0.2">
      <c r="A716" s="255"/>
      <c r="B716" s="255"/>
      <c r="C716" s="79" t="s">
        <v>546</v>
      </c>
      <c r="D716" s="80">
        <v>4</v>
      </c>
      <c r="E716" s="256">
        <v>0.01</v>
      </c>
      <c r="F716" s="256">
        <v>0.04</v>
      </c>
      <c r="G716" s="79"/>
    </row>
    <row r="717" spans="1:7" ht="12" customHeight="1" x14ac:dyDescent="0.2">
      <c r="A717" s="255"/>
      <c r="B717" s="255"/>
      <c r="C717" s="79" t="s">
        <v>339</v>
      </c>
      <c r="D717" s="80">
        <v>1</v>
      </c>
      <c r="E717" s="81">
        <v>13990</v>
      </c>
      <c r="F717" s="81">
        <v>13990</v>
      </c>
      <c r="G717" s="79"/>
    </row>
    <row r="718" spans="1:7" ht="12" customHeight="1" x14ac:dyDescent="0.2">
      <c r="A718" s="255"/>
      <c r="B718" s="255"/>
      <c r="C718" s="79" t="s">
        <v>1476</v>
      </c>
      <c r="D718" s="80">
        <v>1</v>
      </c>
      <c r="E718" s="257"/>
      <c r="F718" s="257"/>
      <c r="G718" s="79" t="s">
        <v>777</v>
      </c>
    </row>
    <row r="719" spans="1:7" ht="12" customHeight="1" x14ac:dyDescent="0.2">
      <c r="A719" s="255"/>
      <c r="B719" s="255"/>
      <c r="C719" s="79" t="s">
        <v>1478</v>
      </c>
      <c r="D719" s="80">
        <v>1</v>
      </c>
      <c r="E719" s="257"/>
      <c r="F719" s="257"/>
      <c r="G719" s="79" t="s">
        <v>777</v>
      </c>
    </row>
    <row r="720" spans="1:7" ht="12" customHeight="1" x14ac:dyDescent="0.2">
      <c r="A720" s="255"/>
      <c r="B720" s="255"/>
      <c r="C720" s="79" t="s">
        <v>1516</v>
      </c>
      <c r="D720" s="80">
        <v>1</v>
      </c>
      <c r="E720" s="257"/>
      <c r="F720" s="257"/>
      <c r="G720" s="79" t="s">
        <v>777</v>
      </c>
    </row>
    <row r="721" spans="1:7" ht="12" customHeight="1" x14ac:dyDescent="0.2">
      <c r="A721" s="255"/>
      <c r="B721" s="255"/>
      <c r="C721" s="79" t="s">
        <v>1517</v>
      </c>
      <c r="D721" s="80">
        <v>1</v>
      </c>
      <c r="E721" s="257"/>
      <c r="F721" s="257"/>
      <c r="G721" s="79" t="s">
        <v>777</v>
      </c>
    </row>
    <row r="722" spans="1:7" ht="12" customHeight="1" x14ac:dyDescent="0.2">
      <c r="A722" s="255"/>
      <c r="B722" s="255"/>
      <c r="C722" s="79" t="s">
        <v>1518</v>
      </c>
      <c r="D722" s="80">
        <v>1</v>
      </c>
      <c r="E722" s="257"/>
      <c r="F722" s="257"/>
      <c r="G722" s="79" t="s">
        <v>777</v>
      </c>
    </row>
    <row r="723" spans="1:7" ht="12" customHeight="1" x14ac:dyDescent="0.2">
      <c r="A723" s="255"/>
      <c r="B723" s="255"/>
      <c r="C723" s="79" t="s">
        <v>556</v>
      </c>
      <c r="D723" s="80">
        <v>1</v>
      </c>
      <c r="E723" s="257"/>
      <c r="F723" s="257"/>
      <c r="G723" s="79" t="s">
        <v>777</v>
      </c>
    </row>
    <row r="724" spans="1:7" ht="12" customHeight="1" x14ac:dyDescent="0.2">
      <c r="A724" s="255"/>
      <c r="B724" s="255"/>
      <c r="C724" s="79" t="s">
        <v>883</v>
      </c>
      <c r="D724" s="80">
        <v>1</v>
      </c>
      <c r="E724" s="257"/>
      <c r="F724" s="257"/>
      <c r="G724" s="79" t="s">
        <v>777</v>
      </c>
    </row>
    <row r="725" spans="1:7" ht="12" customHeight="1" x14ac:dyDescent="0.2">
      <c r="A725" s="255"/>
      <c r="B725" s="255"/>
      <c r="C725" s="79" t="s">
        <v>884</v>
      </c>
      <c r="D725" s="80">
        <v>1</v>
      </c>
      <c r="E725" s="257"/>
      <c r="F725" s="257"/>
      <c r="G725" s="79" t="s">
        <v>777</v>
      </c>
    </row>
    <row r="726" spans="1:7" ht="12" customHeight="1" x14ac:dyDescent="0.2">
      <c r="A726" s="255"/>
      <c r="B726" s="255"/>
      <c r="C726" s="79" t="s">
        <v>394</v>
      </c>
      <c r="D726" s="80">
        <v>1</v>
      </c>
      <c r="E726" s="256">
        <v>0.01</v>
      </c>
      <c r="F726" s="256">
        <v>0.01</v>
      </c>
      <c r="G726" s="79"/>
    </row>
    <row r="727" spans="1:7" ht="12" customHeight="1" x14ac:dyDescent="0.2">
      <c r="A727" s="255"/>
      <c r="B727" s="255"/>
      <c r="C727" s="79" t="s">
        <v>304</v>
      </c>
      <c r="D727" s="80">
        <v>1</v>
      </c>
      <c r="E727" s="80">
        <v>540</v>
      </c>
      <c r="F727" s="80">
        <v>540</v>
      </c>
      <c r="G727" s="79"/>
    </row>
    <row r="728" spans="1:7" ht="12" customHeight="1" x14ac:dyDescent="0.2">
      <c r="A728" s="255"/>
      <c r="B728" s="255"/>
      <c r="C728" s="79" t="s">
        <v>332</v>
      </c>
      <c r="D728" s="80">
        <v>1</v>
      </c>
      <c r="E728" s="80">
        <v>210</v>
      </c>
      <c r="F728" s="80">
        <v>210</v>
      </c>
      <c r="G728" s="79"/>
    </row>
    <row r="729" spans="1:7" ht="12" customHeight="1" x14ac:dyDescent="0.2">
      <c r="A729" s="255"/>
      <c r="B729" s="255"/>
      <c r="C729" s="79" t="s">
        <v>1519</v>
      </c>
      <c r="D729" s="80">
        <v>1</v>
      </c>
      <c r="E729" s="256">
        <v>427.88</v>
      </c>
      <c r="F729" s="256">
        <v>427.88</v>
      </c>
      <c r="G729" s="79"/>
    </row>
    <row r="730" spans="1:7" ht="12" customHeight="1" x14ac:dyDescent="0.2">
      <c r="A730" s="255"/>
      <c r="B730" s="255"/>
      <c r="C730" s="79" t="s">
        <v>338</v>
      </c>
      <c r="D730" s="80">
        <v>1</v>
      </c>
      <c r="E730" s="80">
        <v>20</v>
      </c>
      <c r="F730" s="80">
        <v>20</v>
      </c>
      <c r="G730" s="79"/>
    </row>
    <row r="731" spans="1:7" ht="12.95" customHeight="1" x14ac:dyDescent="0.2">
      <c r="E731" s="259">
        <v>17370.009999999998</v>
      </c>
      <c r="F731" s="259">
        <v>17370.009999999998</v>
      </c>
    </row>
    <row r="732" spans="1:7" ht="12" customHeight="1" x14ac:dyDescent="0.2">
      <c r="A732" s="251">
        <v>48</v>
      </c>
      <c r="B732" s="252" t="s">
        <v>1520</v>
      </c>
      <c r="C732" s="253"/>
      <c r="D732" s="251">
        <v>1</v>
      </c>
      <c r="E732" s="261">
        <v>1799.85</v>
      </c>
      <c r="F732" s="261">
        <v>1799.85</v>
      </c>
      <c r="G732" s="79"/>
    </row>
    <row r="733" spans="1:7" ht="12" customHeight="1" x14ac:dyDescent="0.2">
      <c r="A733" s="255"/>
      <c r="B733" s="255"/>
      <c r="C733" s="79" t="s">
        <v>1506</v>
      </c>
      <c r="D733" s="80">
        <v>4</v>
      </c>
      <c r="E733" s="256">
        <v>0.01</v>
      </c>
      <c r="F733" s="256">
        <v>0.04</v>
      </c>
      <c r="G733" s="79"/>
    </row>
    <row r="734" spans="1:7" ht="12" customHeight="1" x14ac:dyDescent="0.2">
      <c r="A734" s="255"/>
      <c r="B734" s="255"/>
      <c r="C734" s="79" t="s">
        <v>822</v>
      </c>
      <c r="D734" s="80">
        <v>4</v>
      </c>
      <c r="E734" s="256">
        <v>0.01</v>
      </c>
      <c r="F734" s="256">
        <v>0.04</v>
      </c>
      <c r="G734" s="79"/>
    </row>
    <row r="735" spans="1:7" ht="12" customHeight="1" x14ac:dyDescent="0.2">
      <c r="A735" s="255"/>
      <c r="B735" s="255"/>
      <c r="C735" s="79" t="s">
        <v>824</v>
      </c>
      <c r="D735" s="80">
        <v>2</v>
      </c>
      <c r="E735" s="256">
        <v>0.01</v>
      </c>
      <c r="F735" s="256">
        <v>0.02</v>
      </c>
      <c r="G735" s="79"/>
    </row>
    <row r="736" spans="1:7" ht="12" customHeight="1" x14ac:dyDescent="0.2">
      <c r="A736" s="255"/>
      <c r="B736" s="255"/>
      <c r="C736" s="79" t="s">
        <v>392</v>
      </c>
      <c r="D736" s="80">
        <v>1</v>
      </c>
      <c r="E736" s="81">
        <v>13990</v>
      </c>
      <c r="F736" s="81">
        <v>13990</v>
      </c>
      <c r="G736" s="79"/>
    </row>
    <row r="737" spans="1:7" ht="12" customHeight="1" x14ac:dyDescent="0.2">
      <c r="A737" s="255"/>
      <c r="B737" s="255"/>
      <c r="C737" s="79" t="s">
        <v>825</v>
      </c>
      <c r="D737" s="80">
        <v>1</v>
      </c>
      <c r="E737" s="257"/>
      <c r="F737" s="257"/>
      <c r="G737" s="79" t="s">
        <v>777</v>
      </c>
    </row>
    <row r="738" spans="1:7" ht="12" customHeight="1" x14ac:dyDescent="0.2">
      <c r="A738" s="255"/>
      <c r="B738" s="255"/>
      <c r="C738" s="79" t="s">
        <v>826</v>
      </c>
      <c r="D738" s="80">
        <v>1</v>
      </c>
      <c r="E738" s="257"/>
      <c r="F738" s="257"/>
      <c r="G738" s="79" t="s">
        <v>777</v>
      </c>
    </row>
    <row r="739" spans="1:7" ht="12" customHeight="1" x14ac:dyDescent="0.2">
      <c r="A739" s="255"/>
      <c r="B739" s="255"/>
      <c r="C739" s="79" t="s">
        <v>1521</v>
      </c>
      <c r="D739" s="80">
        <v>1</v>
      </c>
      <c r="E739" s="257"/>
      <c r="F739" s="257"/>
      <c r="G739" s="79" t="s">
        <v>777</v>
      </c>
    </row>
    <row r="740" spans="1:7" ht="12" customHeight="1" x14ac:dyDescent="0.2">
      <c r="A740" s="255"/>
      <c r="B740" s="255"/>
      <c r="C740" s="79" t="s">
        <v>1522</v>
      </c>
      <c r="D740" s="80">
        <v>1</v>
      </c>
      <c r="E740" s="257"/>
      <c r="F740" s="257"/>
      <c r="G740" s="79" t="s">
        <v>777</v>
      </c>
    </row>
    <row r="741" spans="1:7" ht="12" customHeight="1" x14ac:dyDescent="0.2">
      <c r="A741" s="255"/>
      <c r="B741" s="255"/>
      <c r="C741" s="79" t="s">
        <v>1523</v>
      </c>
      <c r="D741" s="80">
        <v>1</v>
      </c>
      <c r="E741" s="257"/>
      <c r="F741" s="257"/>
      <c r="G741" s="79" t="s">
        <v>777</v>
      </c>
    </row>
    <row r="742" spans="1:7" ht="12" customHeight="1" x14ac:dyDescent="0.2">
      <c r="A742" s="255"/>
      <c r="B742" s="255"/>
      <c r="C742" s="79" t="s">
        <v>556</v>
      </c>
      <c r="D742" s="80">
        <v>1</v>
      </c>
      <c r="E742" s="257"/>
      <c r="F742" s="257"/>
      <c r="G742" s="79" t="s">
        <v>777</v>
      </c>
    </row>
    <row r="743" spans="1:7" ht="12" customHeight="1" x14ac:dyDescent="0.2">
      <c r="A743" s="255"/>
      <c r="B743" s="255"/>
      <c r="C743" s="79" t="s">
        <v>1524</v>
      </c>
      <c r="D743" s="80">
        <v>1</v>
      </c>
      <c r="E743" s="257"/>
      <c r="F743" s="257"/>
      <c r="G743" s="79" t="s">
        <v>777</v>
      </c>
    </row>
    <row r="744" spans="1:7" ht="12" customHeight="1" x14ac:dyDescent="0.2">
      <c r="A744" s="255"/>
      <c r="B744" s="255"/>
      <c r="C744" s="79" t="s">
        <v>394</v>
      </c>
      <c r="D744" s="80">
        <v>1</v>
      </c>
      <c r="E744" s="256">
        <v>0.01</v>
      </c>
      <c r="F744" s="256">
        <v>0.01</v>
      </c>
      <c r="G744" s="79"/>
    </row>
    <row r="745" spans="1:7" ht="12" customHeight="1" x14ac:dyDescent="0.2">
      <c r="A745" s="255"/>
      <c r="B745" s="255"/>
      <c r="C745" s="79" t="s">
        <v>304</v>
      </c>
      <c r="D745" s="80">
        <v>1</v>
      </c>
      <c r="E745" s="80">
        <v>540</v>
      </c>
      <c r="F745" s="80">
        <v>540</v>
      </c>
      <c r="G745" s="79"/>
    </row>
    <row r="746" spans="1:7" ht="12" customHeight="1" x14ac:dyDescent="0.2">
      <c r="A746" s="255"/>
      <c r="B746" s="255"/>
      <c r="C746" s="79" t="s">
        <v>332</v>
      </c>
      <c r="D746" s="80">
        <v>1</v>
      </c>
      <c r="E746" s="80">
        <v>210</v>
      </c>
      <c r="F746" s="80">
        <v>210</v>
      </c>
      <c r="G746" s="79"/>
    </row>
    <row r="747" spans="1:7" ht="12" customHeight="1" x14ac:dyDescent="0.2">
      <c r="A747" s="255"/>
      <c r="B747" s="255"/>
      <c r="C747" s="79" t="s">
        <v>1525</v>
      </c>
      <c r="D747" s="80">
        <v>1</v>
      </c>
      <c r="E747" s="256">
        <v>180.69</v>
      </c>
      <c r="F747" s="256">
        <v>180.69</v>
      </c>
      <c r="G747" s="79"/>
    </row>
    <row r="748" spans="1:7" ht="12" customHeight="1" x14ac:dyDescent="0.2">
      <c r="A748" s="255"/>
      <c r="B748" s="255"/>
      <c r="C748" s="79" t="s">
        <v>333</v>
      </c>
      <c r="D748" s="80">
        <v>1</v>
      </c>
      <c r="E748" s="80">
        <v>20</v>
      </c>
      <c r="F748" s="80">
        <v>20</v>
      </c>
      <c r="G748" s="79"/>
    </row>
    <row r="749" spans="1:7" ht="12.95" customHeight="1" x14ac:dyDescent="0.2">
      <c r="E749" s="259">
        <v>16740.96</v>
      </c>
      <c r="F749" s="259">
        <v>16740.96</v>
      </c>
    </row>
    <row r="750" spans="1:7" ht="12" customHeight="1" x14ac:dyDescent="0.2">
      <c r="A750" s="251">
        <v>49</v>
      </c>
      <c r="B750" s="252" t="s">
        <v>1526</v>
      </c>
      <c r="C750" s="253"/>
      <c r="D750" s="251">
        <v>1</v>
      </c>
      <c r="E750" s="261">
        <v>2019.55</v>
      </c>
      <c r="F750" s="261">
        <v>2019.55</v>
      </c>
      <c r="G750" s="79"/>
    </row>
    <row r="751" spans="1:7" ht="12" customHeight="1" x14ac:dyDescent="0.2">
      <c r="A751" s="255"/>
      <c r="B751" s="255"/>
      <c r="C751" s="79" t="s">
        <v>1506</v>
      </c>
      <c r="D751" s="80">
        <v>4</v>
      </c>
      <c r="E751" s="256">
        <v>0.01</v>
      </c>
      <c r="F751" s="256">
        <v>0.04</v>
      </c>
      <c r="G751" s="79"/>
    </row>
    <row r="752" spans="1:7" ht="12" customHeight="1" x14ac:dyDescent="0.2">
      <c r="A752" s="255"/>
      <c r="B752" s="255"/>
      <c r="C752" s="79" t="s">
        <v>822</v>
      </c>
      <c r="D752" s="80">
        <v>4</v>
      </c>
      <c r="E752" s="256">
        <v>0.01</v>
      </c>
      <c r="F752" s="256">
        <v>0.04</v>
      </c>
      <c r="G752" s="79"/>
    </row>
    <row r="753" spans="1:7" ht="12" customHeight="1" x14ac:dyDescent="0.2">
      <c r="A753" s="255"/>
      <c r="B753" s="255"/>
      <c r="C753" s="79" t="s">
        <v>824</v>
      </c>
      <c r="D753" s="80">
        <v>2</v>
      </c>
      <c r="E753" s="256">
        <v>0.01</v>
      </c>
      <c r="F753" s="256">
        <v>0.02</v>
      </c>
      <c r="G753" s="79"/>
    </row>
    <row r="754" spans="1:7" ht="12" customHeight="1" x14ac:dyDescent="0.2">
      <c r="A754" s="255"/>
      <c r="B754" s="255"/>
      <c r="C754" s="79" t="s">
        <v>392</v>
      </c>
      <c r="D754" s="80">
        <v>1</v>
      </c>
      <c r="E754" s="81">
        <v>13990</v>
      </c>
      <c r="F754" s="81">
        <v>13990</v>
      </c>
      <c r="G754" s="79"/>
    </row>
    <row r="755" spans="1:7" ht="12" customHeight="1" x14ac:dyDescent="0.2">
      <c r="A755" s="255"/>
      <c r="B755" s="255"/>
      <c r="C755" s="79" t="s">
        <v>825</v>
      </c>
      <c r="D755" s="80">
        <v>1</v>
      </c>
      <c r="E755" s="257"/>
      <c r="F755" s="257"/>
      <c r="G755" s="79" t="s">
        <v>777</v>
      </c>
    </row>
    <row r="756" spans="1:7" ht="12" customHeight="1" x14ac:dyDescent="0.2">
      <c r="A756" s="255"/>
      <c r="B756" s="255"/>
      <c r="C756" s="79" t="s">
        <v>826</v>
      </c>
      <c r="D756" s="80">
        <v>1</v>
      </c>
      <c r="E756" s="257"/>
      <c r="F756" s="257"/>
      <c r="G756" s="79" t="s">
        <v>777</v>
      </c>
    </row>
    <row r="757" spans="1:7" ht="12" customHeight="1" x14ac:dyDescent="0.2">
      <c r="A757" s="255"/>
      <c r="B757" s="255"/>
      <c r="C757" s="79" t="s">
        <v>827</v>
      </c>
      <c r="D757" s="80">
        <v>1</v>
      </c>
      <c r="E757" s="257"/>
      <c r="F757" s="257"/>
      <c r="G757" s="79" t="s">
        <v>777</v>
      </c>
    </row>
    <row r="758" spans="1:7" ht="12" customHeight="1" x14ac:dyDescent="0.2">
      <c r="A758" s="255"/>
      <c r="B758" s="255"/>
      <c r="C758" s="79" t="s">
        <v>1527</v>
      </c>
      <c r="D758" s="80">
        <v>1</v>
      </c>
      <c r="E758" s="257"/>
      <c r="F758" s="257"/>
      <c r="G758" s="79" t="s">
        <v>777</v>
      </c>
    </row>
    <row r="759" spans="1:7" ht="12" customHeight="1" x14ac:dyDescent="0.2">
      <c r="A759" s="255"/>
      <c r="B759" s="255"/>
      <c r="C759" s="79" t="s">
        <v>810</v>
      </c>
      <c r="D759" s="80">
        <v>1</v>
      </c>
      <c r="E759" s="257"/>
      <c r="F759" s="257"/>
      <c r="G759" s="79" t="s">
        <v>777</v>
      </c>
    </row>
    <row r="760" spans="1:7" ht="12" customHeight="1" x14ac:dyDescent="0.2">
      <c r="A760" s="255"/>
      <c r="B760" s="255"/>
      <c r="C760" s="79" t="s">
        <v>556</v>
      </c>
      <c r="D760" s="80">
        <v>1</v>
      </c>
      <c r="E760" s="257"/>
      <c r="F760" s="257"/>
      <c r="G760" s="79" t="s">
        <v>777</v>
      </c>
    </row>
    <row r="761" spans="1:7" ht="12" customHeight="1" x14ac:dyDescent="0.2">
      <c r="A761" s="255"/>
      <c r="B761" s="255"/>
      <c r="C761" s="79" t="s">
        <v>828</v>
      </c>
      <c r="D761" s="80">
        <v>1</v>
      </c>
      <c r="E761" s="257"/>
      <c r="F761" s="257"/>
      <c r="G761" s="79" t="s">
        <v>777</v>
      </c>
    </row>
    <row r="762" spans="1:7" ht="12" customHeight="1" x14ac:dyDescent="0.2">
      <c r="A762" s="255"/>
      <c r="B762" s="255"/>
      <c r="C762" s="79" t="s">
        <v>394</v>
      </c>
      <c r="D762" s="80">
        <v>1</v>
      </c>
      <c r="E762" s="256">
        <v>0.01</v>
      </c>
      <c r="F762" s="256">
        <v>0.01</v>
      </c>
      <c r="G762" s="79"/>
    </row>
    <row r="763" spans="1:7" ht="12" customHeight="1" x14ac:dyDescent="0.2">
      <c r="A763" s="255"/>
      <c r="B763" s="255"/>
      <c r="C763" s="79" t="s">
        <v>304</v>
      </c>
      <c r="D763" s="80">
        <v>1</v>
      </c>
      <c r="E763" s="80">
        <v>540</v>
      </c>
      <c r="F763" s="80">
        <v>540</v>
      </c>
      <c r="G763" s="79"/>
    </row>
    <row r="764" spans="1:7" ht="12" customHeight="1" x14ac:dyDescent="0.2">
      <c r="A764" s="255"/>
      <c r="B764" s="255"/>
      <c r="C764" s="79" t="s">
        <v>332</v>
      </c>
      <c r="D764" s="80">
        <v>1</v>
      </c>
      <c r="E764" s="80">
        <v>210</v>
      </c>
      <c r="F764" s="80">
        <v>210</v>
      </c>
      <c r="G764" s="79"/>
    </row>
    <row r="765" spans="1:7" ht="12" customHeight="1" x14ac:dyDescent="0.2">
      <c r="A765" s="255"/>
      <c r="B765" s="255"/>
      <c r="C765" s="79" t="s">
        <v>885</v>
      </c>
      <c r="D765" s="80">
        <v>1</v>
      </c>
      <c r="E765" s="256">
        <v>279.14999999999998</v>
      </c>
      <c r="F765" s="256">
        <v>279.14999999999998</v>
      </c>
      <c r="G765" s="79"/>
    </row>
    <row r="766" spans="1:7" ht="12" customHeight="1" x14ac:dyDescent="0.2">
      <c r="A766" s="255"/>
      <c r="B766" s="255"/>
      <c r="C766" s="79" t="s">
        <v>333</v>
      </c>
      <c r="D766" s="80">
        <v>1</v>
      </c>
      <c r="E766" s="80">
        <v>20</v>
      </c>
      <c r="F766" s="80">
        <v>20</v>
      </c>
      <c r="G766" s="79"/>
    </row>
    <row r="767" spans="1:7" ht="12.95" customHeight="1" x14ac:dyDescent="0.2">
      <c r="E767" s="259">
        <v>17058.66</v>
      </c>
      <c r="F767" s="259">
        <v>17058.66</v>
      </c>
    </row>
    <row r="768" spans="1:7" ht="12" customHeight="1" x14ac:dyDescent="0.2">
      <c r="A768" s="251">
        <v>50</v>
      </c>
      <c r="B768" s="252" t="s">
        <v>1049</v>
      </c>
      <c r="C768" s="253"/>
      <c r="D768" s="251">
        <v>1</v>
      </c>
      <c r="E768" s="261">
        <v>1775.01</v>
      </c>
      <c r="F768" s="261">
        <v>1775.01</v>
      </c>
      <c r="G768" s="79"/>
    </row>
    <row r="769" spans="1:7" ht="12" customHeight="1" x14ac:dyDescent="0.2">
      <c r="A769" s="255"/>
      <c r="B769" s="255"/>
      <c r="C769" s="79" t="s">
        <v>555</v>
      </c>
      <c r="D769" s="80">
        <v>1</v>
      </c>
      <c r="E769" s="256">
        <v>0.01</v>
      </c>
      <c r="F769" s="256">
        <v>0.01</v>
      </c>
      <c r="G769" s="79"/>
    </row>
    <row r="770" spans="1:7" ht="12" customHeight="1" x14ac:dyDescent="0.2">
      <c r="A770" s="255"/>
      <c r="B770" s="255"/>
      <c r="C770" s="79" t="s">
        <v>546</v>
      </c>
      <c r="D770" s="80">
        <v>4</v>
      </c>
      <c r="E770" s="256">
        <v>0.01</v>
      </c>
      <c r="F770" s="256">
        <v>0.04</v>
      </c>
      <c r="G770" s="79"/>
    </row>
    <row r="771" spans="1:7" ht="12" customHeight="1" x14ac:dyDescent="0.2">
      <c r="A771" s="255"/>
      <c r="B771" s="255"/>
      <c r="C771" s="79" t="s">
        <v>339</v>
      </c>
      <c r="D771" s="80">
        <v>1</v>
      </c>
      <c r="E771" s="81">
        <v>13990</v>
      </c>
      <c r="F771" s="81">
        <v>13990</v>
      </c>
      <c r="G771" s="79"/>
    </row>
    <row r="772" spans="1:7" ht="12" customHeight="1" x14ac:dyDescent="0.2">
      <c r="A772" s="255"/>
      <c r="B772" s="255"/>
      <c r="C772" s="79" t="s">
        <v>816</v>
      </c>
      <c r="D772" s="80">
        <v>1</v>
      </c>
      <c r="E772" s="257"/>
      <c r="F772" s="257"/>
      <c r="G772" s="79" t="s">
        <v>777</v>
      </c>
    </row>
    <row r="773" spans="1:7" ht="12" customHeight="1" x14ac:dyDescent="0.2">
      <c r="A773" s="255"/>
      <c r="B773" s="255"/>
      <c r="C773" s="79" t="s">
        <v>817</v>
      </c>
      <c r="D773" s="80">
        <v>1</v>
      </c>
      <c r="E773" s="257"/>
      <c r="F773" s="257"/>
      <c r="G773" s="79" t="s">
        <v>777</v>
      </c>
    </row>
    <row r="774" spans="1:7" ht="12" customHeight="1" x14ac:dyDescent="0.2">
      <c r="A774" s="255"/>
      <c r="B774" s="255"/>
      <c r="C774" s="79" t="s">
        <v>1528</v>
      </c>
      <c r="D774" s="80">
        <v>1</v>
      </c>
      <c r="E774" s="257"/>
      <c r="F774" s="257"/>
      <c r="G774" s="79" t="s">
        <v>777</v>
      </c>
    </row>
    <row r="775" spans="1:7" ht="12" customHeight="1" x14ac:dyDescent="0.2">
      <c r="A775" s="255"/>
      <c r="B775" s="255"/>
      <c r="C775" s="79" t="s">
        <v>1529</v>
      </c>
      <c r="D775" s="80">
        <v>1</v>
      </c>
      <c r="E775" s="257"/>
      <c r="F775" s="257"/>
      <c r="G775" s="79" t="s">
        <v>777</v>
      </c>
    </row>
    <row r="776" spans="1:7" ht="12" customHeight="1" x14ac:dyDescent="0.2">
      <c r="A776" s="255"/>
      <c r="B776" s="255"/>
      <c r="C776" s="79" t="s">
        <v>1530</v>
      </c>
      <c r="D776" s="80">
        <v>1</v>
      </c>
      <c r="E776" s="257"/>
      <c r="F776" s="257"/>
      <c r="G776" s="79" t="s">
        <v>777</v>
      </c>
    </row>
    <row r="777" spans="1:7" ht="12" customHeight="1" x14ac:dyDescent="0.2">
      <c r="A777" s="255"/>
      <c r="B777" s="255"/>
      <c r="C777" s="79" t="s">
        <v>556</v>
      </c>
      <c r="D777" s="80">
        <v>1</v>
      </c>
      <c r="E777" s="257"/>
      <c r="F777" s="257"/>
      <c r="G777" s="79" t="s">
        <v>777</v>
      </c>
    </row>
    <row r="778" spans="1:7" ht="12" customHeight="1" x14ac:dyDescent="0.2">
      <c r="A778" s="255"/>
      <c r="B778" s="255"/>
      <c r="C778" s="79" t="s">
        <v>1531</v>
      </c>
      <c r="D778" s="80">
        <v>1</v>
      </c>
      <c r="E778" s="257"/>
      <c r="F778" s="257"/>
      <c r="G778" s="79" t="s">
        <v>777</v>
      </c>
    </row>
    <row r="779" spans="1:7" ht="12" customHeight="1" x14ac:dyDescent="0.2">
      <c r="A779" s="255"/>
      <c r="B779" s="255"/>
      <c r="C779" s="79" t="s">
        <v>394</v>
      </c>
      <c r="D779" s="80">
        <v>1</v>
      </c>
      <c r="E779" s="256">
        <v>0.01</v>
      </c>
      <c r="F779" s="256">
        <v>0.01</v>
      </c>
      <c r="G779" s="79"/>
    </row>
    <row r="780" spans="1:7" ht="12" customHeight="1" x14ac:dyDescent="0.2">
      <c r="A780" s="255"/>
      <c r="B780" s="255"/>
      <c r="C780" s="79" t="s">
        <v>304</v>
      </c>
      <c r="D780" s="80">
        <v>1</v>
      </c>
      <c r="E780" s="80">
        <v>540</v>
      </c>
      <c r="F780" s="80">
        <v>540</v>
      </c>
      <c r="G780" s="79"/>
    </row>
    <row r="781" spans="1:7" ht="12" customHeight="1" x14ac:dyDescent="0.2">
      <c r="A781" s="255"/>
      <c r="B781" s="255"/>
      <c r="C781" s="79" t="s">
        <v>332</v>
      </c>
      <c r="D781" s="80">
        <v>1</v>
      </c>
      <c r="E781" s="80">
        <v>210</v>
      </c>
      <c r="F781" s="80">
        <v>210</v>
      </c>
      <c r="G781" s="79"/>
    </row>
    <row r="782" spans="1:7" ht="12" customHeight="1" x14ac:dyDescent="0.2">
      <c r="A782" s="255"/>
      <c r="B782" s="255"/>
      <c r="C782" s="79" t="s">
        <v>1532</v>
      </c>
      <c r="D782" s="80">
        <v>1</v>
      </c>
      <c r="E782" s="256">
        <v>264.38</v>
      </c>
      <c r="F782" s="256">
        <v>264.38</v>
      </c>
      <c r="G782" s="79"/>
    </row>
    <row r="783" spans="1:7" ht="12" customHeight="1" x14ac:dyDescent="0.2">
      <c r="A783" s="255"/>
      <c r="B783" s="255"/>
      <c r="C783" s="79" t="s">
        <v>338</v>
      </c>
      <c r="D783" s="80">
        <v>1</v>
      </c>
      <c r="E783" s="80">
        <v>20</v>
      </c>
      <c r="F783" s="80">
        <v>20</v>
      </c>
      <c r="G783" s="79"/>
    </row>
    <row r="784" spans="1:7" ht="12.95" customHeight="1" x14ac:dyDescent="0.2">
      <c r="E784" s="259">
        <v>16799.07</v>
      </c>
      <c r="F784" s="259">
        <v>16799.07</v>
      </c>
    </row>
    <row r="785" spans="1:7" ht="12" customHeight="1" x14ac:dyDescent="0.2">
      <c r="A785" s="251">
        <v>51</v>
      </c>
      <c r="B785" s="252" t="s">
        <v>1051</v>
      </c>
      <c r="C785" s="253"/>
      <c r="D785" s="251">
        <v>1</v>
      </c>
      <c r="E785" s="261">
        <v>1922.23</v>
      </c>
      <c r="F785" s="261">
        <v>1922.23</v>
      </c>
      <c r="G785" s="79"/>
    </row>
    <row r="786" spans="1:7" ht="12" customHeight="1" x14ac:dyDescent="0.2">
      <c r="A786" s="255"/>
      <c r="B786" s="255"/>
      <c r="C786" s="79" t="s">
        <v>555</v>
      </c>
      <c r="D786" s="80">
        <v>1</v>
      </c>
      <c r="E786" s="256">
        <v>0.01</v>
      </c>
      <c r="F786" s="256">
        <v>0.01</v>
      </c>
      <c r="G786" s="79"/>
    </row>
    <row r="787" spans="1:7" ht="12" customHeight="1" x14ac:dyDescent="0.2">
      <c r="A787" s="255"/>
      <c r="B787" s="255"/>
      <c r="C787" s="79" t="s">
        <v>546</v>
      </c>
      <c r="D787" s="80">
        <v>4</v>
      </c>
      <c r="E787" s="256">
        <v>0.01</v>
      </c>
      <c r="F787" s="256">
        <v>0.04</v>
      </c>
      <c r="G787" s="79"/>
    </row>
    <row r="788" spans="1:7" ht="12" customHeight="1" x14ac:dyDescent="0.2">
      <c r="A788" s="255"/>
      <c r="B788" s="255"/>
      <c r="C788" s="79" t="s">
        <v>339</v>
      </c>
      <c r="D788" s="80">
        <v>1</v>
      </c>
      <c r="E788" s="81">
        <v>13990</v>
      </c>
      <c r="F788" s="81">
        <v>13990</v>
      </c>
      <c r="G788" s="79"/>
    </row>
    <row r="789" spans="1:7" ht="12" customHeight="1" x14ac:dyDescent="0.2">
      <c r="A789" s="255"/>
      <c r="B789" s="255"/>
      <c r="C789" s="79" t="s">
        <v>816</v>
      </c>
      <c r="D789" s="80">
        <v>1</v>
      </c>
      <c r="E789" s="257"/>
      <c r="F789" s="257"/>
      <c r="G789" s="79" t="s">
        <v>777</v>
      </c>
    </row>
    <row r="790" spans="1:7" ht="12" customHeight="1" x14ac:dyDescent="0.2">
      <c r="A790" s="255"/>
      <c r="B790" s="255"/>
      <c r="C790" s="79" t="s">
        <v>817</v>
      </c>
      <c r="D790" s="80">
        <v>1</v>
      </c>
      <c r="E790" s="257"/>
      <c r="F790" s="257"/>
      <c r="G790" s="79" t="s">
        <v>777</v>
      </c>
    </row>
    <row r="791" spans="1:7" ht="12" customHeight="1" x14ac:dyDescent="0.2">
      <c r="A791" s="255"/>
      <c r="B791" s="255"/>
      <c r="C791" s="79" t="s">
        <v>1533</v>
      </c>
      <c r="D791" s="80">
        <v>1</v>
      </c>
      <c r="E791" s="257"/>
      <c r="F791" s="257"/>
      <c r="G791" s="79" t="s">
        <v>777</v>
      </c>
    </row>
    <row r="792" spans="1:7" ht="12" customHeight="1" x14ac:dyDescent="0.2">
      <c r="A792" s="255"/>
      <c r="B792" s="255"/>
      <c r="C792" s="79" t="s">
        <v>1534</v>
      </c>
      <c r="D792" s="80">
        <v>1</v>
      </c>
      <c r="E792" s="257"/>
      <c r="F792" s="257"/>
      <c r="G792" s="79" t="s">
        <v>777</v>
      </c>
    </row>
    <row r="793" spans="1:7" ht="12" customHeight="1" x14ac:dyDescent="0.2">
      <c r="A793" s="255"/>
      <c r="B793" s="255"/>
      <c r="C793" s="79" t="s">
        <v>1535</v>
      </c>
      <c r="D793" s="80">
        <v>1</v>
      </c>
      <c r="E793" s="257"/>
      <c r="F793" s="257"/>
      <c r="G793" s="79" t="s">
        <v>777</v>
      </c>
    </row>
    <row r="794" spans="1:7" ht="12" customHeight="1" x14ac:dyDescent="0.2">
      <c r="A794" s="255"/>
      <c r="B794" s="255"/>
      <c r="C794" s="79" t="s">
        <v>556</v>
      </c>
      <c r="D794" s="80">
        <v>1</v>
      </c>
      <c r="E794" s="257"/>
      <c r="F794" s="257"/>
      <c r="G794" s="79" t="s">
        <v>777</v>
      </c>
    </row>
    <row r="795" spans="1:7" ht="12" customHeight="1" x14ac:dyDescent="0.2">
      <c r="A795" s="255"/>
      <c r="B795" s="255"/>
      <c r="C795" s="79" t="s">
        <v>1536</v>
      </c>
      <c r="D795" s="80">
        <v>1</v>
      </c>
      <c r="E795" s="257"/>
      <c r="F795" s="257"/>
      <c r="G795" s="79" t="s">
        <v>777</v>
      </c>
    </row>
    <row r="796" spans="1:7" ht="12" customHeight="1" x14ac:dyDescent="0.2">
      <c r="A796" s="255"/>
      <c r="B796" s="255"/>
      <c r="C796" s="79" t="s">
        <v>1537</v>
      </c>
      <c r="D796" s="80">
        <v>1</v>
      </c>
      <c r="E796" s="257"/>
      <c r="F796" s="257"/>
      <c r="G796" s="79" t="s">
        <v>777</v>
      </c>
    </row>
    <row r="797" spans="1:7" ht="12" customHeight="1" x14ac:dyDescent="0.2">
      <c r="A797" s="255"/>
      <c r="B797" s="255"/>
      <c r="C797" s="79" t="s">
        <v>394</v>
      </c>
      <c r="D797" s="80">
        <v>1</v>
      </c>
      <c r="E797" s="256">
        <v>0.01</v>
      </c>
      <c r="F797" s="256">
        <v>0.01</v>
      </c>
      <c r="G797" s="79"/>
    </row>
    <row r="798" spans="1:7" ht="12" customHeight="1" x14ac:dyDescent="0.2">
      <c r="A798" s="255"/>
      <c r="B798" s="255"/>
      <c r="C798" s="79" t="s">
        <v>304</v>
      </c>
      <c r="D798" s="80">
        <v>1</v>
      </c>
      <c r="E798" s="80">
        <v>540</v>
      </c>
      <c r="F798" s="80">
        <v>540</v>
      </c>
      <c r="G798" s="79"/>
    </row>
    <row r="799" spans="1:7" ht="12" customHeight="1" x14ac:dyDescent="0.2">
      <c r="A799" s="255"/>
      <c r="B799" s="255"/>
      <c r="C799" s="79" t="s">
        <v>332</v>
      </c>
      <c r="D799" s="80">
        <v>1</v>
      </c>
      <c r="E799" s="80">
        <v>210</v>
      </c>
      <c r="F799" s="80">
        <v>210</v>
      </c>
      <c r="G799" s="79"/>
    </row>
    <row r="800" spans="1:7" ht="12" customHeight="1" x14ac:dyDescent="0.2">
      <c r="A800" s="255"/>
      <c r="B800" s="255"/>
      <c r="C800" s="79" t="s">
        <v>1538</v>
      </c>
      <c r="D800" s="80">
        <v>1</v>
      </c>
      <c r="E800" s="256">
        <v>338.23</v>
      </c>
      <c r="F800" s="256">
        <v>338.23</v>
      </c>
      <c r="G800" s="79"/>
    </row>
    <row r="801" spans="1:7" ht="12" customHeight="1" x14ac:dyDescent="0.2">
      <c r="A801" s="255"/>
      <c r="B801" s="255"/>
      <c r="C801" s="79" t="s">
        <v>338</v>
      </c>
      <c r="D801" s="80">
        <v>1</v>
      </c>
      <c r="E801" s="80">
        <v>20</v>
      </c>
      <c r="F801" s="80">
        <v>20</v>
      </c>
      <c r="G801" s="79"/>
    </row>
    <row r="802" spans="1:7" ht="12.95" customHeight="1" x14ac:dyDescent="0.2">
      <c r="E802" s="259">
        <v>17020.29</v>
      </c>
      <c r="F802" s="259">
        <v>17020.29</v>
      </c>
    </row>
    <row r="803" spans="1:7" ht="12" customHeight="1" x14ac:dyDescent="0.2">
      <c r="A803" s="251">
        <v>52</v>
      </c>
      <c r="B803" s="252" t="s">
        <v>1048</v>
      </c>
      <c r="C803" s="253"/>
      <c r="D803" s="251">
        <v>1</v>
      </c>
      <c r="E803" s="261">
        <v>2015.85</v>
      </c>
      <c r="F803" s="261">
        <v>2015.85</v>
      </c>
      <c r="G803" s="79"/>
    </row>
    <row r="804" spans="1:7" ht="12" customHeight="1" x14ac:dyDescent="0.2">
      <c r="A804" s="255"/>
      <c r="B804" s="255"/>
      <c r="C804" s="79" t="s">
        <v>555</v>
      </c>
      <c r="D804" s="80">
        <v>1</v>
      </c>
      <c r="E804" s="256">
        <v>0.01</v>
      </c>
      <c r="F804" s="256">
        <v>0.01</v>
      </c>
      <c r="G804" s="79"/>
    </row>
    <row r="805" spans="1:7" ht="12" customHeight="1" x14ac:dyDescent="0.2">
      <c r="A805" s="255"/>
      <c r="B805" s="255"/>
      <c r="C805" s="79" t="s">
        <v>546</v>
      </c>
      <c r="D805" s="80">
        <v>4</v>
      </c>
      <c r="E805" s="256">
        <v>0.01</v>
      </c>
      <c r="F805" s="256">
        <v>0.04</v>
      </c>
      <c r="G805" s="79"/>
    </row>
    <row r="806" spans="1:7" ht="12" customHeight="1" x14ac:dyDescent="0.2">
      <c r="A806" s="255"/>
      <c r="B806" s="255"/>
      <c r="C806" s="79" t="s">
        <v>339</v>
      </c>
      <c r="D806" s="80">
        <v>1</v>
      </c>
      <c r="E806" s="81">
        <v>13990</v>
      </c>
      <c r="F806" s="81">
        <v>13990</v>
      </c>
      <c r="G806" s="79"/>
    </row>
    <row r="807" spans="1:7" ht="12" customHeight="1" x14ac:dyDescent="0.2">
      <c r="A807" s="255"/>
      <c r="B807" s="255"/>
      <c r="C807" s="79" t="s">
        <v>868</v>
      </c>
      <c r="D807" s="80">
        <v>1</v>
      </c>
      <c r="E807" s="257"/>
      <c r="F807" s="257"/>
      <c r="G807" s="79" t="s">
        <v>777</v>
      </c>
    </row>
    <row r="808" spans="1:7" ht="12" customHeight="1" x14ac:dyDescent="0.2">
      <c r="A808" s="255"/>
      <c r="B808" s="255"/>
      <c r="C808" s="79" t="s">
        <v>869</v>
      </c>
      <c r="D808" s="80">
        <v>1</v>
      </c>
      <c r="E808" s="257"/>
      <c r="F808" s="257"/>
      <c r="G808" s="79" t="s">
        <v>777</v>
      </c>
    </row>
    <row r="809" spans="1:7" ht="12" customHeight="1" x14ac:dyDescent="0.2">
      <c r="A809" s="255"/>
      <c r="B809" s="255"/>
      <c r="C809" s="79" t="s">
        <v>1539</v>
      </c>
      <c r="D809" s="80">
        <v>1</v>
      </c>
      <c r="E809" s="257"/>
      <c r="F809" s="257"/>
      <c r="G809" s="79" t="s">
        <v>777</v>
      </c>
    </row>
    <row r="810" spans="1:7" ht="12" customHeight="1" x14ac:dyDescent="0.2">
      <c r="A810" s="255"/>
      <c r="B810" s="255"/>
      <c r="C810" s="79" t="s">
        <v>1540</v>
      </c>
      <c r="D810" s="80">
        <v>1</v>
      </c>
      <c r="E810" s="257"/>
      <c r="F810" s="257"/>
      <c r="G810" s="79" t="s">
        <v>777</v>
      </c>
    </row>
    <row r="811" spans="1:7" ht="12" customHeight="1" x14ac:dyDescent="0.2">
      <c r="A811" s="255"/>
      <c r="B811" s="255"/>
      <c r="C811" s="79" t="s">
        <v>1541</v>
      </c>
      <c r="D811" s="80">
        <v>1</v>
      </c>
      <c r="E811" s="257"/>
      <c r="F811" s="257"/>
      <c r="G811" s="79" t="s">
        <v>777</v>
      </c>
    </row>
    <row r="812" spans="1:7" ht="12" customHeight="1" x14ac:dyDescent="0.2">
      <c r="A812" s="255"/>
      <c r="B812" s="255"/>
      <c r="C812" s="79" t="s">
        <v>1542</v>
      </c>
      <c r="D812" s="80">
        <v>1</v>
      </c>
      <c r="E812" s="257"/>
      <c r="F812" s="257"/>
      <c r="G812" s="79" t="s">
        <v>777</v>
      </c>
    </row>
    <row r="813" spans="1:7" ht="12" customHeight="1" x14ac:dyDescent="0.2">
      <c r="A813" s="255"/>
      <c r="B813" s="255"/>
      <c r="C813" s="79" t="s">
        <v>556</v>
      </c>
      <c r="D813" s="80">
        <v>1</v>
      </c>
      <c r="E813" s="257"/>
      <c r="F813" s="257"/>
      <c r="G813" s="79" t="s">
        <v>777</v>
      </c>
    </row>
    <row r="814" spans="1:7" ht="12" customHeight="1" x14ac:dyDescent="0.2">
      <c r="A814" s="255"/>
      <c r="B814" s="255"/>
      <c r="C814" s="79" t="s">
        <v>1543</v>
      </c>
      <c r="D814" s="80">
        <v>1</v>
      </c>
      <c r="E814" s="257"/>
      <c r="F814" s="257"/>
      <c r="G814" s="79" t="s">
        <v>777</v>
      </c>
    </row>
    <row r="815" spans="1:7" ht="12" customHeight="1" x14ac:dyDescent="0.2">
      <c r="A815" s="255"/>
      <c r="B815" s="255"/>
      <c r="C815" s="79" t="s">
        <v>396</v>
      </c>
      <c r="D815" s="80">
        <v>1</v>
      </c>
      <c r="E815" s="256">
        <v>0.01</v>
      </c>
      <c r="F815" s="256">
        <v>0.01</v>
      </c>
      <c r="G815" s="79"/>
    </row>
    <row r="816" spans="1:7" ht="12" customHeight="1" x14ac:dyDescent="0.2">
      <c r="A816" s="255"/>
      <c r="B816" s="255"/>
      <c r="C816" s="79" t="s">
        <v>304</v>
      </c>
      <c r="D816" s="80">
        <v>1</v>
      </c>
      <c r="E816" s="80">
        <v>540</v>
      </c>
      <c r="F816" s="80">
        <v>540</v>
      </c>
      <c r="G816" s="79"/>
    </row>
    <row r="817" spans="1:7" ht="12" customHeight="1" x14ac:dyDescent="0.2">
      <c r="A817" s="255"/>
      <c r="B817" s="255"/>
      <c r="C817" s="79" t="s">
        <v>332</v>
      </c>
      <c r="D817" s="80">
        <v>1</v>
      </c>
      <c r="E817" s="80">
        <v>210</v>
      </c>
      <c r="F817" s="80">
        <v>210</v>
      </c>
      <c r="G817" s="79"/>
    </row>
    <row r="818" spans="1:7" ht="12" customHeight="1" x14ac:dyDescent="0.2">
      <c r="A818" s="255"/>
      <c r="B818" s="255"/>
      <c r="C818" s="79" t="s">
        <v>1544</v>
      </c>
      <c r="D818" s="80">
        <v>1</v>
      </c>
      <c r="E818" s="262">
        <v>370.9</v>
      </c>
      <c r="F818" s="262">
        <v>370.9</v>
      </c>
      <c r="G818" s="79"/>
    </row>
    <row r="819" spans="1:7" ht="12" customHeight="1" x14ac:dyDescent="0.2">
      <c r="A819" s="255"/>
      <c r="B819" s="255"/>
      <c r="C819" s="79" t="s">
        <v>338</v>
      </c>
      <c r="D819" s="80">
        <v>1</v>
      </c>
      <c r="E819" s="80">
        <v>20</v>
      </c>
      <c r="F819" s="80">
        <v>20</v>
      </c>
      <c r="G819" s="79"/>
    </row>
    <row r="820" spans="1:7" ht="12.95" customHeight="1" x14ac:dyDescent="0.2">
      <c r="E820" s="259">
        <v>17146.810000000001</v>
      </c>
      <c r="F820" s="259">
        <v>17146.810000000001</v>
      </c>
    </row>
    <row r="821" spans="1:7" ht="12" customHeight="1" x14ac:dyDescent="0.2">
      <c r="A821" s="251">
        <v>53</v>
      </c>
      <c r="B821" s="252" t="s">
        <v>1545</v>
      </c>
      <c r="C821" s="253"/>
      <c r="D821" s="251">
        <v>1</v>
      </c>
      <c r="E821" s="261">
        <v>1854.78</v>
      </c>
      <c r="F821" s="261">
        <v>1854.78</v>
      </c>
      <c r="G821" s="79"/>
    </row>
    <row r="822" spans="1:7" ht="12" customHeight="1" x14ac:dyDescent="0.2">
      <c r="A822" s="255"/>
      <c r="B822" s="255"/>
      <c r="C822" s="79" t="s">
        <v>829</v>
      </c>
      <c r="D822" s="80">
        <v>1</v>
      </c>
      <c r="E822" s="256">
        <v>0.01</v>
      </c>
      <c r="F822" s="256">
        <v>0.01</v>
      </c>
      <c r="G822" s="79"/>
    </row>
    <row r="823" spans="1:7" ht="12" customHeight="1" x14ac:dyDescent="0.2">
      <c r="A823" s="255"/>
      <c r="B823" s="255"/>
      <c r="C823" s="79" t="s">
        <v>392</v>
      </c>
      <c r="D823" s="80">
        <v>1</v>
      </c>
      <c r="E823" s="81">
        <v>13990</v>
      </c>
      <c r="F823" s="81">
        <v>13990</v>
      </c>
      <c r="G823" s="79"/>
    </row>
    <row r="824" spans="1:7" ht="12" customHeight="1" x14ac:dyDescent="0.2">
      <c r="A824" s="255"/>
      <c r="B824" s="255"/>
      <c r="C824" s="79" t="s">
        <v>870</v>
      </c>
      <c r="D824" s="80">
        <v>1</v>
      </c>
      <c r="E824" s="257"/>
      <c r="F824" s="257"/>
      <c r="G824" s="79" t="s">
        <v>777</v>
      </c>
    </row>
    <row r="825" spans="1:7" ht="12" customHeight="1" x14ac:dyDescent="0.2">
      <c r="A825" s="255"/>
      <c r="B825" s="255"/>
      <c r="C825" s="79" t="s">
        <v>823</v>
      </c>
      <c r="D825" s="80">
        <v>1</v>
      </c>
      <c r="E825" s="257"/>
      <c r="F825" s="257"/>
      <c r="G825" s="79" t="s">
        <v>777</v>
      </c>
    </row>
    <row r="826" spans="1:7" ht="12" customHeight="1" x14ac:dyDescent="0.2">
      <c r="A826" s="255"/>
      <c r="B826" s="255"/>
      <c r="C826" s="79" t="s">
        <v>1546</v>
      </c>
      <c r="D826" s="80">
        <v>1</v>
      </c>
      <c r="E826" s="257"/>
      <c r="F826" s="257"/>
      <c r="G826" s="79" t="s">
        <v>777</v>
      </c>
    </row>
    <row r="827" spans="1:7" ht="12" customHeight="1" x14ac:dyDescent="0.2">
      <c r="A827" s="255"/>
      <c r="B827" s="255"/>
      <c r="C827" s="79" t="s">
        <v>1547</v>
      </c>
      <c r="D827" s="80">
        <v>1</v>
      </c>
      <c r="E827" s="257"/>
      <c r="F827" s="257"/>
      <c r="G827" s="79" t="s">
        <v>777</v>
      </c>
    </row>
    <row r="828" spans="1:7" ht="12" customHeight="1" x14ac:dyDescent="0.2">
      <c r="A828" s="255"/>
      <c r="B828" s="255"/>
      <c r="C828" s="79" t="s">
        <v>1548</v>
      </c>
      <c r="D828" s="80">
        <v>1</v>
      </c>
      <c r="E828" s="257"/>
      <c r="F828" s="257"/>
      <c r="G828" s="79" t="s">
        <v>777</v>
      </c>
    </row>
    <row r="829" spans="1:7" ht="12" customHeight="1" x14ac:dyDescent="0.2">
      <c r="A829" s="255"/>
      <c r="B829" s="255"/>
      <c r="C829" s="79" t="s">
        <v>556</v>
      </c>
      <c r="D829" s="80">
        <v>1</v>
      </c>
      <c r="E829" s="257"/>
      <c r="F829" s="257"/>
      <c r="G829" s="79" t="s">
        <v>777</v>
      </c>
    </row>
    <row r="830" spans="1:7" ht="12" customHeight="1" x14ac:dyDescent="0.2">
      <c r="A830" s="255"/>
      <c r="B830" s="255"/>
      <c r="C830" s="79" t="s">
        <v>871</v>
      </c>
      <c r="D830" s="80">
        <v>1</v>
      </c>
      <c r="E830" s="257"/>
      <c r="F830" s="257"/>
      <c r="G830" s="79" t="s">
        <v>777</v>
      </c>
    </row>
    <row r="831" spans="1:7" ht="12" customHeight="1" x14ac:dyDescent="0.2">
      <c r="A831" s="255"/>
      <c r="B831" s="255"/>
      <c r="C831" s="79" t="s">
        <v>394</v>
      </c>
      <c r="D831" s="80">
        <v>1</v>
      </c>
      <c r="E831" s="256">
        <v>0.01</v>
      </c>
      <c r="F831" s="256">
        <v>0.01</v>
      </c>
      <c r="G831" s="79"/>
    </row>
    <row r="832" spans="1:7" ht="12" customHeight="1" x14ac:dyDescent="0.2">
      <c r="A832" s="255"/>
      <c r="B832" s="255"/>
      <c r="C832" s="79" t="s">
        <v>304</v>
      </c>
      <c r="D832" s="80">
        <v>1</v>
      </c>
      <c r="E832" s="80">
        <v>540</v>
      </c>
      <c r="F832" s="80">
        <v>540</v>
      </c>
      <c r="G832" s="79"/>
    </row>
    <row r="833" spans="1:7" ht="12" customHeight="1" x14ac:dyDescent="0.2">
      <c r="A833" s="255"/>
      <c r="B833" s="255"/>
      <c r="C833" s="79" t="s">
        <v>332</v>
      </c>
      <c r="D833" s="80">
        <v>1</v>
      </c>
      <c r="E833" s="80">
        <v>210</v>
      </c>
      <c r="F833" s="80">
        <v>210</v>
      </c>
      <c r="G833" s="79"/>
    </row>
    <row r="834" spans="1:7" ht="12" customHeight="1" x14ac:dyDescent="0.2">
      <c r="A834" s="255"/>
      <c r="B834" s="255"/>
      <c r="C834" s="79" t="s">
        <v>1549</v>
      </c>
      <c r="D834" s="80">
        <v>1</v>
      </c>
      <c r="E834" s="262">
        <v>205.3</v>
      </c>
      <c r="F834" s="262">
        <v>205.3</v>
      </c>
      <c r="G834" s="79"/>
    </row>
    <row r="835" spans="1:7" ht="12" customHeight="1" x14ac:dyDescent="0.2">
      <c r="A835" s="255"/>
      <c r="B835" s="255"/>
      <c r="C835" s="79" t="s">
        <v>333</v>
      </c>
      <c r="D835" s="80">
        <v>1</v>
      </c>
      <c r="E835" s="80">
        <v>20</v>
      </c>
      <c r="F835" s="80">
        <v>20</v>
      </c>
      <c r="G835" s="79"/>
    </row>
    <row r="836" spans="1:7" ht="12" customHeight="1" x14ac:dyDescent="0.2">
      <c r="A836" s="255"/>
      <c r="B836" s="255"/>
      <c r="C836" s="79" t="s">
        <v>822</v>
      </c>
      <c r="D836" s="80">
        <v>4</v>
      </c>
      <c r="E836" s="256">
        <v>0.01</v>
      </c>
      <c r="F836" s="256">
        <v>0.04</v>
      </c>
      <c r="G836" s="79"/>
    </row>
    <row r="837" spans="1:7" ht="12.95" customHeight="1" x14ac:dyDescent="0.2">
      <c r="E837" s="259">
        <v>16819.84</v>
      </c>
      <c r="F837" s="259">
        <v>16819.84</v>
      </c>
    </row>
    <row r="838" spans="1:7" ht="12" customHeight="1" x14ac:dyDescent="0.2">
      <c r="A838" s="251">
        <v>54</v>
      </c>
      <c r="B838" s="252" t="s">
        <v>1057</v>
      </c>
      <c r="C838" s="253"/>
      <c r="D838" s="251">
        <v>1</v>
      </c>
      <c r="E838" s="260">
        <v>2315.3000000000002</v>
      </c>
      <c r="F838" s="260">
        <v>2315.3000000000002</v>
      </c>
      <c r="G838" s="79"/>
    </row>
    <row r="839" spans="1:7" ht="12" customHeight="1" x14ac:dyDescent="0.2">
      <c r="A839" s="255"/>
      <c r="B839" s="255"/>
      <c r="C839" s="79" t="s">
        <v>392</v>
      </c>
      <c r="D839" s="80">
        <v>1</v>
      </c>
      <c r="E839" s="81">
        <v>13990</v>
      </c>
      <c r="F839" s="81">
        <v>13990</v>
      </c>
      <c r="G839" s="79"/>
    </row>
    <row r="840" spans="1:7" ht="12" customHeight="1" x14ac:dyDescent="0.2">
      <c r="A840" s="255"/>
      <c r="B840" s="255"/>
      <c r="C840" s="79" t="s">
        <v>1550</v>
      </c>
      <c r="D840" s="80">
        <v>1</v>
      </c>
      <c r="E840" s="257"/>
      <c r="F840" s="257"/>
      <c r="G840" s="79" t="s">
        <v>777</v>
      </c>
    </row>
    <row r="841" spans="1:7" ht="12" customHeight="1" x14ac:dyDescent="0.2">
      <c r="A841" s="255"/>
      <c r="B841" s="255"/>
      <c r="C841" s="79" t="s">
        <v>1551</v>
      </c>
      <c r="D841" s="80">
        <v>1</v>
      </c>
      <c r="E841" s="257"/>
      <c r="F841" s="257"/>
      <c r="G841" s="79" t="s">
        <v>777</v>
      </c>
    </row>
    <row r="842" spans="1:7" ht="12" customHeight="1" x14ac:dyDescent="0.2">
      <c r="A842" s="255"/>
      <c r="B842" s="255"/>
      <c r="C842" s="79" t="s">
        <v>1552</v>
      </c>
      <c r="D842" s="80">
        <v>1</v>
      </c>
      <c r="E842" s="257"/>
      <c r="F842" s="257"/>
      <c r="G842" s="79" t="s">
        <v>777</v>
      </c>
    </row>
    <row r="843" spans="1:7" ht="12" customHeight="1" x14ac:dyDescent="0.2">
      <c r="A843" s="255"/>
      <c r="B843" s="255"/>
      <c r="C843" s="79" t="s">
        <v>1553</v>
      </c>
      <c r="D843" s="80">
        <v>1</v>
      </c>
      <c r="E843" s="257"/>
      <c r="F843" s="257"/>
      <c r="G843" s="79" t="s">
        <v>777</v>
      </c>
    </row>
    <row r="844" spans="1:7" ht="12" customHeight="1" x14ac:dyDescent="0.2">
      <c r="A844" s="255"/>
      <c r="B844" s="255"/>
      <c r="C844" s="79" t="s">
        <v>1554</v>
      </c>
      <c r="D844" s="80">
        <v>1</v>
      </c>
      <c r="E844" s="257"/>
      <c r="F844" s="257"/>
      <c r="G844" s="79" t="s">
        <v>777</v>
      </c>
    </row>
    <row r="845" spans="1:7" ht="12" customHeight="1" x14ac:dyDescent="0.2">
      <c r="A845" s="255"/>
      <c r="B845" s="255"/>
      <c r="C845" s="79" t="s">
        <v>556</v>
      </c>
      <c r="D845" s="80">
        <v>1</v>
      </c>
      <c r="E845" s="257"/>
      <c r="F845" s="257"/>
      <c r="G845" s="79" t="s">
        <v>777</v>
      </c>
    </row>
    <row r="846" spans="1:7" ht="12" customHeight="1" x14ac:dyDescent="0.2">
      <c r="A846" s="255"/>
      <c r="B846" s="255"/>
      <c r="C846" s="79" t="s">
        <v>1555</v>
      </c>
      <c r="D846" s="80">
        <v>1</v>
      </c>
      <c r="E846" s="257"/>
      <c r="F846" s="257"/>
      <c r="G846" s="79" t="s">
        <v>777</v>
      </c>
    </row>
    <row r="847" spans="1:7" ht="12" customHeight="1" x14ac:dyDescent="0.2">
      <c r="A847" s="255"/>
      <c r="B847" s="255"/>
      <c r="C847" s="79" t="s">
        <v>394</v>
      </c>
      <c r="D847" s="80">
        <v>1</v>
      </c>
      <c r="E847" s="256">
        <v>0.01</v>
      </c>
      <c r="F847" s="256">
        <v>0.01</v>
      </c>
      <c r="G847" s="79"/>
    </row>
    <row r="848" spans="1:7" ht="12" customHeight="1" x14ac:dyDescent="0.2">
      <c r="A848" s="255"/>
      <c r="B848" s="255"/>
      <c r="C848" s="79" t="s">
        <v>304</v>
      </c>
      <c r="D848" s="80">
        <v>1</v>
      </c>
      <c r="E848" s="80">
        <v>540</v>
      </c>
      <c r="F848" s="80">
        <v>540</v>
      </c>
      <c r="G848" s="79"/>
    </row>
    <row r="849" spans="1:7" ht="12" customHeight="1" x14ac:dyDescent="0.2">
      <c r="A849" s="255"/>
      <c r="B849" s="255"/>
      <c r="C849" s="79" t="s">
        <v>332</v>
      </c>
      <c r="D849" s="80">
        <v>1</v>
      </c>
      <c r="E849" s="80">
        <v>210</v>
      </c>
      <c r="F849" s="80">
        <v>210</v>
      </c>
      <c r="G849" s="79"/>
    </row>
    <row r="850" spans="1:7" ht="12" customHeight="1" x14ac:dyDescent="0.2">
      <c r="A850" s="255"/>
      <c r="B850" s="255"/>
      <c r="C850" s="79" t="s">
        <v>1556</v>
      </c>
      <c r="D850" s="80">
        <v>1</v>
      </c>
      <c r="E850" s="256">
        <v>302.48</v>
      </c>
      <c r="F850" s="256">
        <v>302.48</v>
      </c>
      <c r="G850" s="79"/>
    </row>
    <row r="851" spans="1:7" ht="12" customHeight="1" x14ac:dyDescent="0.2">
      <c r="A851" s="255"/>
      <c r="B851" s="255"/>
      <c r="C851" s="79" t="s">
        <v>333</v>
      </c>
      <c r="D851" s="80">
        <v>1</v>
      </c>
      <c r="E851" s="80">
        <v>20</v>
      </c>
      <c r="F851" s="80">
        <v>20</v>
      </c>
      <c r="G851" s="79"/>
    </row>
    <row r="852" spans="1:7" ht="12" customHeight="1" x14ac:dyDescent="0.2">
      <c r="A852" s="255"/>
      <c r="B852" s="255"/>
      <c r="C852" s="79" t="s">
        <v>822</v>
      </c>
      <c r="D852" s="80">
        <v>4</v>
      </c>
      <c r="E852" s="256">
        <v>0.01</v>
      </c>
      <c r="F852" s="256">
        <v>0.04</v>
      </c>
      <c r="G852" s="79"/>
    </row>
    <row r="853" spans="1:7" ht="12" customHeight="1" x14ac:dyDescent="0.2">
      <c r="A853" s="255"/>
      <c r="B853" s="255"/>
      <c r="C853" s="79" t="s">
        <v>829</v>
      </c>
      <c r="D853" s="80">
        <v>1</v>
      </c>
      <c r="E853" s="256">
        <v>0.01</v>
      </c>
      <c r="F853" s="256">
        <v>0.01</v>
      </c>
      <c r="G853" s="79"/>
    </row>
    <row r="854" spans="1:7" ht="12.95" customHeight="1" x14ac:dyDescent="0.2">
      <c r="E854" s="259">
        <v>17377.36</v>
      </c>
      <c r="F854" s="259">
        <v>17377.36</v>
      </c>
    </row>
    <row r="855" spans="1:7" ht="12" customHeight="1" x14ac:dyDescent="0.2">
      <c r="A855" s="251">
        <v>55</v>
      </c>
      <c r="B855" s="252" t="s">
        <v>1165</v>
      </c>
      <c r="C855" s="253"/>
      <c r="D855" s="251">
        <v>1</v>
      </c>
      <c r="E855" s="261">
        <v>1862.38</v>
      </c>
      <c r="F855" s="261">
        <v>1862.38</v>
      </c>
      <c r="G855" s="79"/>
    </row>
    <row r="856" spans="1:7" ht="12" customHeight="1" x14ac:dyDescent="0.2">
      <c r="A856" s="255"/>
      <c r="B856" s="255"/>
      <c r="C856" s="79" t="s">
        <v>824</v>
      </c>
      <c r="D856" s="80">
        <v>1</v>
      </c>
      <c r="E856" s="256">
        <v>0.01</v>
      </c>
      <c r="F856" s="256">
        <v>0.01</v>
      </c>
      <c r="G856" s="79"/>
    </row>
    <row r="857" spans="1:7" ht="12" customHeight="1" x14ac:dyDescent="0.2">
      <c r="A857" s="255"/>
      <c r="B857" s="255"/>
      <c r="C857" s="79" t="s">
        <v>1557</v>
      </c>
      <c r="D857" s="80">
        <v>1</v>
      </c>
      <c r="E857" s="257"/>
      <c r="F857" s="257"/>
      <c r="G857" s="79" t="s">
        <v>777</v>
      </c>
    </row>
    <row r="858" spans="1:7" ht="12" customHeight="1" x14ac:dyDescent="0.2">
      <c r="A858" s="255"/>
      <c r="B858" s="255"/>
      <c r="C858" s="79" t="s">
        <v>1558</v>
      </c>
      <c r="D858" s="80">
        <v>1</v>
      </c>
      <c r="E858" s="257"/>
      <c r="F858" s="257"/>
      <c r="G858" s="79" t="s">
        <v>777</v>
      </c>
    </row>
    <row r="859" spans="1:7" ht="12" customHeight="1" x14ac:dyDescent="0.2">
      <c r="A859" s="255"/>
      <c r="B859" s="255"/>
      <c r="C859" s="79" t="s">
        <v>1559</v>
      </c>
      <c r="D859" s="80">
        <v>1</v>
      </c>
      <c r="E859" s="257"/>
      <c r="F859" s="257"/>
      <c r="G859" s="79" t="s">
        <v>777</v>
      </c>
    </row>
    <row r="860" spans="1:7" ht="12" customHeight="1" x14ac:dyDescent="0.2">
      <c r="A860" s="255"/>
      <c r="B860" s="255"/>
      <c r="C860" s="79" t="s">
        <v>1560</v>
      </c>
      <c r="D860" s="80">
        <v>1</v>
      </c>
      <c r="E860" s="257"/>
      <c r="F860" s="257"/>
      <c r="G860" s="79" t="s">
        <v>777</v>
      </c>
    </row>
    <row r="861" spans="1:7" ht="12" customHeight="1" x14ac:dyDescent="0.2">
      <c r="A861" s="255"/>
      <c r="B861" s="255"/>
      <c r="C861" s="79" t="s">
        <v>556</v>
      </c>
      <c r="D861" s="80">
        <v>1</v>
      </c>
      <c r="E861" s="257"/>
      <c r="F861" s="257"/>
      <c r="G861" s="79" t="s">
        <v>777</v>
      </c>
    </row>
    <row r="862" spans="1:7" ht="12" customHeight="1" x14ac:dyDescent="0.2">
      <c r="A862" s="255"/>
      <c r="B862" s="255"/>
      <c r="C862" s="79" t="s">
        <v>1561</v>
      </c>
      <c r="D862" s="80">
        <v>1</v>
      </c>
      <c r="E862" s="257"/>
      <c r="F862" s="257"/>
      <c r="G862" s="79" t="s">
        <v>777</v>
      </c>
    </row>
    <row r="863" spans="1:7" ht="12" customHeight="1" x14ac:dyDescent="0.2">
      <c r="A863" s="255"/>
      <c r="B863" s="255"/>
      <c r="C863" s="79" t="s">
        <v>1562</v>
      </c>
      <c r="D863" s="80">
        <v>1</v>
      </c>
      <c r="E863" s="257"/>
      <c r="F863" s="257"/>
      <c r="G863" s="79" t="s">
        <v>777</v>
      </c>
    </row>
    <row r="864" spans="1:7" ht="12" customHeight="1" x14ac:dyDescent="0.2">
      <c r="A864" s="255"/>
      <c r="B864" s="255"/>
      <c r="C864" s="79" t="s">
        <v>821</v>
      </c>
      <c r="D864" s="80">
        <v>1</v>
      </c>
      <c r="E864" s="80">
        <v>340</v>
      </c>
      <c r="F864" s="80">
        <v>340</v>
      </c>
      <c r="G864" s="79"/>
    </row>
    <row r="865" spans="1:7" ht="12" customHeight="1" x14ac:dyDescent="0.2">
      <c r="A865" s="255"/>
      <c r="B865" s="255"/>
      <c r="C865" s="79" t="s">
        <v>332</v>
      </c>
      <c r="D865" s="80">
        <v>1</v>
      </c>
      <c r="E865" s="80">
        <v>210</v>
      </c>
      <c r="F865" s="80">
        <v>210</v>
      </c>
      <c r="G865" s="79"/>
    </row>
    <row r="866" spans="1:7" ht="12" customHeight="1" x14ac:dyDescent="0.2">
      <c r="A866" s="255"/>
      <c r="B866" s="255"/>
      <c r="C866" s="79" t="s">
        <v>333</v>
      </c>
      <c r="D866" s="80">
        <v>1</v>
      </c>
      <c r="E866" s="80">
        <v>20</v>
      </c>
      <c r="F866" s="80">
        <v>20</v>
      </c>
      <c r="G866" s="79"/>
    </row>
    <row r="867" spans="1:7" ht="12" customHeight="1" x14ac:dyDescent="0.2">
      <c r="A867" s="255"/>
      <c r="B867" s="255"/>
      <c r="C867" s="79" t="s">
        <v>376</v>
      </c>
      <c r="D867" s="80">
        <v>1</v>
      </c>
      <c r="E867" s="81">
        <v>1000</v>
      </c>
      <c r="F867" s="81">
        <v>1000</v>
      </c>
      <c r="G867" s="79"/>
    </row>
    <row r="868" spans="1:7" ht="12" customHeight="1" x14ac:dyDescent="0.2">
      <c r="A868" s="255"/>
      <c r="B868" s="255"/>
      <c r="C868" s="79" t="s">
        <v>354</v>
      </c>
      <c r="D868" s="80">
        <v>1</v>
      </c>
      <c r="E868" s="81">
        <v>6080</v>
      </c>
      <c r="F868" s="81">
        <v>6080</v>
      </c>
      <c r="G868" s="79"/>
    </row>
    <row r="869" spans="1:7" ht="12.95" customHeight="1" x14ac:dyDescent="0.2">
      <c r="E869" s="259">
        <v>9512.39</v>
      </c>
      <c r="F869" s="259">
        <v>9512.39</v>
      </c>
    </row>
    <row r="870" spans="1:7" ht="12" customHeight="1" x14ac:dyDescent="0.2">
      <c r="A870" s="251">
        <v>56</v>
      </c>
      <c r="B870" s="252" t="s">
        <v>1166</v>
      </c>
      <c r="C870" s="253"/>
      <c r="D870" s="251">
        <v>1</v>
      </c>
      <c r="E870" s="261">
        <v>1692.54</v>
      </c>
      <c r="F870" s="261">
        <v>1692.54</v>
      </c>
      <c r="G870" s="79"/>
    </row>
    <row r="871" spans="1:7" ht="12" customHeight="1" x14ac:dyDescent="0.2">
      <c r="A871" s="255"/>
      <c r="B871" s="255"/>
      <c r="C871" s="79" t="s">
        <v>824</v>
      </c>
      <c r="D871" s="80">
        <v>1</v>
      </c>
      <c r="E871" s="256">
        <v>0.01</v>
      </c>
      <c r="F871" s="256">
        <v>0.01</v>
      </c>
      <c r="G871" s="79"/>
    </row>
    <row r="872" spans="1:7" ht="12" customHeight="1" x14ac:dyDescent="0.2">
      <c r="A872" s="255"/>
      <c r="B872" s="255"/>
      <c r="C872" s="79" t="s">
        <v>1563</v>
      </c>
      <c r="D872" s="80">
        <v>1</v>
      </c>
      <c r="E872" s="257"/>
      <c r="F872" s="257"/>
      <c r="G872" s="79" t="s">
        <v>777</v>
      </c>
    </row>
    <row r="873" spans="1:7" ht="12" customHeight="1" x14ac:dyDescent="0.2">
      <c r="A873" s="255"/>
      <c r="B873" s="255"/>
      <c r="C873" s="79" t="s">
        <v>1564</v>
      </c>
      <c r="D873" s="80">
        <v>1</v>
      </c>
      <c r="E873" s="257"/>
      <c r="F873" s="257"/>
      <c r="G873" s="79" t="s">
        <v>777</v>
      </c>
    </row>
    <row r="874" spans="1:7" ht="12" customHeight="1" x14ac:dyDescent="0.2">
      <c r="A874" s="255"/>
      <c r="B874" s="255"/>
      <c r="C874" s="79" t="s">
        <v>1565</v>
      </c>
      <c r="D874" s="80">
        <v>1</v>
      </c>
      <c r="E874" s="257"/>
      <c r="F874" s="257"/>
      <c r="G874" s="79" t="s">
        <v>777</v>
      </c>
    </row>
    <row r="875" spans="1:7" ht="12" customHeight="1" x14ac:dyDescent="0.2">
      <c r="A875" s="255"/>
      <c r="B875" s="255"/>
      <c r="C875" s="79" t="s">
        <v>1566</v>
      </c>
      <c r="D875" s="80">
        <v>1</v>
      </c>
      <c r="E875" s="257"/>
      <c r="F875" s="257"/>
      <c r="G875" s="79" t="s">
        <v>777</v>
      </c>
    </row>
    <row r="876" spans="1:7" ht="12" customHeight="1" x14ac:dyDescent="0.2">
      <c r="A876" s="255"/>
      <c r="B876" s="255"/>
      <c r="C876" s="79" t="s">
        <v>556</v>
      </c>
      <c r="D876" s="80">
        <v>1</v>
      </c>
      <c r="E876" s="257"/>
      <c r="F876" s="257"/>
      <c r="G876" s="79" t="s">
        <v>777</v>
      </c>
    </row>
    <row r="877" spans="1:7" ht="12" customHeight="1" x14ac:dyDescent="0.2">
      <c r="A877" s="255"/>
      <c r="B877" s="255"/>
      <c r="C877" s="79" t="s">
        <v>1567</v>
      </c>
      <c r="D877" s="80">
        <v>1</v>
      </c>
      <c r="E877" s="257"/>
      <c r="F877" s="257"/>
      <c r="G877" s="79" t="s">
        <v>777</v>
      </c>
    </row>
    <row r="878" spans="1:7" ht="12" customHeight="1" x14ac:dyDescent="0.2">
      <c r="A878" s="255"/>
      <c r="B878" s="255"/>
      <c r="C878" s="79" t="s">
        <v>821</v>
      </c>
      <c r="D878" s="80">
        <v>1</v>
      </c>
      <c r="E878" s="80">
        <v>340</v>
      </c>
      <c r="F878" s="80">
        <v>340</v>
      </c>
      <c r="G878" s="79"/>
    </row>
    <row r="879" spans="1:7" ht="12" customHeight="1" x14ac:dyDescent="0.2">
      <c r="A879" s="255"/>
      <c r="B879" s="255"/>
      <c r="C879" s="79" t="s">
        <v>332</v>
      </c>
      <c r="D879" s="80">
        <v>1</v>
      </c>
      <c r="E879" s="80">
        <v>210</v>
      </c>
      <c r="F879" s="80">
        <v>210</v>
      </c>
      <c r="G879" s="79"/>
    </row>
    <row r="880" spans="1:7" ht="12" customHeight="1" x14ac:dyDescent="0.2">
      <c r="A880" s="255"/>
      <c r="B880" s="255"/>
      <c r="C880" s="79" t="s">
        <v>333</v>
      </c>
      <c r="D880" s="80">
        <v>1</v>
      </c>
      <c r="E880" s="80">
        <v>20</v>
      </c>
      <c r="F880" s="80">
        <v>20</v>
      </c>
      <c r="G880" s="79"/>
    </row>
    <row r="881" spans="1:7" ht="12" customHeight="1" x14ac:dyDescent="0.2">
      <c r="A881" s="255"/>
      <c r="B881" s="255"/>
      <c r="C881" s="79" t="s">
        <v>347</v>
      </c>
      <c r="D881" s="80">
        <v>1</v>
      </c>
      <c r="E881" s="81">
        <v>1000</v>
      </c>
      <c r="F881" s="81">
        <v>1000</v>
      </c>
      <c r="G881" s="79"/>
    </row>
    <row r="882" spans="1:7" ht="12" customHeight="1" x14ac:dyDescent="0.2">
      <c r="A882" s="255"/>
      <c r="B882" s="255"/>
      <c r="C882" s="79" t="s">
        <v>391</v>
      </c>
      <c r="D882" s="80">
        <v>1</v>
      </c>
      <c r="E882" s="81">
        <v>6940</v>
      </c>
      <c r="F882" s="81">
        <v>6940</v>
      </c>
      <c r="G882" s="79"/>
    </row>
    <row r="883" spans="1:7" ht="12.95" customHeight="1" x14ac:dyDescent="0.2">
      <c r="E883" s="259">
        <v>10202.549999999999</v>
      </c>
      <c r="F883" s="259">
        <v>10202.549999999999</v>
      </c>
    </row>
    <row r="884" spans="1:7" ht="12" customHeight="1" x14ac:dyDescent="0.2">
      <c r="A884" s="251">
        <v>57</v>
      </c>
      <c r="B884" s="252" t="s">
        <v>1167</v>
      </c>
      <c r="C884" s="253"/>
      <c r="D884" s="251">
        <v>1</v>
      </c>
      <c r="E884" s="261">
        <v>2186.86</v>
      </c>
      <c r="F884" s="261">
        <v>2186.86</v>
      </c>
      <c r="G884" s="79"/>
    </row>
    <row r="885" spans="1:7" ht="12" customHeight="1" x14ac:dyDescent="0.2">
      <c r="A885" s="255"/>
      <c r="B885" s="255"/>
      <c r="C885" s="79" t="s">
        <v>824</v>
      </c>
      <c r="D885" s="80">
        <v>1</v>
      </c>
      <c r="E885" s="256">
        <v>0.01</v>
      </c>
      <c r="F885" s="256">
        <v>0.01</v>
      </c>
      <c r="G885" s="79"/>
    </row>
    <row r="886" spans="1:7" ht="12" customHeight="1" x14ac:dyDescent="0.2">
      <c r="A886" s="255"/>
      <c r="B886" s="255"/>
      <c r="C886" s="79" t="s">
        <v>1563</v>
      </c>
      <c r="D886" s="80">
        <v>1</v>
      </c>
      <c r="E886" s="257"/>
      <c r="F886" s="257"/>
      <c r="G886" s="79" t="s">
        <v>777</v>
      </c>
    </row>
    <row r="887" spans="1:7" ht="12" customHeight="1" x14ac:dyDescent="0.2">
      <c r="A887" s="255"/>
      <c r="B887" s="255"/>
      <c r="C887" s="79" t="s">
        <v>1564</v>
      </c>
      <c r="D887" s="80">
        <v>1</v>
      </c>
      <c r="E887" s="257"/>
      <c r="F887" s="257"/>
      <c r="G887" s="79" t="s">
        <v>777</v>
      </c>
    </row>
    <row r="888" spans="1:7" ht="12" customHeight="1" x14ac:dyDescent="0.2">
      <c r="A888" s="255"/>
      <c r="B888" s="255"/>
      <c r="C888" s="79" t="s">
        <v>1559</v>
      </c>
      <c r="D888" s="80">
        <v>1</v>
      </c>
      <c r="E888" s="257"/>
      <c r="F888" s="257"/>
      <c r="G888" s="79" t="s">
        <v>777</v>
      </c>
    </row>
    <row r="889" spans="1:7" ht="12" customHeight="1" x14ac:dyDescent="0.2">
      <c r="A889" s="255"/>
      <c r="B889" s="255"/>
      <c r="C889" s="79" t="s">
        <v>1568</v>
      </c>
      <c r="D889" s="80">
        <v>1</v>
      </c>
      <c r="E889" s="257"/>
      <c r="F889" s="257"/>
      <c r="G889" s="79" t="s">
        <v>777</v>
      </c>
    </row>
    <row r="890" spans="1:7" ht="12" customHeight="1" x14ac:dyDescent="0.2">
      <c r="A890" s="255"/>
      <c r="B890" s="255"/>
      <c r="C890" s="79" t="s">
        <v>556</v>
      </c>
      <c r="D890" s="80">
        <v>1</v>
      </c>
      <c r="E890" s="257"/>
      <c r="F890" s="257"/>
      <c r="G890" s="79" t="s">
        <v>777</v>
      </c>
    </row>
    <row r="891" spans="1:7" ht="12" customHeight="1" x14ac:dyDescent="0.2">
      <c r="A891" s="255"/>
      <c r="B891" s="255"/>
      <c r="C891" s="79" t="s">
        <v>1569</v>
      </c>
      <c r="D891" s="80">
        <v>1</v>
      </c>
      <c r="E891" s="257"/>
      <c r="F891" s="257"/>
      <c r="G891" s="79" t="s">
        <v>777</v>
      </c>
    </row>
    <row r="892" spans="1:7" ht="12" customHeight="1" x14ac:dyDescent="0.2">
      <c r="A892" s="255"/>
      <c r="B892" s="255"/>
      <c r="C892" s="79" t="s">
        <v>1570</v>
      </c>
      <c r="D892" s="80">
        <v>1</v>
      </c>
      <c r="E892" s="257"/>
      <c r="F892" s="257"/>
      <c r="G892" s="79" t="s">
        <v>777</v>
      </c>
    </row>
    <row r="893" spans="1:7" ht="12" customHeight="1" x14ac:dyDescent="0.2">
      <c r="A893" s="255"/>
      <c r="B893" s="255"/>
      <c r="C893" s="79" t="s">
        <v>821</v>
      </c>
      <c r="D893" s="80">
        <v>1</v>
      </c>
      <c r="E893" s="80">
        <v>340</v>
      </c>
      <c r="F893" s="80">
        <v>340</v>
      </c>
      <c r="G893" s="79"/>
    </row>
    <row r="894" spans="1:7" ht="12" customHeight="1" x14ac:dyDescent="0.2">
      <c r="A894" s="255"/>
      <c r="B894" s="255"/>
      <c r="C894" s="79" t="s">
        <v>332</v>
      </c>
      <c r="D894" s="80">
        <v>1</v>
      </c>
      <c r="E894" s="80">
        <v>210</v>
      </c>
      <c r="F894" s="80">
        <v>210</v>
      </c>
      <c r="G894" s="79"/>
    </row>
    <row r="895" spans="1:7" ht="12" customHeight="1" x14ac:dyDescent="0.2">
      <c r="A895" s="255"/>
      <c r="B895" s="255"/>
      <c r="C895" s="79" t="s">
        <v>333</v>
      </c>
      <c r="D895" s="80">
        <v>1</v>
      </c>
      <c r="E895" s="80">
        <v>20</v>
      </c>
      <c r="F895" s="80">
        <v>20</v>
      </c>
      <c r="G895" s="79"/>
    </row>
    <row r="896" spans="1:7" ht="12" customHeight="1" x14ac:dyDescent="0.2">
      <c r="A896" s="255"/>
      <c r="B896" s="255"/>
      <c r="C896" s="79" t="s">
        <v>376</v>
      </c>
      <c r="D896" s="80">
        <v>1</v>
      </c>
      <c r="E896" s="81">
        <v>1000</v>
      </c>
      <c r="F896" s="81">
        <v>1000</v>
      </c>
      <c r="G896" s="79"/>
    </row>
    <row r="897" spans="1:7" ht="12" customHeight="1" x14ac:dyDescent="0.2">
      <c r="A897" s="255"/>
      <c r="B897" s="255"/>
      <c r="C897" s="79" t="s">
        <v>391</v>
      </c>
      <c r="D897" s="80">
        <v>1</v>
      </c>
      <c r="E897" s="81">
        <v>6940</v>
      </c>
      <c r="F897" s="81">
        <v>6940</v>
      </c>
      <c r="G897" s="79"/>
    </row>
    <row r="898" spans="1:7" ht="12.95" customHeight="1" x14ac:dyDescent="0.2">
      <c r="E898" s="259">
        <v>10696.87</v>
      </c>
      <c r="F898" s="259">
        <v>10696.87</v>
      </c>
    </row>
    <row r="899" spans="1:7" ht="12" customHeight="1" x14ac:dyDescent="0.2">
      <c r="A899" s="251">
        <v>58</v>
      </c>
      <c r="B899" s="252" t="s">
        <v>1135</v>
      </c>
      <c r="C899" s="253"/>
      <c r="D899" s="251">
        <v>1</v>
      </c>
      <c r="E899" s="261">
        <v>2096.08</v>
      </c>
      <c r="F899" s="261">
        <v>2096.08</v>
      </c>
      <c r="G899" s="79"/>
    </row>
    <row r="900" spans="1:7" ht="12" customHeight="1" x14ac:dyDescent="0.2">
      <c r="A900" s="255"/>
      <c r="B900" s="255"/>
      <c r="C900" s="79" t="s">
        <v>349</v>
      </c>
      <c r="D900" s="80">
        <v>3</v>
      </c>
      <c r="E900" s="80">
        <v>40</v>
      </c>
      <c r="F900" s="80">
        <v>120</v>
      </c>
      <c r="G900" s="79"/>
    </row>
    <row r="901" spans="1:7" ht="12" customHeight="1" x14ac:dyDescent="0.2">
      <c r="A901" s="255"/>
      <c r="B901" s="255"/>
      <c r="C901" s="79" t="s">
        <v>545</v>
      </c>
      <c r="D901" s="80">
        <v>4</v>
      </c>
      <c r="E901" s="256">
        <v>0.01</v>
      </c>
      <c r="F901" s="256">
        <v>0.04</v>
      </c>
      <c r="G901" s="79"/>
    </row>
    <row r="902" spans="1:7" ht="12" customHeight="1" x14ac:dyDescent="0.2">
      <c r="A902" s="255"/>
      <c r="B902" s="255"/>
      <c r="C902" s="79" t="s">
        <v>1571</v>
      </c>
      <c r="D902" s="80">
        <v>1</v>
      </c>
      <c r="E902" s="257"/>
      <c r="F902" s="257"/>
      <c r="G902" s="79" t="s">
        <v>777</v>
      </c>
    </row>
    <row r="903" spans="1:7" ht="12" customHeight="1" x14ac:dyDescent="0.2">
      <c r="A903" s="255"/>
      <c r="B903" s="255"/>
      <c r="C903" s="79" t="s">
        <v>1572</v>
      </c>
      <c r="D903" s="80">
        <v>1</v>
      </c>
      <c r="E903" s="257"/>
      <c r="F903" s="257"/>
      <c r="G903" s="79" t="s">
        <v>777</v>
      </c>
    </row>
    <row r="904" spans="1:7" ht="12" customHeight="1" x14ac:dyDescent="0.2">
      <c r="A904" s="255"/>
      <c r="B904" s="255"/>
      <c r="C904" s="79" t="s">
        <v>1573</v>
      </c>
      <c r="D904" s="80">
        <v>1</v>
      </c>
      <c r="E904" s="257"/>
      <c r="F904" s="257"/>
      <c r="G904" s="79" t="s">
        <v>777</v>
      </c>
    </row>
    <row r="905" spans="1:7" ht="12" customHeight="1" x14ac:dyDescent="0.2">
      <c r="A905" s="255"/>
      <c r="B905" s="255"/>
      <c r="C905" s="79" t="s">
        <v>1574</v>
      </c>
      <c r="D905" s="80">
        <v>1</v>
      </c>
      <c r="E905" s="257"/>
      <c r="F905" s="257"/>
      <c r="G905" s="79" t="s">
        <v>777</v>
      </c>
    </row>
    <row r="906" spans="1:7" ht="12" customHeight="1" x14ac:dyDescent="0.2">
      <c r="A906" s="255"/>
      <c r="B906" s="255"/>
      <c r="C906" s="79" t="s">
        <v>556</v>
      </c>
      <c r="D906" s="80">
        <v>1</v>
      </c>
      <c r="E906" s="257"/>
      <c r="F906" s="257"/>
      <c r="G906" s="79" t="s">
        <v>777</v>
      </c>
    </row>
    <row r="907" spans="1:7" ht="12" customHeight="1" x14ac:dyDescent="0.2">
      <c r="A907" s="255"/>
      <c r="B907" s="255"/>
      <c r="C907" s="79" t="s">
        <v>350</v>
      </c>
      <c r="D907" s="80">
        <v>1</v>
      </c>
      <c r="E907" s="80">
        <v>840</v>
      </c>
      <c r="F907" s="80">
        <v>840</v>
      </c>
      <c r="G907" s="79"/>
    </row>
    <row r="908" spans="1:7" ht="12" customHeight="1" x14ac:dyDescent="0.2">
      <c r="A908" s="255"/>
      <c r="B908" s="255"/>
      <c r="C908" s="79" t="s">
        <v>1573</v>
      </c>
      <c r="D908" s="80">
        <v>3</v>
      </c>
      <c r="E908" s="257"/>
      <c r="F908" s="257"/>
      <c r="G908" s="79" t="s">
        <v>777</v>
      </c>
    </row>
    <row r="909" spans="1:7" ht="12" customHeight="1" x14ac:dyDescent="0.2">
      <c r="A909" s="255"/>
      <c r="B909" s="255"/>
      <c r="C909" s="79" t="s">
        <v>1575</v>
      </c>
      <c r="D909" s="80">
        <v>1</v>
      </c>
      <c r="E909" s="257"/>
      <c r="F909" s="257"/>
      <c r="G909" s="79" t="s">
        <v>777</v>
      </c>
    </row>
    <row r="910" spans="1:7" ht="12" customHeight="1" x14ac:dyDescent="0.2">
      <c r="A910" s="255"/>
      <c r="B910" s="255"/>
      <c r="C910" s="79" t="s">
        <v>329</v>
      </c>
      <c r="D910" s="80">
        <v>2</v>
      </c>
      <c r="E910" s="80">
        <v>620</v>
      </c>
      <c r="F910" s="81">
        <v>1240</v>
      </c>
      <c r="G910" s="79"/>
    </row>
    <row r="911" spans="1:7" ht="12.95" customHeight="1" x14ac:dyDescent="0.2">
      <c r="E911" s="259">
        <v>4296.12</v>
      </c>
      <c r="F911" s="259">
        <v>4296.12</v>
      </c>
    </row>
    <row r="912" spans="1:7" ht="12" customHeight="1" x14ac:dyDescent="0.2">
      <c r="A912" s="251">
        <v>59</v>
      </c>
      <c r="B912" s="252" t="s">
        <v>1136</v>
      </c>
      <c r="C912" s="253"/>
      <c r="D912" s="251">
        <v>1</v>
      </c>
      <c r="E912" s="261">
        <v>2348.2399999999998</v>
      </c>
      <c r="F912" s="261">
        <v>2348.2399999999998</v>
      </c>
      <c r="G912" s="79"/>
    </row>
    <row r="913" spans="1:7" ht="12" customHeight="1" x14ac:dyDescent="0.2">
      <c r="A913" s="255"/>
      <c r="B913" s="255"/>
      <c r="C913" s="79" t="s">
        <v>349</v>
      </c>
      <c r="D913" s="80">
        <v>3</v>
      </c>
      <c r="E913" s="80">
        <v>40</v>
      </c>
      <c r="F913" s="80">
        <v>120</v>
      </c>
      <c r="G913" s="79"/>
    </row>
    <row r="914" spans="1:7" ht="12" customHeight="1" x14ac:dyDescent="0.2">
      <c r="A914" s="255"/>
      <c r="B914" s="255"/>
      <c r="C914" s="79" t="s">
        <v>545</v>
      </c>
      <c r="D914" s="80">
        <v>4</v>
      </c>
      <c r="E914" s="256">
        <v>0.01</v>
      </c>
      <c r="F914" s="256">
        <v>0.04</v>
      </c>
      <c r="G914" s="79"/>
    </row>
    <row r="915" spans="1:7" ht="12" customHeight="1" x14ac:dyDescent="0.2">
      <c r="A915" s="255"/>
      <c r="B915" s="255"/>
      <c r="C915" s="79" t="s">
        <v>881</v>
      </c>
      <c r="D915" s="80">
        <v>1</v>
      </c>
      <c r="E915" s="257"/>
      <c r="F915" s="257"/>
      <c r="G915" s="79" t="s">
        <v>777</v>
      </c>
    </row>
    <row r="916" spans="1:7" ht="12" customHeight="1" x14ac:dyDescent="0.2">
      <c r="A916" s="255"/>
      <c r="B916" s="255"/>
      <c r="C916" s="79" t="s">
        <v>1572</v>
      </c>
      <c r="D916" s="80">
        <v>1</v>
      </c>
      <c r="E916" s="257"/>
      <c r="F916" s="257"/>
      <c r="G916" s="79" t="s">
        <v>777</v>
      </c>
    </row>
    <row r="917" spans="1:7" ht="12" customHeight="1" x14ac:dyDescent="0.2">
      <c r="A917" s="255"/>
      <c r="B917" s="255"/>
      <c r="C917" s="79" t="s">
        <v>1573</v>
      </c>
      <c r="D917" s="80">
        <v>1</v>
      </c>
      <c r="E917" s="257"/>
      <c r="F917" s="257"/>
      <c r="G917" s="79" t="s">
        <v>777</v>
      </c>
    </row>
    <row r="918" spans="1:7" ht="12" customHeight="1" x14ac:dyDescent="0.2">
      <c r="A918" s="255"/>
      <c r="B918" s="255"/>
      <c r="C918" s="79" t="s">
        <v>1576</v>
      </c>
      <c r="D918" s="80">
        <v>1</v>
      </c>
      <c r="E918" s="257"/>
      <c r="F918" s="257"/>
      <c r="G918" s="79" t="s">
        <v>777</v>
      </c>
    </row>
    <row r="919" spans="1:7" ht="12" customHeight="1" x14ac:dyDescent="0.2">
      <c r="A919" s="255"/>
      <c r="B919" s="255"/>
      <c r="C919" s="79" t="s">
        <v>556</v>
      </c>
      <c r="D919" s="80">
        <v>1</v>
      </c>
      <c r="E919" s="257"/>
      <c r="F919" s="257"/>
      <c r="G919" s="79" t="s">
        <v>777</v>
      </c>
    </row>
    <row r="920" spans="1:7" ht="12" customHeight="1" x14ac:dyDescent="0.2">
      <c r="A920" s="255"/>
      <c r="B920" s="255"/>
      <c r="C920" s="79" t="s">
        <v>350</v>
      </c>
      <c r="D920" s="80">
        <v>1</v>
      </c>
      <c r="E920" s="80">
        <v>840</v>
      </c>
      <c r="F920" s="80">
        <v>840</v>
      </c>
      <c r="G920" s="79"/>
    </row>
    <row r="921" spans="1:7" ht="12" customHeight="1" x14ac:dyDescent="0.2">
      <c r="A921" s="255"/>
      <c r="B921" s="255"/>
      <c r="C921" s="79" t="s">
        <v>1573</v>
      </c>
      <c r="D921" s="80">
        <v>3</v>
      </c>
      <c r="E921" s="257"/>
      <c r="F921" s="257"/>
      <c r="G921" s="79" t="s">
        <v>777</v>
      </c>
    </row>
    <row r="922" spans="1:7" ht="12" customHeight="1" x14ac:dyDescent="0.2">
      <c r="A922" s="255"/>
      <c r="B922" s="255"/>
      <c r="C922" s="79" t="s">
        <v>1577</v>
      </c>
      <c r="D922" s="80">
        <v>1</v>
      </c>
      <c r="E922" s="257"/>
      <c r="F922" s="257"/>
      <c r="G922" s="79" t="s">
        <v>777</v>
      </c>
    </row>
    <row r="923" spans="1:7" ht="12" customHeight="1" x14ac:dyDescent="0.2">
      <c r="A923" s="255"/>
      <c r="B923" s="255"/>
      <c r="C923" s="79" t="s">
        <v>329</v>
      </c>
      <c r="D923" s="80">
        <v>3</v>
      </c>
      <c r="E923" s="80">
        <v>620</v>
      </c>
      <c r="F923" s="81">
        <v>1860</v>
      </c>
      <c r="G923" s="79"/>
    </row>
    <row r="924" spans="1:7" ht="12.95" customHeight="1" x14ac:dyDescent="0.2">
      <c r="E924" s="259">
        <v>5168.28</v>
      </c>
      <c r="F924" s="259">
        <v>5168.28</v>
      </c>
    </row>
    <row r="925" spans="1:7" ht="12" customHeight="1" x14ac:dyDescent="0.2">
      <c r="A925" s="251">
        <v>60</v>
      </c>
      <c r="B925" s="252" t="s">
        <v>1141</v>
      </c>
      <c r="C925" s="253"/>
      <c r="D925" s="251">
        <v>1</v>
      </c>
      <c r="E925" s="261">
        <v>2096.08</v>
      </c>
      <c r="F925" s="261">
        <v>2096.08</v>
      </c>
      <c r="G925" s="79"/>
    </row>
    <row r="926" spans="1:7" ht="12" customHeight="1" x14ac:dyDescent="0.2">
      <c r="A926" s="255"/>
      <c r="B926" s="255"/>
      <c r="C926" s="79" t="s">
        <v>349</v>
      </c>
      <c r="D926" s="80">
        <v>3</v>
      </c>
      <c r="E926" s="80">
        <v>40</v>
      </c>
      <c r="F926" s="80">
        <v>120</v>
      </c>
      <c r="G926" s="79"/>
    </row>
    <row r="927" spans="1:7" ht="12" customHeight="1" x14ac:dyDescent="0.2">
      <c r="A927" s="255"/>
      <c r="B927" s="255"/>
      <c r="C927" s="79" t="s">
        <v>545</v>
      </c>
      <c r="D927" s="80">
        <v>4</v>
      </c>
      <c r="E927" s="256">
        <v>0.01</v>
      </c>
      <c r="F927" s="256">
        <v>0.04</v>
      </c>
      <c r="G927" s="79"/>
    </row>
    <row r="928" spans="1:7" ht="12" customHeight="1" x14ac:dyDescent="0.2">
      <c r="A928" s="255"/>
      <c r="B928" s="255"/>
      <c r="C928" s="79" t="s">
        <v>1578</v>
      </c>
      <c r="D928" s="80">
        <v>1</v>
      </c>
      <c r="E928" s="257"/>
      <c r="F928" s="257"/>
      <c r="G928" s="79" t="s">
        <v>777</v>
      </c>
    </row>
    <row r="929" spans="1:7" ht="12" customHeight="1" x14ac:dyDescent="0.2">
      <c r="A929" s="255"/>
      <c r="B929" s="255"/>
      <c r="C929" s="79" t="s">
        <v>1573</v>
      </c>
      <c r="D929" s="80">
        <v>1</v>
      </c>
      <c r="E929" s="257"/>
      <c r="F929" s="257"/>
      <c r="G929" s="79" t="s">
        <v>777</v>
      </c>
    </row>
    <row r="930" spans="1:7" ht="12" customHeight="1" x14ac:dyDescent="0.2">
      <c r="A930" s="255"/>
      <c r="B930" s="255"/>
      <c r="C930" s="79" t="s">
        <v>1572</v>
      </c>
      <c r="D930" s="80">
        <v>1</v>
      </c>
      <c r="E930" s="257"/>
      <c r="F930" s="257"/>
      <c r="G930" s="79" t="s">
        <v>777</v>
      </c>
    </row>
    <row r="931" spans="1:7" ht="12" customHeight="1" x14ac:dyDescent="0.2">
      <c r="A931" s="255"/>
      <c r="B931" s="255"/>
      <c r="C931" s="79" t="s">
        <v>1574</v>
      </c>
      <c r="D931" s="80">
        <v>1</v>
      </c>
      <c r="E931" s="257"/>
      <c r="F931" s="257"/>
      <c r="G931" s="79" t="s">
        <v>777</v>
      </c>
    </row>
    <row r="932" spans="1:7" ht="12" customHeight="1" x14ac:dyDescent="0.2">
      <c r="A932" s="255"/>
      <c r="B932" s="255"/>
      <c r="C932" s="79" t="s">
        <v>556</v>
      </c>
      <c r="D932" s="80">
        <v>1</v>
      </c>
      <c r="E932" s="257"/>
      <c r="F932" s="257"/>
      <c r="G932" s="79" t="s">
        <v>777</v>
      </c>
    </row>
    <row r="933" spans="1:7" ht="12" customHeight="1" x14ac:dyDescent="0.2">
      <c r="A933" s="255"/>
      <c r="B933" s="255"/>
      <c r="C933" s="79" t="s">
        <v>350</v>
      </c>
      <c r="D933" s="80">
        <v>1</v>
      </c>
      <c r="E933" s="80">
        <v>840</v>
      </c>
      <c r="F933" s="80">
        <v>840</v>
      </c>
      <c r="G933" s="79"/>
    </row>
    <row r="934" spans="1:7" ht="12" customHeight="1" x14ac:dyDescent="0.2">
      <c r="A934" s="255"/>
      <c r="B934" s="255"/>
      <c r="C934" s="79" t="s">
        <v>1572</v>
      </c>
      <c r="D934" s="80">
        <v>3</v>
      </c>
      <c r="E934" s="257"/>
      <c r="F934" s="257"/>
      <c r="G934" s="79" t="s">
        <v>777</v>
      </c>
    </row>
    <row r="935" spans="1:7" ht="12" customHeight="1" x14ac:dyDescent="0.2">
      <c r="A935" s="255"/>
      <c r="B935" s="255"/>
      <c r="C935" s="79" t="s">
        <v>1579</v>
      </c>
      <c r="D935" s="80">
        <v>1</v>
      </c>
      <c r="E935" s="257"/>
      <c r="F935" s="257"/>
      <c r="G935" s="79" t="s">
        <v>777</v>
      </c>
    </row>
    <row r="936" spans="1:7" ht="12" customHeight="1" x14ac:dyDescent="0.2">
      <c r="A936" s="255"/>
      <c r="B936" s="255"/>
      <c r="C936" s="79" t="s">
        <v>329</v>
      </c>
      <c r="D936" s="80">
        <v>2</v>
      </c>
      <c r="E936" s="80">
        <v>620</v>
      </c>
      <c r="F936" s="81">
        <v>1240</v>
      </c>
      <c r="G936" s="79"/>
    </row>
    <row r="937" spans="1:7" ht="12.95" customHeight="1" x14ac:dyDescent="0.2">
      <c r="E937" s="259">
        <v>4296.12</v>
      </c>
      <c r="F937" s="259">
        <v>4296.12</v>
      </c>
    </row>
    <row r="938" spans="1:7" ht="12" customHeight="1" x14ac:dyDescent="0.2">
      <c r="A938" s="251">
        <v>61</v>
      </c>
      <c r="B938" s="252" t="s">
        <v>1580</v>
      </c>
      <c r="C938" s="253"/>
      <c r="D938" s="251">
        <v>1</v>
      </c>
      <c r="E938" s="261">
        <v>2348.2399999999998</v>
      </c>
      <c r="F938" s="261">
        <v>2348.2399999999998</v>
      </c>
      <c r="G938" s="79"/>
    </row>
    <row r="939" spans="1:7" ht="12" customHeight="1" x14ac:dyDescent="0.2">
      <c r="A939" s="255"/>
      <c r="B939" s="255"/>
      <c r="C939" s="79" t="s">
        <v>349</v>
      </c>
      <c r="D939" s="80">
        <v>3</v>
      </c>
      <c r="E939" s="80">
        <v>40</v>
      </c>
      <c r="F939" s="80">
        <v>120</v>
      </c>
      <c r="G939" s="79"/>
    </row>
    <row r="940" spans="1:7" ht="12" customHeight="1" x14ac:dyDescent="0.2">
      <c r="A940" s="255"/>
      <c r="B940" s="255"/>
      <c r="C940" s="79" t="s">
        <v>824</v>
      </c>
      <c r="D940" s="80">
        <v>4</v>
      </c>
      <c r="E940" s="256">
        <v>0.01</v>
      </c>
      <c r="F940" s="256">
        <v>0.04</v>
      </c>
      <c r="G940" s="79"/>
    </row>
    <row r="941" spans="1:7" ht="12" customHeight="1" x14ac:dyDescent="0.2">
      <c r="A941" s="255"/>
      <c r="B941" s="255"/>
      <c r="C941" s="79" t="s">
        <v>1581</v>
      </c>
      <c r="D941" s="80">
        <v>1</v>
      </c>
      <c r="E941" s="257"/>
      <c r="F941" s="257"/>
      <c r="G941" s="79" t="s">
        <v>777</v>
      </c>
    </row>
    <row r="942" spans="1:7" ht="12" customHeight="1" x14ac:dyDescent="0.2">
      <c r="A942" s="255"/>
      <c r="B942" s="255"/>
      <c r="C942" s="79" t="s">
        <v>1582</v>
      </c>
      <c r="D942" s="80">
        <v>1</v>
      </c>
      <c r="E942" s="257"/>
      <c r="F942" s="257"/>
      <c r="G942" s="79" t="s">
        <v>777</v>
      </c>
    </row>
    <row r="943" spans="1:7" ht="12" customHeight="1" x14ac:dyDescent="0.2">
      <c r="A943" s="255"/>
      <c r="B943" s="255"/>
      <c r="C943" s="79" t="s">
        <v>1583</v>
      </c>
      <c r="D943" s="80">
        <v>1</v>
      </c>
      <c r="E943" s="257"/>
      <c r="F943" s="257"/>
      <c r="G943" s="79" t="s">
        <v>777</v>
      </c>
    </row>
    <row r="944" spans="1:7" ht="12" customHeight="1" x14ac:dyDescent="0.2">
      <c r="A944" s="255"/>
      <c r="B944" s="255"/>
      <c r="C944" s="79" t="s">
        <v>1576</v>
      </c>
      <c r="D944" s="80">
        <v>1</v>
      </c>
      <c r="E944" s="257"/>
      <c r="F944" s="257"/>
      <c r="G944" s="79" t="s">
        <v>777</v>
      </c>
    </row>
    <row r="945" spans="1:7" ht="12" customHeight="1" x14ac:dyDescent="0.2">
      <c r="A945" s="255"/>
      <c r="B945" s="255"/>
      <c r="C945" s="79" t="s">
        <v>556</v>
      </c>
      <c r="D945" s="80">
        <v>1</v>
      </c>
      <c r="E945" s="257"/>
      <c r="F945" s="257"/>
      <c r="G945" s="79" t="s">
        <v>777</v>
      </c>
    </row>
    <row r="946" spans="1:7" ht="12" customHeight="1" x14ac:dyDescent="0.2">
      <c r="A946" s="255"/>
      <c r="B946" s="255"/>
      <c r="C946" s="79" t="s">
        <v>350</v>
      </c>
      <c r="D946" s="80">
        <v>1</v>
      </c>
      <c r="E946" s="80">
        <v>840</v>
      </c>
      <c r="F946" s="80">
        <v>840</v>
      </c>
      <c r="G946" s="79"/>
    </row>
    <row r="947" spans="1:7" ht="12" customHeight="1" x14ac:dyDescent="0.2">
      <c r="A947" s="255"/>
      <c r="B947" s="255"/>
      <c r="C947" s="79" t="s">
        <v>1583</v>
      </c>
      <c r="D947" s="80">
        <v>3</v>
      </c>
      <c r="E947" s="257"/>
      <c r="F947" s="257"/>
      <c r="G947" s="79" t="s">
        <v>777</v>
      </c>
    </row>
    <row r="948" spans="1:7" ht="12" customHeight="1" x14ac:dyDescent="0.2">
      <c r="A948" s="255"/>
      <c r="B948" s="255"/>
      <c r="C948" s="79" t="s">
        <v>1584</v>
      </c>
      <c r="D948" s="80">
        <v>1</v>
      </c>
      <c r="E948" s="257"/>
      <c r="F948" s="257"/>
      <c r="G948" s="79" t="s">
        <v>777</v>
      </c>
    </row>
    <row r="949" spans="1:7" ht="12" customHeight="1" x14ac:dyDescent="0.2">
      <c r="A949" s="255"/>
      <c r="B949" s="255"/>
      <c r="C949" s="79" t="s">
        <v>329</v>
      </c>
      <c r="D949" s="80">
        <v>3</v>
      </c>
      <c r="E949" s="80">
        <v>620</v>
      </c>
      <c r="F949" s="81">
        <v>1860</v>
      </c>
      <c r="G949" s="79"/>
    </row>
    <row r="950" spans="1:7" ht="12.95" customHeight="1" x14ac:dyDescent="0.2">
      <c r="E950" s="259">
        <v>5168.28</v>
      </c>
      <c r="F950" s="259">
        <v>5168.28</v>
      </c>
    </row>
    <row r="951" spans="1:7" ht="12" customHeight="1" x14ac:dyDescent="0.2">
      <c r="A951" s="251">
        <v>62</v>
      </c>
      <c r="B951" s="252" t="s">
        <v>1585</v>
      </c>
      <c r="C951" s="253"/>
      <c r="D951" s="251">
        <v>1</v>
      </c>
      <c r="E951" s="254">
        <v>1970</v>
      </c>
      <c r="F951" s="254">
        <v>1970</v>
      </c>
      <c r="G951" s="79"/>
    </row>
    <row r="952" spans="1:7" ht="12" customHeight="1" x14ac:dyDescent="0.2">
      <c r="A952" s="255"/>
      <c r="B952" s="255"/>
      <c r="C952" s="79" t="s">
        <v>349</v>
      </c>
      <c r="D952" s="80">
        <v>2</v>
      </c>
      <c r="E952" s="80">
        <v>40</v>
      </c>
      <c r="F952" s="80">
        <v>80</v>
      </c>
      <c r="G952" s="79"/>
    </row>
    <row r="953" spans="1:7" ht="12" customHeight="1" x14ac:dyDescent="0.2">
      <c r="A953" s="255"/>
      <c r="B953" s="255"/>
      <c r="C953" s="79" t="s">
        <v>824</v>
      </c>
      <c r="D953" s="80">
        <v>4</v>
      </c>
      <c r="E953" s="256">
        <v>0.01</v>
      </c>
      <c r="F953" s="256">
        <v>0.04</v>
      </c>
      <c r="G953" s="79"/>
    </row>
    <row r="954" spans="1:7" ht="12" customHeight="1" x14ac:dyDescent="0.2">
      <c r="A954" s="255"/>
      <c r="B954" s="255"/>
      <c r="C954" s="79" t="s">
        <v>826</v>
      </c>
      <c r="D954" s="80">
        <v>1</v>
      </c>
      <c r="E954" s="257"/>
      <c r="F954" s="257"/>
      <c r="G954" s="79" t="s">
        <v>777</v>
      </c>
    </row>
    <row r="955" spans="1:7" ht="12" customHeight="1" x14ac:dyDescent="0.2">
      <c r="A955" s="255"/>
      <c r="B955" s="255"/>
      <c r="C955" s="79" t="s">
        <v>1582</v>
      </c>
      <c r="D955" s="80">
        <v>1</v>
      </c>
      <c r="E955" s="257"/>
      <c r="F955" s="257"/>
      <c r="G955" s="79" t="s">
        <v>777</v>
      </c>
    </row>
    <row r="956" spans="1:7" ht="12" customHeight="1" x14ac:dyDescent="0.2">
      <c r="A956" s="255"/>
      <c r="B956" s="255"/>
      <c r="C956" s="79" t="s">
        <v>1583</v>
      </c>
      <c r="D956" s="80">
        <v>1</v>
      </c>
      <c r="E956" s="257"/>
      <c r="F956" s="257"/>
      <c r="G956" s="79" t="s">
        <v>777</v>
      </c>
    </row>
    <row r="957" spans="1:7" ht="12" customHeight="1" x14ac:dyDescent="0.2">
      <c r="A957" s="255"/>
      <c r="B957" s="255"/>
      <c r="C957" s="79" t="s">
        <v>1586</v>
      </c>
      <c r="D957" s="80">
        <v>1</v>
      </c>
      <c r="E957" s="257"/>
      <c r="F957" s="257"/>
      <c r="G957" s="79" t="s">
        <v>777</v>
      </c>
    </row>
    <row r="958" spans="1:7" ht="12" customHeight="1" x14ac:dyDescent="0.2">
      <c r="A958" s="255"/>
      <c r="B958" s="255"/>
      <c r="C958" s="79" t="s">
        <v>556</v>
      </c>
      <c r="D958" s="80">
        <v>1</v>
      </c>
      <c r="E958" s="257"/>
      <c r="F958" s="257"/>
      <c r="G958" s="79" t="s">
        <v>777</v>
      </c>
    </row>
    <row r="959" spans="1:7" ht="12" customHeight="1" x14ac:dyDescent="0.2">
      <c r="A959" s="255"/>
      <c r="B959" s="255"/>
      <c r="C959" s="79" t="s">
        <v>350</v>
      </c>
      <c r="D959" s="80">
        <v>1</v>
      </c>
      <c r="E959" s="80">
        <v>840</v>
      </c>
      <c r="F959" s="80">
        <v>840</v>
      </c>
      <c r="G959" s="79"/>
    </row>
    <row r="960" spans="1:7" ht="12" customHeight="1" x14ac:dyDescent="0.2">
      <c r="A960" s="255"/>
      <c r="B960" s="255"/>
      <c r="C960" s="79" t="s">
        <v>1583</v>
      </c>
      <c r="D960" s="80">
        <v>2</v>
      </c>
      <c r="E960" s="257"/>
      <c r="F960" s="257"/>
      <c r="G960" s="79" t="s">
        <v>777</v>
      </c>
    </row>
    <row r="961" spans="1:7" ht="12" customHeight="1" x14ac:dyDescent="0.2">
      <c r="A961" s="255"/>
      <c r="B961" s="255"/>
      <c r="C961" s="79" t="s">
        <v>1587</v>
      </c>
      <c r="D961" s="80">
        <v>1</v>
      </c>
      <c r="E961" s="257"/>
      <c r="F961" s="257"/>
      <c r="G961" s="79" t="s">
        <v>777</v>
      </c>
    </row>
    <row r="962" spans="1:7" ht="12" customHeight="1" x14ac:dyDescent="0.2">
      <c r="A962" s="255"/>
      <c r="B962" s="255"/>
      <c r="C962" s="79" t="s">
        <v>329</v>
      </c>
      <c r="D962" s="80">
        <v>2</v>
      </c>
      <c r="E962" s="80">
        <v>620</v>
      </c>
      <c r="F962" s="81">
        <v>1240</v>
      </c>
      <c r="G962" s="79"/>
    </row>
    <row r="963" spans="1:7" ht="12.95" customHeight="1" x14ac:dyDescent="0.2">
      <c r="E963" s="259">
        <v>4130.04</v>
      </c>
      <c r="F963" s="259">
        <v>4130.04</v>
      </c>
    </row>
    <row r="964" spans="1:7" ht="12" customHeight="1" x14ac:dyDescent="0.2">
      <c r="A964" s="251">
        <v>63</v>
      </c>
      <c r="B964" s="252" t="s">
        <v>1143</v>
      </c>
      <c r="C964" s="253"/>
      <c r="D964" s="251">
        <v>1</v>
      </c>
      <c r="E964" s="261">
        <v>1925.76</v>
      </c>
      <c r="F964" s="261">
        <v>1925.76</v>
      </c>
      <c r="G964" s="79"/>
    </row>
    <row r="965" spans="1:7" ht="12" customHeight="1" x14ac:dyDescent="0.2">
      <c r="A965" s="255"/>
      <c r="B965" s="255"/>
      <c r="C965" s="79" t="s">
        <v>349</v>
      </c>
      <c r="D965" s="80">
        <v>3</v>
      </c>
      <c r="E965" s="80">
        <v>40</v>
      </c>
      <c r="F965" s="80">
        <v>120</v>
      </c>
      <c r="G965" s="79"/>
    </row>
    <row r="966" spans="1:7" ht="12" customHeight="1" x14ac:dyDescent="0.2">
      <c r="A966" s="255"/>
      <c r="B966" s="255"/>
      <c r="C966" s="79" t="s">
        <v>1588</v>
      </c>
      <c r="D966" s="80">
        <v>1</v>
      </c>
      <c r="E966" s="257"/>
      <c r="F966" s="257"/>
      <c r="G966" s="79" t="s">
        <v>777</v>
      </c>
    </row>
    <row r="967" spans="1:7" ht="12" customHeight="1" x14ac:dyDescent="0.2">
      <c r="A967" s="255"/>
      <c r="B967" s="255"/>
      <c r="C967" s="79" t="s">
        <v>1589</v>
      </c>
      <c r="D967" s="80">
        <v>1</v>
      </c>
      <c r="E967" s="257"/>
      <c r="F967" s="257"/>
      <c r="G967" s="79" t="s">
        <v>777</v>
      </c>
    </row>
    <row r="968" spans="1:7" ht="12" customHeight="1" x14ac:dyDescent="0.2">
      <c r="A968" s="255"/>
      <c r="B968" s="255"/>
      <c r="C968" s="79" t="s">
        <v>1590</v>
      </c>
      <c r="D968" s="80">
        <v>1</v>
      </c>
      <c r="E968" s="257"/>
      <c r="F968" s="257"/>
      <c r="G968" s="79" t="s">
        <v>777</v>
      </c>
    </row>
    <row r="969" spans="1:7" ht="12" customHeight="1" x14ac:dyDescent="0.2">
      <c r="A969" s="255"/>
      <c r="B969" s="255"/>
      <c r="C969" s="79" t="s">
        <v>1591</v>
      </c>
      <c r="D969" s="80">
        <v>1</v>
      </c>
      <c r="E969" s="257"/>
      <c r="F969" s="257"/>
      <c r="G969" s="79" t="s">
        <v>777</v>
      </c>
    </row>
    <row r="970" spans="1:7" ht="12" customHeight="1" x14ac:dyDescent="0.2">
      <c r="A970" s="255"/>
      <c r="B970" s="255"/>
      <c r="C970" s="79" t="s">
        <v>556</v>
      </c>
      <c r="D970" s="80">
        <v>1</v>
      </c>
      <c r="E970" s="257"/>
      <c r="F970" s="257"/>
      <c r="G970" s="79" t="s">
        <v>777</v>
      </c>
    </row>
    <row r="971" spans="1:7" ht="12" customHeight="1" x14ac:dyDescent="0.2">
      <c r="A971" s="255"/>
      <c r="B971" s="255"/>
      <c r="C971" s="79" t="s">
        <v>350</v>
      </c>
      <c r="D971" s="80">
        <v>1</v>
      </c>
      <c r="E971" s="80">
        <v>840</v>
      </c>
      <c r="F971" s="80">
        <v>840</v>
      </c>
      <c r="G971" s="79"/>
    </row>
    <row r="972" spans="1:7" ht="12" customHeight="1" x14ac:dyDescent="0.2">
      <c r="A972" s="255"/>
      <c r="B972" s="255"/>
      <c r="C972" s="79" t="s">
        <v>1590</v>
      </c>
      <c r="D972" s="80">
        <v>3</v>
      </c>
      <c r="E972" s="257"/>
      <c r="F972" s="257"/>
      <c r="G972" s="79" t="s">
        <v>777</v>
      </c>
    </row>
    <row r="973" spans="1:7" ht="12" customHeight="1" x14ac:dyDescent="0.2">
      <c r="A973" s="255"/>
      <c r="B973" s="255"/>
      <c r="C973" s="79" t="s">
        <v>1592</v>
      </c>
      <c r="D973" s="80">
        <v>1</v>
      </c>
      <c r="E973" s="257"/>
      <c r="F973" s="257"/>
      <c r="G973" s="79" t="s">
        <v>777</v>
      </c>
    </row>
    <row r="974" spans="1:7" ht="12" customHeight="1" x14ac:dyDescent="0.2">
      <c r="A974" s="255"/>
      <c r="B974" s="255"/>
      <c r="C974" s="79" t="s">
        <v>329</v>
      </c>
      <c r="D974" s="80">
        <v>3</v>
      </c>
      <c r="E974" s="80">
        <v>620</v>
      </c>
      <c r="F974" s="81">
        <v>1860</v>
      </c>
      <c r="G974" s="79"/>
    </row>
    <row r="975" spans="1:7" ht="12" customHeight="1" x14ac:dyDescent="0.2">
      <c r="A975" s="255"/>
      <c r="B975" s="255"/>
      <c r="C975" s="79" t="s">
        <v>815</v>
      </c>
      <c r="D975" s="80">
        <v>4</v>
      </c>
      <c r="E975" s="256">
        <v>0.01</v>
      </c>
      <c r="F975" s="256">
        <v>0.04</v>
      </c>
      <c r="G975" s="79"/>
    </row>
    <row r="976" spans="1:7" ht="12.95" customHeight="1" x14ac:dyDescent="0.2">
      <c r="E976" s="263">
        <v>4745.8</v>
      </c>
      <c r="F976" s="263">
        <v>4745.8</v>
      </c>
    </row>
    <row r="977" spans="1:7" ht="12" customHeight="1" x14ac:dyDescent="0.2">
      <c r="A977" s="251">
        <v>64</v>
      </c>
      <c r="B977" s="252" t="s">
        <v>1134</v>
      </c>
      <c r="C977" s="253"/>
      <c r="D977" s="251">
        <v>1</v>
      </c>
      <c r="E977" s="254">
        <v>1970</v>
      </c>
      <c r="F977" s="254">
        <v>1970</v>
      </c>
      <c r="G977" s="79"/>
    </row>
    <row r="978" spans="1:7" ht="12" customHeight="1" x14ac:dyDescent="0.2">
      <c r="A978" s="255"/>
      <c r="B978" s="255"/>
      <c r="C978" s="79" t="s">
        <v>349</v>
      </c>
      <c r="D978" s="80">
        <v>2</v>
      </c>
      <c r="E978" s="80">
        <v>40</v>
      </c>
      <c r="F978" s="80">
        <v>80</v>
      </c>
      <c r="G978" s="79"/>
    </row>
    <row r="979" spans="1:7" ht="12" customHeight="1" x14ac:dyDescent="0.2">
      <c r="A979" s="255"/>
      <c r="B979" s="255"/>
      <c r="C979" s="79" t="s">
        <v>545</v>
      </c>
      <c r="D979" s="80">
        <v>4</v>
      </c>
      <c r="E979" s="256">
        <v>0.01</v>
      </c>
      <c r="F979" s="256">
        <v>0.04</v>
      </c>
      <c r="G979" s="79"/>
    </row>
    <row r="980" spans="1:7" ht="12" customHeight="1" x14ac:dyDescent="0.2">
      <c r="A980" s="255"/>
      <c r="B980" s="255"/>
      <c r="C980" s="79" t="s">
        <v>882</v>
      </c>
      <c r="D980" s="80">
        <v>1</v>
      </c>
      <c r="E980" s="257"/>
      <c r="F980" s="257"/>
      <c r="G980" s="79" t="s">
        <v>777</v>
      </c>
    </row>
    <row r="981" spans="1:7" ht="12" customHeight="1" x14ac:dyDescent="0.2">
      <c r="A981" s="255"/>
      <c r="B981" s="255"/>
      <c r="C981" s="79" t="s">
        <v>1572</v>
      </c>
      <c r="D981" s="80">
        <v>1</v>
      </c>
      <c r="E981" s="257"/>
      <c r="F981" s="257"/>
      <c r="G981" s="79" t="s">
        <v>777</v>
      </c>
    </row>
    <row r="982" spans="1:7" ht="12" customHeight="1" x14ac:dyDescent="0.2">
      <c r="A982" s="255"/>
      <c r="B982" s="255"/>
      <c r="C982" s="79" t="s">
        <v>1573</v>
      </c>
      <c r="D982" s="80">
        <v>1</v>
      </c>
      <c r="E982" s="257"/>
      <c r="F982" s="257"/>
      <c r="G982" s="79" t="s">
        <v>777</v>
      </c>
    </row>
    <row r="983" spans="1:7" ht="12" customHeight="1" x14ac:dyDescent="0.2">
      <c r="A983" s="255"/>
      <c r="B983" s="255"/>
      <c r="C983" s="79" t="s">
        <v>1586</v>
      </c>
      <c r="D983" s="80">
        <v>1</v>
      </c>
      <c r="E983" s="257"/>
      <c r="F983" s="257"/>
      <c r="G983" s="79" t="s">
        <v>777</v>
      </c>
    </row>
    <row r="984" spans="1:7" ht="12" customHeight="1" x14ac:dyDescent="0.2">
      <c r="A984" s="255"/>
      <c r="B984" s="255"/>
      <c r="C984" s="79" t="s">
        <v>556</v>
      </c>
      <c r="D984" s="80">
        <v>1</v>
      </c>
      <c r="E984" s="257"/>
      <c r="F984" s="257"/>
      <c r="G984" s="79" t="s">
        <v>777</v>
      </c>
    </row>
    <row r="985" spans="1:7" ht="12" customHeight="1" x14ac:dyDescent="0.2">
      <c r="A985" s="255"/>
      <c r="B985" s="255"/>
      <c r="C985" s="79" t="s">
        <v>350</v>
      </c>
      <c r="D985" s="80">
        <v>1</v>
      </c>
      <c r="E985" s="80">
        <v>840</v>
      </c>
      <c r="F985" s="80">
        <v>840</v>
      </c>
      <c r="G985" s="79"/>
    </row>
    <row r="986" spans="1:7" ht="12" customHeight="1" x14ac:dyDescent="0.2">
      <c r="A986" s="255"/>
      <c r="B986" s="255"/>
      <c r="C986" s="79" t="s">
        <v>1573</v>
      </c>
      <c r="D986" s="80">
        <v>2</v>
      </c>
      <c r="E986" s="257"/>
      <c r="F986" s="257"/>
      <c r="G986" s="79" t="s">
        <v>777</v>
      </c>
    </row>
    <row r="987" spans="1:7" ht="12" customHeight="1" x14ac:dyDescent="0.2">
      <c r="A987" s="255"/>
      <c r="B987" s="255"/>
      <c r="C987" s="79" t="s">
        <v>1593</v>
      </c>
      <c r="D987" s="80">
        <v>1</v>
      </c>
      <c r="E987" s="257"/>
      <c r="F987" s="257"/>
      <c r="G987" s="79" t="s">
        <v>777</v>
      </c>
    </row>
    <row r="988" spans="1:7" ht="12" customHeight="1" x14ac:dyDescent="0.2">
      <c r="A988" s="255"/>
      <c r="B988" s="255"/>
      <c r="C988" s="79" t="s">
        <v>329</v>
      </c>
      <c r="D988" s="80">
        <v>2</v>
      </c>
      <c r="E988" s="80">
        <v>620</v>
      </c>
      <c r="F988" s="81">
        <v>1240</v>
      </c>
      <c r="G988" s="79"/>
    </row>
    <row r="989" spans="1:7" ht="12.95" customHeight="1" x14ac:dyDescent="0.2">
      <c r="E989" s="259">
        <v>4130.04</v>
      </c>
      <c r="F989" s="259">
        <v>4130.04</v>
      </c>
    </row>
    <row r="990" spans="1:7" ht="12" customHeight="1" x14ac:dyDescent="0.2">
      <c r="A990" s="251">
        <v>65</v>
      </c>
      <c r="B990" s="252" t="s">
        <v>1594</v>
      </c>
      <c r="C990" s="253"/>
      <c r="D990" s="251">
        <v>1</v>
      </c>
      <c r="E990" s="254">
        <v>1970</v>
      </c>
      <c r="F990" s="254">
        <v>1970</v>
      </c>
      <c r="G990" s="79"/>
    </row>
    <row r="991" spans="1:7" ht="12" customHeight="1" x14ac:dyDescent="0.2">
      <c r="A991" s="255"/>
      <c r="B991" s="255"/>
      <c r="C991" s="79" t="s">
        <v>349</v>
      </c>
      <c r="D991" s="80">
        <v>2</v>
      </c>
      <c r="E991" s="80">
        <v>40</v>
      </c>
      <c r="F991" s="80">
        <v>80</v>
      </c>
      <c r="G991" s="79"/>
    </row>
    <row r="992" spans="1:7" ht="12" customHeight="1" x14ac:dyDescent="0.2">
      <c r="A992" s="255"/>
      <c r="B992" s="255"/>
      <c r="C992" s="79" t="s">
        <v>824</v>
      </c>
      <c r="D992" s="80">
        <v>4</v>
      </c>
      <c r="E992" s="256">
        <v>0.01</v>
      </c>
      <c r="F992" s="256">
        <v>0.04</v>
      </c>
      <c r="G992" s="79"/>
    </row>
    <row r="993" spans="1:7" ht="12" customHeight="1" x14ac:dyDescent="0.2">
      <c r="A993" s="255"/>
      <c r="B993" s="255"/>
      <c r="C993" s="79" t="s">
        <v>825</v>
      </c>
      <c r="D993" s="80">
        <v>1</v>
      </c>
      <c r="E993" s="257"/>
      <c r="F993" s="257"/>
      <c r="G993" s="79" t="s">
        <v>777</v>
      </c>
    </row>
    <row r="994" spans="1:7" ht="12" customHeight="1" x14ac:dyDescent="0.2">
      <c r="A994" s="255"/>
      <c r="B994" s="255"/>
      <c r="C994" s="79" t="s">
        <v>1583</v>
      </c>
      <c r="D994" s="80">
        <v>1</v>
      </c>
      <c r="E994" s="257"/>
      <c r="F994" s="257"/>
      <c r="G994" s="79" t="s">
        <v>777</v>
      </c>
    </row>
    <row r="995" spans="1:7" ht="12" customHeight="1" x14ac:dyDescent="0.2">
      <c r="A995" s="255"/>
      <c r="B995" s="255"/>
      <c r="C995" s="79" t="s">
        <v>1582</v>
      </c>
      <c r="D995" s="80">
        <v>1</v>
      </c>
      <c r="E995" s="257"/>
      <c r="F995" s="257"/>
      <c r="G995" s="79" t="s">
        <v>777</v>
      </c>
    </row>
    <row r="996" spans="1:7" ht="12" customHeight="1" x14ac:dyDescent="0.2">
      <c r="A996" s="255"/>
      <c r="B996" s="255"/>
      <c r="C996" s="79" t="s">
        <v>1586</v>
      </c>
      <c r="D996" s="80">
        <v>1</v>
      </c>
      <c r="E996" s="257"/>
      <c r="F996" s="257"/>
      <c r="G996" s="79" t="s">
        <v>777</v>
      </c>
    </row>
    <row r="997" spans="1:7" ht="12" customHeight="1" x14ac:dyDescent="0.2">
      <c r="A997" s="255"/>
      <c r="B997" s="255"/>
      <c r="C997" s="79" t="s">
        <v>556</v>
      </c>
      <c r="D997" s="80">
        <v>1</v>
      </c>
      <c r="E997" s="257"/>
      <c r="F997" s="257"/>
      <c r="G997" s="79" t="s">
        <v>777</v>
      </c>
    </row>
    <row r="998" spans="1:7" ht="12" customHeight="1" x14ac:dyDescent="0.2">
      <c r="A998" s="255"/>
      <c r="B998" s="255"/>
      <c r="C998" s="79" t="s">
        <v>350</v>
      </c>
      <c r="D998" s="80">
        <v>1</v>
      </c>
      <c r="E998" s="80">
        <v>840</v>
      </c>
      <c r="F998" s="80">
        <v>840</v>
      </c>
      <c r="G998" s="79"/>
    </row>
    <row r="999" spans="1:7" ht="12" customHeight="1" x14ac:dyDescent="0.2">
      <c r="A999" s="255"/>
      <c r="B999" s="255"/>
      <c r="C999" s="79" t="s">
        <v>1582</v>
      </c>
      <c r="D999" s="80">
        <v>2</v>
      </c>
      <c r="E999" s="257"/>
      <c r="F999" s="257"/>
      <c r="G999" s="79" t="s">
        <v>777</v>
      </c>
    </row>
    <row r="1000" spans="1:7" ht="12" customHeight="1" x14ac:dyDescent="0.2">
      <c r="A1000" s="255"/>
      <c r="B1000" s="255"/>
      <c r="C1000" s="79" t="s">
        <v>1595</v>
      </c>
      <c r="D1000" s="80">
        <v>1</v>
      </c>
      <c r="E1000" s="257"/>
      <c r="F1000" s="257"/>
      <c r="G1000" s="79" t="s">
        <v>777</v>
      </c>
    </row>
    <row r="1001" spans="1:7" ht="12" customHeight="1" x14ac:dyDescent="0.2">
      <c r="A1001" s="255"/>
      <c r="B1001" s="255"/>
      <c r="C1001" s="79" t="s">
        <v>329</v>
      </c>
      <c r="D1001" s="80">
        <v>2</v>
      </c>
      <c r="E1001" s="80">
        <v>620</v>
      </c>
      <c r="F1001" s="81">
        <v>1240</v>
      </c>
      <c r="G1001" s="79"/>
    </row>
    <row r="1002" spans="1:7" ht="12.95" customHeight="1" x14ac:dyDescent="0.2">
      <c r="E1002" s="259">
        <v>4130.04</v>
      </c>
      <c r="F1002" s="259">
        <v>4130.04</v>
      </c>
    </row>
    <row r="1003" spans="1:7" ht="12" customHeight="1" x14ac:dyDescent="0.2">
      <c r="A1003" s="251">
        <v>66</v>
      </c>
      <c r="B1003" s="252" t="s">
        <v>1140</v>
      </c>
      <c r="C1003" s="253"/>
      <c r="D1003" s="251">
        <v>1</v>
      </c>
      <c r="E1003" s="261">
        <v>1600.08</v>
      </c>
      <c r="F1003" s="261">
        <v>1600.08</v>
      </c>
      <c r="G1003" s="79"/>
    </row>
    <row r="1004" spans="1:7" ht="12" customHeight="1" x14ac:dyDescent="0.2">
      <c r="A1004" s="255"/>
      <c r="B1004" s="255"/>
      <c r="C1004" s="79" t="s">
        <v>349</v>
      </c>
      <c r="D1004" s="80">
        <v>1</v>
      </c>
      <c r="E1004" s="80">
        <v>40</v>
      </c>
      <c r="F1004" s="80">
        <v>40</v>
      </c>
      <c r="G1004" s="79"/>
    </row>
    <row r="1005" spans="1:7" ht="12" customHeight="1" x14ac:dyDescent="0.2">
      <c r="A1005" s="255"/>
      <c r="B1005" s="255"/>
      <c r="C1005" s="79" t="s">
        <v>1596</v>
      </c>
      <c r="D1005" s="80">
        <v>1</v>
      </c>
      <c r="E1005" s="257"/>
      <c r="F1005" s="257"/>
      <c r="G1005" s="79" t="s">
        <v>777</v>
      </c>
    </row>
    <row r="1006" spans="1:7" ht="12" customHeight="1" x14ac:dyDescent="0.2">
      <c r="A1006" s="255"/>
      <c r="B1006" s="255"/>
      <c r="C1006" s="79" t="s">
        <v>1590</v>
      </c>
      <c r="D1006" s="80">
        <v>1</v>
      </c>
      <c r="E1006" s="257"/>
      <c r="F1006" s="257"/>
      <c r="G1006" s="79" t="s">
        <v>777</v>
      </c>
    </row>
    <row r="1007" spans="1:7" ht="12" customHeight="1" x14ac:dyDescent="0.2">
      <c r="A1007" s="255"/>
      <c r="B1007" s="255"/>
      <c r="C1007" s="79" t="s">
        <v>1589</v>
      </c>
      <c r="D1007" s="80">
        <v>1</v>
      </c>
      <c r="E1007" s="257"/>
      <c r="F1007" s="257"/>
      <c r="G1007" s="79" t="s">
        <v>777</v>
      </c>
    </row>
    <row r="1008" spans="1:7" ht="12" customHeight="1" x14ac:dyDescent="0.2">
      <c r="A1008" s="255"/>
      <c r="B1008" s="255"/>
      <c r="C1008" s="79" t="s">
        <v>1597</v>
      </c>
      <c r="D1008" s="80">
        <v>1</v>
      </c>
      <c r="E1008" s="257"/>
      <c r="F1008" s="257"/>
      <c r="G1008" s="79" t="s">
        <v>777</v>
      </c>
    </row>
    <row r="1009" spans="1:7" ht="12" customHeight="1" x14ac:dyDescent="0.2">
      <c r="A1009" s="255"/>
      <c r="B1009" s="255"/>
      <c r="C1009" s="79" t="s">
        <v>556</v>
      </c>
      <c r="D1009" s="80">
        <v>1</v>
      </c>
      <c r="E1009" s="257"/>
      <c r="F1009" s="257"/>
      <c r="G1009" s="79" t="s">
        <v>777</v>
      </c>
    </row>
    <row r="1010" spans="1:7" ht="12" customHeight="1" x14ac:dyDescent="0.2">
      <c r="A1010" s="255"/>
      <c r="B1010" s="255"/>
      <c r="C1010" s="79" t="s">
        <v>350</v>
      </c>
      <c r="D1010" s="80">
        <v>1</v>
      </c>
      <c r="E1010" s="80">
        <v>840</v>
      </c>
      <c r="F1010" s="80">
        <v>840</v>
      </c>
      <c r="G1010" s="79"/>
    </row>
    <row r="1011" spans="1:7" ht="12" customHeight="1" x14ac:dyDescent="0.2">
      <c r="A1011" s="255"/>
      <c r="B1011" s="255"/>
      <c r="C1011" s="79" t="s">
        <v>1589</v>
      </c>
      <c r="D1011" s="80">
        <v>1</v>
      </c>
      <c r="E1011" s="257"/>
      <c r="F1011" s="257"/>
      <c r="G1011" s="79" t="s">
        <v>777</v>
      </c>
    </row>
    <row r="1012" spans="1:7" ht="12" customHeight="1" x14ac:dyDescent="0.2">
      <c r="A1012" s="255"/>
      <c r="B1012" s="255"/>
      <c r="C1012" s="79" t="s">
        <v>1598</v>
      </c>
      <c r="D1012" s="80">
        <v>1</v>
      </c>
      <c r="E1012" s="257"/>
      <c r="F1012" s="257"/>
      <c r="G1012" s="79" t="s">
        <v>777</v>
      </c>
    </row>
    <row r="1013" spans="1:7" ht="12" customHeight="1" x14ac:dyDescent="0.2">
      <c r="A1013" s="255"/>
      <c r="B1013" s="255"/>
      <c r="C1013" s="79" t="s">
        <v>329</v>
      </c>
      <c r="D1013" s="80">
        <v>2</v>
      </c>
      <c r="E1013" s="80">
        <v>620</v>
      </c>
      <c r="F1013" s="81">
        <v>1240</v>
      </c>
      <c r="G1013" s="79"/>
    </row>
    <row r="1014" spans="1:7" ht="12" customHeight="1" x14ac:dyDescent="0.2">
      <c r="A1014" s="255"/>
      <c r="B1014" s="255"/>
      <c r="C1014" s="79" t="s">
        <v>815</v>
      </c>
      <c r="D1014" s="80">
        <v>4</v>
      </c>
      <c r="E1014" s="256">
        <v>0.01</v>
      </c>
      <c r="F1014" s="256">
        <v>0.04</v>
      </c>
      <c r="G1014" s="79"/>
    </row>
    <row r="1015" spans="1:7" ht="12.95" customHeight="1" x14ac:dyDescent="0.2">
      <c r="E1015" s="259">
        <v>3720.12</v>
      </c>
      <c r="F1015" s="259">
        <v>3720.12</v>
      </c>
    </row>
    <row r="1016" spans="1:7" ht="12" customHeight="1" x14ac:dyDescent="0.2">
      <c r="A1016" s="251">
        <v>67</v>
      </c>
      <c r="B1016" s="252" t="s">
        <v>1139</v>
      </c>
      <c r="C1016" s="253"/>
      <c r="D1016" s="251">
        <v>1</v>
      </c>
      <c r="E1016" s="261">
        <v>1430.16</v>
      </c>
      <c r="F1016" s="261">
        <v>1430.16</v>
      </c>
      <c r="G1016" s="79"/>
    </row>
    <row r="1017" spans="1:7" ht="12" customHeight="1" x14ac:dyDescent="0.2">
      <c r="A1017" s="255"/>
      <c r="B1017" s="255"/>
      <c r="C1017" s="79" t="s">
        <v>349</v>
      </c>
      <c r="D1017" s="80">
        <v>1</v>
      </c>
      <c r="E1017" s="80">
        <v>40</v>
      </c>
      <c r="F1017" s="80">
        <v>40</v>
      </c>
      <c r="G1017" s="79"/>
    </row>
    <row r="1018" spans="1:7" ht="12" customHeight="1" x14ac:dyDescent="0.2">
      <c r="A1018" s="255"/>
      <c r="B1018" s="255"/>
      <c r="C1018" s="79" t="s">
        <v>1599</v>
      </c>
      <c r="D1018" s="80">
        <v>1</v>
      </c>
      <c r="E1018" s="257"/>
      <c r="F1018" s="257"/>
      <c r="G1018" s="79" t="s">
        <v>777</v>
      </c>
    </row>
    <row r="1019" spans="1:7" ht="12" customHeight="1" x14ac:dyDescent="0.2">
      <c r="A1019" s="255"/>
      <c r="B1019" s="255"/>
      <c r="C1019" s="79" t="s">
        <v>1590</v>
      </c>
      <c r="D1019" s="80">
        <v>1</v>
      </c>
      <c r="E1019" s="257"/>
      <c r="F1019" s="257"/>
      <c r="G1019" s="79" t="s">
        <v>777</v>
      </c>
    </row>
    <row r="1020" spans="1:7" ht="12" customHeight="1" x14ac:dyDescent="0.2">
      <c r="A1020" s="255"/>
      <c r="B1020" s="255"/>
      <c r="C1020" s="79" t="s">
        <v>1589</v>
      </c>
      <c r="D1020" s="80">
        <v>1</v>
      </c>
      <c r="E1020" s="257"/>
      <c r="F1020" s="257"/>
      <c r="G1020" s="79" t="s">
        <v>777</v>
      </c>
    </row>
    <row r="1021" spans="1:7" ht="12" customHeight="1" x14ac:dyDescent="0.2">
      <c r="A1021" s="255"/>
      <c r="B1021" s="255"/>
      <c r="C1021" s="79" t="s">
        <v>1600</v>
      </c>
      <c r="D1021" s="80">
        <v>1</v>
      </c>
      <c r="E1021" s="257"/>
      <c r="F1021" s="257"/>
      <c r="G1021" s="79" t="s">
        <v>777</v>
      </c>
    </row>
    <row r="1022" spans="1:7" ht="12" customHeight="1" x14ac:dyDescent="0.2">
      <c r="A1022" s="255"/>
      <c r="B1022" s="255"/>
      <c r="C1022" s="79" t="s">
        <v>556</v>
      </c>
      <c r="D1022" s="80">
        <v>1</v>
      </c>
      <c r="E1022" s="257"/>
      <c r="F1022" s="257"/>
      <c r="G1022" s="79" t="s">
        <v>777</v>
      </c>
    </row>
    <row r="1023" spans="1:7" ht="12" customHeight="1" x14ac:dyDescent="0.2">
      <c r="A1023" s="255"/>
      <c r="B1023" s="255"/>
      <c r="C1023" s="79" t="s">
        <v>350</v>
      </c>
      <c r="D1023" s="80">
        <v>1</v>
      </c>
      <c r="E1023" s="80">
        <v>840</v>
      </c>
      <c r="F1023" s="80">
        <v>840</v>
      </c>
      <c r="G1023" s="79"/>
    </row>
    <row r="1024" spans="1:7" ht="12" customHeight="1" x14ac:dyDescent="0.2">
      <c r="A1024" s="255"/>
      <c r="B1024" s="255"/>
      <c r="C1024" s="79" t="s">
        <v>1589</v>
      </c>
      <c r="D1024" s="80">
        <v>1</v>
      </c>
      <c r="E1024" s="257"/>
      <c r="F1024" s="257"/>
      <c r="G1024" s="79" t="s">
        <v>777</v>
      </c>
    </row>
    <row r="1025" spans="1:7" ht="12" customHeight="1" x14ac:dyDescent="0.2">
      <c r="A1025" s="255"/>
      <c r="B1025" s="255"/>
      <c r="C1025" s="79" t="s">
        <v>1601</v>
      </c>
      <c r="D1025" s="80">
        <v>1</v>
      </c>
      <c r="E1025" s="257"/>
      <c r="F1025" s="257"/>
      <c r="G1025" s="79" t="s">
        <v>777</v>
      </c>
    </row>
    <row r="1026" spans="1:7" ht="12" customHeight="1" x14ac:dyDescent="0.2">
      <c r="A1026" s="255"/>
      <c r="B1026" s="255"/>
      <c r="C1026" s="79" t="s">
        <v>329</v>
      </c>
      <c r="D1026" s="80">
        <v>2</v>
      </c>
      <c r="E1026" s="80">
        <v>620</v>
      </c>
      <c r="F1026" s="81">
        <v>1240</v>
      </c>
      <c r="G1026" s="79"/>
    </row>
    <row r="1027" spans="1:7" ht="12" customHeight="1" x14ac:dyDescent="0.2">
      <c r="A1027" s="255"/>
      <c r="B1027" s="255"/>
      <c r="C1027" s="79" t="s">
        <v>815</v>
      </c>
      <c r="D1027" s="80">
        <v>4</v>
      </c>
      <c r="E1027" s="256">
        <v>0.01</v>
      </c>
      <c r="F1027" s="256">
        <v>0.04</v>
      </c>
      <c r="G1027" s="79"/>
    </row>
    <row r="1028" spans="1:7" ht="12.95" customHeight="1" x14ac:dyDescent="0.2">
      <c r="E1028" s="263">
        <v>3550.2</v>
      </c>
      <c r="F1028" s="263">
        <v>3550.2</v>
      </c>
    </row>
    <row r="1029" spans="1:7" ht="12" customHeight="1" x14ac:dyDescent="0.2">
      <c r="A1029" s="251">
        <v>68</v>
      </c>
      <c r="B1029" s="252" t="s">
        <v>1602</v>
      </c>
      <c r="C1029" s="253"/>
      <c r="D1029" s="251">
        <v>1</v>
      </c>
      <c r="E1029" s="261">
        <v>1672.56</v>
      </c>
      <c r="F1029" s="261">
        <v>1672.56</v>
      </c>
      <c r="G1029" s="79"/>
    </row>
    <row r="1030" spans="1:7" ht="12" customHeight="1" x14ac:dyDescent="0.2">
      <c r="A1030" s="255"/>
      <c r="B1030" s="255"/>
      <c r="C1030" s="79" t="s">
        <v>349</v>
      </c>
      <c r="D1030" s="80">
        <v>2</v>
      </c>
      <c r="E1030" s="80">
        <v>40</v>
      </c>
      <c r="F1030" s="80">
        <v>80</v>
      </c>
      <c r="G1030" s="79"/>
    </row>
    <row r="1031" spans="1:7" ht="12" customHeight="1" x14ac:dyDescent="0.2">
      <c r="A1031" s="255"/>
      <c r="B1031" s="255"/>
      <c r="C1031" s="79" t="s">
        <v>824</v>
      </c>
      <c r="D1031" s="80">
        <v>5</v>
      </c>
      <c r="E1031" s="256">
        <v>0.01</v>
      </c>
      <c r="F1031" s="256">
        <v>0.05</v>
      </c>
      <c r="G1031" s="79"/>
    </row>
    <row r="1032" spans="1:7" ht="12" customHeight="1" x14ac:dyDescent="0.2">
      <c r="A1032" s="255"/>
      <c r="B1032" s="255"/>
      <c r="C1032" s="79" t="s">
        <v>325</v>
      </c>
      <c r="D1032" s="80">
        <v>2</v>
      </c>
      <c r="E1032" s="81">
        <v>1560</v>
      </c>
      <c r="F1032" s="81">
        <v>3120</v>
      </c>
      <c r="G1032" s="79"/>
    </row>
    <row r="1033" spans="1:7" ht="12" customHeight="1" x14ac:dyDescent="0.2">
      <c r="A1033" s="255"/>
      <c r="B1033" s="255"/>
      <c r="C1033" s="79" t="s">
        <v>1603</v>
      </c>
      <c r="D1033" s="80">
        <v>1</v>
      </c>
      <c r="E1033" s="257"/>
      <c r="F1033" s="257"/>
      <c r="G1033" s="79" t="s">
        <v>777</v>
      </c>
    </row>
    <row r="1034" spans="1:7" ht="12" customHeight="1" x14ac:dyDescent="0.2">
      <c r="A1034" s="255"/>
      <c r="B1034" s="255"/>
      <c r="C1034" s="79" t="s">
        <v>1604</v>
      </c>
      <c r="D1034" s="80">
        <v>1</v>
      </c>
      <c r="E1034" s="257"/>
      <c r="F1034" s="257"/>
      <c r="G1034" s="79" t="s">
        <v>777</v>
      </c>
    </row>
    <row r="1035" spans="1:7" ht="12" customHeight="1" x14ac:dyDescent="0.2">
      <c r="A1035" s="255"/>
      <c r="B1035" s="255"/>
      <c r="C1035" s="79" t="s">
        <v>1605</v>
      </c>
      <c r="D1035" s="80">
        <v>1</v>
      </c>
      <c r="E1035" s="257"/>
      <c r="F1035" s="257"/>
      <c r="G1035" s="79" t="s">
        <v>777</v>
      </c>
    </row>
    <row r="1036" spans="1:7" ht="12" customHeight="1" x14ac:dyDescent="0.2">
      <c r="A1036" s="255"/>
      <c r="B1036" s="255"/>
      <c r="C1036" s="79" t="s">
        <v>1606</v>
      </c>
      <c r="D1036" s="80">
        <v>1</v>
      </c>
      <c r="E1036" s="257"/>
      <c r="F1036" s="257"/>
      <c r="G1036" s="79" t="s">
        <v>777</v>
      </c>
    </row>
    <row r="1037" spans="1:7" ht="12" customHeight="1" x14ac:dyDescent="0.2">
      <c r="A1037" s="255"/>
      <c r="B1037" s="255"/>
      <c r="C1037" s="79" t="s">
        <v>556</v>
      </c>
      <c r="D1037" s="80">
        <v>1</v>
      </c>
      <c r="E1037" s="257"/>
      <c r="F1037" s="257"/>
      <c r="G1037" s="79" t="s">
        <v>777</v>
      </c>
    </row>
    <row r="1038" spans="1:7" ht="12" customHeight="1" x14ac:dyDescent="0.2">
      <c r="A1038" s="255"/>
      <c r="B1038" s="255"/>
      <c r="C1038" s="79" t="s">
        <v>315</v>
      </c>
      <c r="D1038" s="80">
        <v>1</v>
      </c>
      <c r="E1038" s="80">
        <v>940</v>
      </c>
      <c r="F1038" s="80">
        <v>940</v>
      </c>
      <c r="G1038" s="79"/>
    </row>
    <row r="1039" spans="1:7" ht="12" customHeight="1" x14ac:dyDescent="0.2">
      <c r="A1039" s="255"/>
      <c r="B1039" s="255"/>
      <c r="C1039" s="79" t="s">
        <v>1605</v>
      </c>
      <c r="D1039" s="80">
        <v>2</v>
      </c>
      <c r="E1039" s="257"/>
      <c r="F1039" s="257"/>
      <c r="G1039" s="79" t="s">
        <v>777</v>
      </c>
    </row>
    <row r="1040" spans="1:7" ht="12" customHeight="1" x14ac:dyDescent="0.2">
      <c r="A1040" s="255"/>
      <c r="B1040" s="255"/>
      <c r="C1040" s="79" t="s">
        <v>1607</v>
      </c>
      <c r="D1040" s="80">
        <v>1</v>
      </c>
      <c r="E1040" s="257"/>
      <c r="F1040" s="257"/>
      <c r="G1040" s="79" t="s">
        <v>777</v>
      </c>
    </row>
    <row r="1041" spans="1:7" ht="12" customHeight="1" x14ac:dyDescent="0.2">
      <c r="A1041" s="255"/>
      <c r="B1041" s="255"/>
      <c r="C1041" s="79" t="s">
        <v>1608</v>
      </c>
      <c r="D1041" s="80">
        <v>1</v>
      </c>
      <c r="E1041" s="257"/>
      <c r="F1041" s="257"/>
      <c r="G1041" s="79" t="s">
        <v>777</v>
      </c>
    </row>
    <row r="1042" spans="1:7" ht="12.95" customHeight="1" x14ac:dyDescent="0.2">
      <c r="E1042" s="259">
        <v>5812.61</v>
      </c>
      <c r="F1042" s="259">
        <v>5812.61</v>
      </c>
    </row>
    <row r="1043" spans="1:7" ht="12" customHeight="1" x14ac:dyDescent="0.2">
      <c r="A1043" s="251">
        <v>69</v>
      </c>
      <c r="B1043" s="252" t="s">
        <v>1609</v>
      </c>
      <c r="C1043" s="253"/>
      <c r="D1043" s="251">
        <v>1</v>
      </c>
      <c r="E1043" s="254">
        <v>2070</v>
      </c>
      <c r="F1043" s="254">
        <v>2070</v>
      </c>
      <c r="G1043" s="79"/>
    </row>
    <row r="1044" spans="1:7" ht="12" customHeight="1" x14ac:dyDescent="0.2">
      <c r="A1044" s="255"/>
      <c r="B1044" s="255"/>
      <c r="C1044" s="79" t="s">
        <v>349</v>
      </c>
      <c r="D1044" s="80">
        <v>3</v>
      </c>
      <c r="E1044" s="80">
        <v>40</v>
      </c>
      <c r="F1044" s="80">
        <v>120</v>
      </c>
      <c r="G1044" s="79"/>
    </row>
    <row r="1045" spans="1:7" ht="12" customHeight="1" x14ac:dyDescent="0.2">
      <c r="A1045" s="255"/>
      <c r="B1045" s="255"/>
      <c r="C1045" s="79" t="s">
        <v>824</v>
      </c>
      <c r="D1045" s="80">
        <v>5</v>
      </c>
      <c r="E1045" s="256">
        <v>0.01</v>
      </c>
      <c r="F1045" s="256">
        <v>0.05</v>
      </c>
      <c r="G1045" s="79"/>
    </row>
    <row r="1046" spans="1:7" ht="12" customHeight="1" x14ac:dyDescent="0.2">
      <c r="A1046" s="255"/>
      <c r="B1046" s="255"/>
      <c r="C1046" s="79" t="s">
        <v>325</v>
      </c>
      <c r="D1046" s="80">
        <v>2</v>
      </c>
      <c r="E1046" s="81">
        <v>1560</v>
      </c>
      <c r="F1046" s="81">
        <v>3120</v>
      </c>
      <c r="G1046" s="79"/>
    </row>
    <row r="1047" spans="1:7" ht="12" customHeight="1" x14ac:dyDescent="0.2">
      <c r="A1047" s="255"/>
      <c r="B1047" s="255"/>
      <c r="C1047" s="79" t="s">
        <v>1610</v>
      </c>
      <c r="D1047" s="80">
        <v>1</v>
      </c>
      <c r="E1047" s="257"/>
      <c r="F1047" s="257"/>
      <c r="G1047" s="79" t="s">
        <v>777</v>
      </c>
    </row>
    <row r="1048" spans="1:7" ht="12" customHeight="1" x14ac:dyDescent="0.2">
      <c r="A1048" s="255"/>
      <c r="B1048" s="255"/>
      <c r="C1048" s="79" t="s">
        <v>1604</v>
      </c>
      <c r="D1048" s="80">
        <v>1</v>
      </c>
      <c r="E1048" s="257"/>
      <c r="F1048" s="257"/>
      <c r="G1048" s="79" t="s">
        <v>777</v>
      </c>
    </row>
    <row r="1049" spans="1:7" ht="12" customHeight="1" x14ac:dyDescent="0.2">
      <c r="A1049" s="255"/>
      <c r="B1049" s="255"/>
      <c r="C1049" s="79" t="s">
        <v>1605</v>
      </c>
      <c r="D1049" s="80">
        <v>1</v>
      </c>
      <c r="E1049" s="257"/>
      <c r="F1049" s="257"/>
      <c r="G1049" s="79" t="s">
        <v>777</v>
      </c>
    </row>
    <row r="1050" spans="1:7" ht="12" customHeight="1" x14ac:dyDescent="0.2">
      <c r="A1050" s="255"/>
      <c r="B1050" s="255"/>
      <c r="C1050" s="79" t="s">
        <v>1611</v>
      </c>
      <c r="D1050" s="80">
        <v>1</v>
      </c>
      <c r="E1050" s="257"/>
      <c r="F1050" s="257"/>
      <c r="G1050" s="79" t="s">
        <v>777</v>
      </c>
    </row>
    <row r="1051" spans="1:7" ht="12" customHeight="1" x14ac:dyDescent="0.2">
      <c r="A1051" s="255"/>
      <c r="B1051" s="255"/>
      <c r="C1051" s="79" t="s">
        <v>556</v>
      </c>
      <c r="D1051" s="80">
        <v>1</v>
      </c>
      <c r="E1051" s="257"/>
      <c r="F1051" s="257"/>
      <c r="G1051" s="79" t="s">
        <v>777</v>
      </c>
    </row>
    <row r="1052" spans="1:7" ht="12" customHeight="1" x14ac:dyDescent="0.2">
      <c r="A1052" s="255"/>
      <c r="B1052" s="255"/>
      <c r="C1052" s="79" t="s">
        <v>315</v>
      </c>
      <c r="D1052" s="80">
        <v>1</v>
      </c>
      <c r="E1052" s="80">
        <v>940</v>
      </c>
      <c r="F1052" s="80">
        <v>940</v>
      </c>
      <c r="G1052" s="79"/>
    </row>
    <row r="1053" spans="1:7" ht="12" customHeight="1" x14ac:dyDescent="0.2">
      <c r="A1053" s="255"/>
      <c r="B1053" s="255"/>
      <c r="C1053" s="79" t="s">
        <v>1605</v>
      </c>
      <c r="D1053" s="80">
        <v>3</v>
      </c>
      <c r="E1053" s="257"/>
      <c r="F1053" s="257"/>
      <c r="G1053" s="79" t="s">
        <v>777</v>
      </c>
    </row>
    <row r="1054" spans="1:7" ht="12" customHeight="1" x14ac:dyDescent="0.2">
      <c r="A1054" s="255"/>
      <c r="B1054" s="255"/>
      <c r="C1054" s="79" t="s">
        <v>1612</v>
      </c>
      <c r="D1054" s="80">
        <v>1</v>
      </c>
      <c r="E1054" s="257"/>
      <c r="F1054" s="257"/>
      <c r="G1054" s="79" t="s">
        <v>777</v>
      </c>
    </row>
    <row r="1055" spans="1:7" ht="12" customHeight="1" x14ac:dyDescent="0.2">
      <c r="A1055" s="255"/>
      <c r="B1055" s="255"/>
      <c r="C1055" s="79" t="s">
        <v>1613</v>
      </c>
      <c r="D1055" s="80">
        <v>1</v>
      </c>
      <c r="E1055" s="257"/>
      <c r="F1055" s="257"/>
      <c r="G1055" s="79" t="s">
        <v>777</v>
      </c>
    </row>
    <row r="1056" spans="1:7" ht="12.95" customHeight="1" x14ac:dyDescent="0.2">
      <c r="E1056" s="259">
        <v>6250.05</v>
      </c>
      <c r="F1056" s="259">
        <v>6250.05</v>
      </c>
    </row>
    <row r="1057" spans="1:7" ht="12" customHeight="1" x14ac:dyDescent="0.2">
      <c r="A1057" s="251">
        <v>70</v>
      </c>
      <c r="B1057" s="252" t="s">
        <v>1614</v>
      </c>
      <c r="C1057" s="253"/>
      <c r="D1057" s="251">
        <v>1</v>
      </c>
      <c r="E1057" s="261">
        <v>1672.56</v>
      </c>
      <c r="F1057" s="261">
        <v>1672.56</v>
      </c>
      <c r="G1057" s="79"/>
    </row>
    <row r="1058" spans="1:7" ht="12" customHeight="1" x14ac:dyDescent="0.2">
      <c r="A1058" s="255"/>
      <c r="B1058" s="255"/>
      <c r="C1058" s="79" t="s">
        <v>349</v>
      </c>
      <c r="D1058" s="80">
        <v>2</v>
      </c>
      <c r="E1058" s="80">
        <v>40</v>
      </c>
      <c r="F1058" s="80">
        <v>80</v>
      </c>
      <c r="G1058" s="79"/>
    </row>
    <row r="1059" spans="1:7" ht="12" customHeight="1" x14ac:dyDescent="0.2">
      <c r="A1059" s="255"/>
      <c r="B1059" s="255"/>
      <c r="C1059" s="79" t="s">
        <v>824</v>
      </c>
      <c r="D1059" s="80">
        <v>5</v>
      </c>
      <c r="E1059" s="256">
        <v>0.01</v>
      </c>
      <c r="F1059" s="256">
        <v>0.05</v>
      </c>
      <c r="G1059" s="79"/>
    </row>
    <row r="1060" spans="1:7" ht="12" customHeight="1" x14ac:dyDescent="0.2">
      <c r="A1060" s="255"/>
      <c r="B1060" s="255"/>
      <c r="C1060" s="79" t="s">
        <v>316</v>
      </c>
      <c r="D1060" s="80">
        <v>2</v>
      </c>
      <c r="E1060" s="80">
        <v>190</v>
      </c>
      <c r="F1060" s="80">
        <v>380</v>
      </c>
      <c r="G1060" s="79"/>
    </row>
    <row r="1061" spans="1:7" ht="12" customHeight="1" x14ac:dyDescent="0.2">
      <c r="A1061" s="255"/>
      <c r="B1061" s="255"/>
      <c r="C1061" s="79" t="s">
        <v>1603</v>
      </c>
      <c r="D1061" s="80">
        <v>1</v>
      </c>
      <c r="E1061" s="257"/>
      <c r="F1061" s="257"/>
      <c r="G1061" s="79" t="s">
        <v>777</v>
      </c>
    </row>
    <row r="1062" spans="1:7" ht="12" customHeight="1" x14ac:dyDescent="0.2">
      <c r="A1062" s="255"/>
      <c r="B1062" s="255"/>
      <c r="C1062" s="79" t="s">
        <v>1604</v>
      </c>
      <c r="D1062" s="80">
        <v>1</v>
      </c>
      <c r="E1062" s="257"/>
      <c r="F1062" s="257"/>
      <c r="G1062" s="79" t="s">
        <v>777</v>
      </c>
    </row>
    <row r="1063" spans="1:7" ht="12" customHeight="1" x14ac:dyDescent="0.2">
      <c r="A1063" s="255"/>
      <c r="B1063" s="255"/>
      <c r="C1063" s="79" t="s">
        <v>1605</v>
      </c>
      <c r="D1063" s="80">
        <v>1</v>
      </c>
      <c r="E1063" s="257"/>
      <c r="F1063" s="257"/>
      <c r="G1063" s="79" t="s">
        <v>777</v>
      </c>
    </row>
    <row r="1064" spans="1:7" ht="12" customHeight="1" x14ac:dyDescent="0.2">
      <c r="A1064" s="255"/>
      <c r="B1064" s="255"/>
      <c r="C1064" s="79" t="s">
        <v>1606</v>
      </c>
      <c r="D1064" s="80">
        <v>1</v>
      </c>
      <c r="E1064" s="257"/>
      <c r="F1064" s="257"/>
      <c r="G1064" s="79" t="s">
        <v>777</v>
      </c>
    </row>
    <row r="1065" spans="1:7" ht="12" customHeight="1" x14ac:dyDescent="0.2">
      <c r="A1065" s="255"/>
      <c r="B1065" s="255"/>
      <c r="C1065" s="79" t="s">
        <v>556</v>
      </c>
      <c r="D1065" s="80">
        <v>1</v>
      </c>
      <c r="E1065" s="257"/>
      <c r="F1065" s="257"/>
      <c r="G1065" s="79" t="s">
        <v>777</v>
      </c>
    </row>
    <row r="1066" spans="1:7" ht="12" customHeight="1" x14ac:dyDescent="0.2">
      <c r="A1066" s="255"/>
      <c r="B1066" s="255"/>
      <c r="C1066" s="79" t="s">
        <v>315</v>
      </c>
      <c r="D1066" s="80">
        <v>1</v>
      </c>
      <c r="E1066" s="80">
        <v>940</v>
      </c>
      <c r="F1066" s="80">
        <v>940</v>
      </c>
      <c r="G1066" s="79"/>
    </row>
    <row r="1067" spans="1:7" ht="12" customHeight="1" x14ac:dyDescent="0.2">
      <c r="A1067" s="255"/>
      <c r="B1067" s="255"/>
      <c r="C1067" s="79" t="s">
        <v>1605</v>
      </c>
      <c r="D1067" s="80">
        <v>2</v>
      </c>
      <c r="E1067" s="257"/>
      <c r="F1067" s="257"/>
      <c r="G1067" s="79" t="s">
        <v>777</v>
      </c>
    </row>
    <row r="1068" spans="1:7" ht="12" customHeight="1" x14ac:dyDescent="0.2">
      <c r="A1068" s="255"/>
      <c r="B1068" s="255"/>
      <c r="C1068" s="79" t="s">
        <v>1607</v>
      </c>
      <c r="D1068" s="80">
        <v>1</v>
      </c>
      <c r="E1068" s="257"/>
      <c r="F1068" s="257"/>
      <c r="G1068" s="79" t="s">
        <v>777</v>
      </c>
    </row>
    <row r="1069" spans="1:7" ht="12" customHeight="1" x14ac:dyDescent="0.2">
      <c r="A1069" s="255"/>
      <c r="B1069" s="255"/>
      <c r="C1069" s="79" t="s">
        <v>1608</v>
      </c>
      <c r="D1069" s="80">
        <v>1</v>
      </c>
      <c r="E1069" s="257"/>
      <c r="F1069" s="257"/>
      <c r="G1069" s="79" t="s">
        <v>777</v>
      </c>
    </row>
    <row r="1070" spans="1:7" ht="12.95" customHeight="1" x14ac:dyDescent="0.2">
      <c r="E1070" s="259">
        <v>3072.61</v>
      </c>
      <c r="F1070" s="259">
        <v>3072.61</v>
      </c>
    </row>
    <row r="1071" spans="1:7" ht="12" customHeight="1" x14ac:dyDescent="0.2">
      <c r="A1071" s="251">
        <v>71</v>
      </c>
      <c r="B1071" s="252" t="s">
        <v>1615</v>
      </c>
      <c r="C1071" s="253"/>
      <c r="D1071" s="251">
        <v>1</v>
      </c>
      <c r="E1071" s="261">
        <v>1672.56</v>
      </c>
      <c r="F1071" s="261">
        <v>1672.56</v>
      </c>
      <c r="G1071" s="79"/>
    </row>
    <row r="1072" spans="1:7" ht="12" customHeight="1" x14ac:dyDescent="0.2">
      <c r="A1072" s="255"/>
      <c r="B1072" s="255"/>
      <c r="C1072" s="79" t="s">
        <v>349</v>
      </c>
      <c r="D1072" s="80">
        <v>2</v>
      </c>
      <c r="E1072" s="80">
        <v>40</v>
      </c>
      <c r="F1072" s="80">
        <v>80</v>
      </c>
      <c r="G1072" s="79"/>
    </row>
    <row r="1073" spans="1:7" ht="12" customHeight="1" x14ac:dyDescent="0.2">
      <c r="A1073" s="255"/>
      <c r="B1073" s="255"/>
      <c r="C1073" s="79" t="s">
        <v>824</v>
      </c>
      <c r="D1073" s="80">
        <v>5</v>
      </c>
      <c r="E1073" s="256">
        <v>0.01</v>
      </c>
      <c r="F1073" s="256">
        <v>0.05</v>
      </c>
      <c r="G1073" s="79"/>
    </row>
    <row r="1074" spans="1:7" ht="12" customHeight="1" x14ac:dyDescent="0.2">
      <c r="A1074" s="255"/>
      <c r="B1074" s="255"/>
      <c r="C1074" s="79" t="s">
        <v>316</v>
      </c>
      <c r="D1074" s="80">
        <v>2</v>
      </c>
      <c r="E1074" s="80">
        <v>190</v>
      </c>
      <c r="F1074" s="80">
        <v>380</v>
      </c>
      <c r="G1074" s="79"/>
    </row>
    <row r="1075" spans="1:7" ht="12" customHeight="1" x14ac:dyDescent="0.2">
      <c r="A1075" s="255"/>
      <c r="B1075" s="255"/>
      <c r="C1075" s="79" t="s">
        <v>1603</v>
      </c>
      <c r="D1075" s="80">
        <v>1</v>
      </c>
      <c r="E1075" s="257"/>
      <c r="F1075" s="257"/>
      <c r="G1075" s="79" t="s">
        <v>777</v>
      </c>
    </row>
    <row r="1076" spans="1:7" ht="12" customHeight="1" x14ac:dyDescent="0.2">
      <c r="A1076" s="255"/>
      <c r="B1076" s="255"/>
      <c r="C1076" s="79" t="s">
        <v>1604</v>
      </c>
      <c r="D1076" s="80">
        <v>1</v>
      </c>
      <c r="E1076" s="257"/>
      <c r="F1076" s="257"/>
      <c r="G1076" s="79" t="s">
        <v>777</v>
      </c>
    </row>
    <row r="1077" spans="1:7" ht="12" customHeight="1" x14ac:dyDescent="0.2">
      <c r="A1077" s="255"/>
      <c r="B1077" s="255"/>
      <c r="C1077" s="79" t="s">
        <v>1605</v>
      </c>
      <c r="D1077" s="80">
        <v>1</v>
      </c>
      <c r="E1077" s="257"/>
      <c r="F1077" s="257"/>
      <c r="G1077" s="79" t="s">
        <v>777</v>
      </c>
    </row>
    <row r="1078" spans="1:7" ht="12" customHeight="1" x14ac:dyDescent="0.2">
      <c r="A1078" s="255"/>
      <c r="B1078" s="255"/>
      <c r="C1078" s="79" t="s">
        <v>1606</v>
      </c>
      <c r="D1078" s="80">
        <v>1</v>
      </c>
      <c r="E1078" s="257"/>
      <c r="F1078" s="257"/>
      <c r="G1078" s="79" t="s">
        <v>777</v>
      </c>
    </row>
    <row r="1079" spans="1:7" ht="12" customHeight="1" x14ac:dyDescent="0.2">
      <c r="A1079" s="255"/>
      <c r="B1079" s="255"/>
      <c r="C1079" s="79" t="s">
        <v>556</v>
      </c>
      <c r="D1079" s="80">
        <v>1</v>
      </c>
      <c r="E1079" s="257"/>
      <c r="F1079" s="257"/>
      <c r="G1079" s="79" t="s">
        <v>777</v>
      </c>
    </row>
    <row r="1080" spans="1:7" ht="12" customHeight="1" x14ac:dyDescent="0.2">
      <c r="A1080" s="255"/>
      <c r="B1080" s="255"/>
      <c r="C1080" s="79" t="s">
        <v>315</v>
      </c>
      <c r="D1080" s="80">
        <v>1</v>
      </c>
      <c r="E1080" s="80">
        <v>940</v>
      </c>
      <c r="F1080" s="80">
        <v>940</v>
      </c>
      <c r="G1080" s="79"/>
    </row>
    <row r="1081" spans="1:7" ht="12" customHeight="1" x14ac:dyDescent="0.2">
      <c r="A1081" s="255"/>
      <c r="B1081" s="255"/>
      <c r="C1081" s="79" t="s">
        <v>1605</v>
      </c>
      <c r="D1081" s="80">
        <v>2</v>
      </c>
      <c r="E1081" s="257"/>
      <c r="F1081" s="257"/>
      <c r="G1081" s="79" t="s">
        <v>777</v>
      </c>
    </row>
    <row r="1082" spans="1:7" ht="12" customHeight="1" x14ac:dyDescent="0.2">
      <c r="A1082" s="255"/>
      <c r="B1082" s="255"/>
      <c r="C1082" s="79" t="s">
        <v>1607</v>
      </c>
      <c r="D1082" s="80">
        <v>1</v>
      </c>
      <c r="E1082" s="257"/>
      <c r="F1082" s="257"/>
      <c r="G1082" s="79" t="s">
        <v>777</v>
      </c>
    </row>
    <row r="1083" spans="1:7" ht="12" customHeight="1" x14ac:dyDescent="0.2">
      <c r="A1083" s="255"/>
      <c r="B1083" s="255"/>
      <c r="C1083" s="79" t="s">
        <v>1608</v>
      </c>
      <c r="D1083" s="80">
        <v>1</v>
      </c>
      <c r="E1083" s="257"/>
      <c r="F1083" s="257"/>
      <c r="G1083" s="79" t="s">
        <v>777</v>
      </c>
    </row>
    <row r="1084" spans="1:7" ht="12.95" customHeight="1" x14ac:dyDescent="0.2">
      <c r="E1084" s="259">
        <v>3072.61</v>
      </c>
      <c r="F1084" s="259">
        <v>3072.61</v>
      </c>
    </row>
    <row r="1085" spans="1:7" ht="12" customHeight="1" x14ac:dyDescent="0.2">
      <c r="A1085" s="251">
        <v>72</v>
      </c>
      <c r="B1085" s="252" t="s">
        <v>1151</v>
      </c>
      <c r="C1085" s="253"/>
      <c r="D1085" s="251">
        <v>1</v>
      </c>
      <c r="E1085" s="261">
        <v>1961.44</v>
      </c>
      <c r="F1085" s="261">
        <v>1961.44</v>
      </c>
      <c r="G1085" s="79"/>
    </row>
    <row r="1086" spans="1:7" ht="12" customHeight="1" x14ac:dyDescent="0.2">
      <c r="A1086" s="255"/>
      <c r="B1086" s="255"/>
      <c r="C1086" s="79" t="s">
        <v>349</v>
      </c>
      <c r="D1086" s="80">
        <v>1</v>
      </c>
      <c r="E1086" s="80">
        <v>40</v>
      </c>
      <c r="F1086" s="80">
        <v>40</v>
      </c>
      <c r="G1086" s="79"/>
    </row>
    <row r="1087" spans="1:7" ht="12" customHeight="1" x14ac:dyDescent="0.2">
      <c r="A1087" s="255"/>
      <c r="B1087" s="255"/>
      <c r="C1087" s="79" t="s">
        <v>545</v>
      </c>
      <c r="D1087" s="80">
        <v>5</v>
      </c>
      <c r="E1087" s="256">
        <v>0.01</v>
      </c>
      <c r="F1087" s="256">
        <v>0.05</v>
      </c>
      <c r="G1087" s="79"/>
    </row>
    <row r="1088" spans="1:7" ht="12" customHeight="1" x14ac:dyDescent="0.2">
      <c r="A1088" s="255"/>
      <c r="B1088" s="255"/>
      <c r="C1088" s="79" t="s">
        <v>316</v>
      </c>
      <c r="D1088" s="80">
        <v>2</v>
      </c>
      <c r="E1088" s="80">
        <v>190</v>
      </c>
      <c r="F1088" s="80">
        <v>380</v>
      </c>
      <c r="G1088" s="79"/>
    </row>
    <row r="1089" spans="1:7" ht="12" customHeight="1" x14ac:dyDescent="0.2">
      <c r="A1089" s="255"/>
      <c r="B1089" s="255"/>
      <c r="C1089" s="79" t="s">
        <v>1616</v>
      </c>
      <c r="D1089" s="80">
        <v>1</v>
      </c>
      <c r="E1089" s="257"/>
      <c r="F1089" s="257"/>
      <c r="G1089" s="79" t="s">
        <v>777</v>
      </c>
    </row>
    <row r="1090" spans="1:7" ht="12" customHeight="1" x14ac:dyDescent="0.2">
      <c r="A1090" s="255"/>
      <c r="B1090" s="255"/>
      <c r="C1090" s="79" t="s">
        <v>1617</v>
      </c>
      <c r="D1090" s="80">
        <v>1</v>
      </c>
      <c r="E1090" s="257"/>
      <c r="F1090" s="257"/>
      <c r="G1090" s="79" t="s">
        <v>777</v>
      </c>
    </row>
    <row r="1091" spans="1:7" ht="12" customHeight="1" x14ac:dyDescent="0.2">
      <c r="A1091" s="255"/>
      <c r="B1091" s="255"/>
      <c r="C1091" s="79" t="s">
        <v>1618</v>
      </c>
      <c r="D1091" s="80">
        <v>1</v>
      </c>
      <c r="E1091" s="257"/>
      <c r="F1091" s="257"/>
      <c r="G1091" s="79" t="s">
        <v>777</v>
      </c>
    </row>
    <row r="1092" spans="1:7" ht="12" customHeight="1" x14ac:dyDescent="0.2">
      <c r="A1092" s="255"/>
      <c r="B1092" s="255"/>
      <c r="C1092" s="79" t="s">
        <v>1619</v>
      </c>
      <c r="D1092" s="80">
        <v>1</v>
      </c>
      <c r="E1092" s="257"/>
      <c r="F1092" s="257"/>
      <c r="G1092" s="79" t="s">
        <v>777</v>
      </c>
    </row>
    <row r="1093" spans="1:7" ht="12" customHeight="1" x14ac:dyDescent="0.2">
      <c r="A1093" s="255"/>
      <c r="B1093" s="255"/>
      <c r="C1093" s="79" t="s">
        <v>556</v>
      </c>
      <c r="D1093" s="80">
        <v>1</v>
      </c>
      <c r="E1093" s="257"/>
      <c r="F1093" s="257"/>
      <c r="G1093" s="79" t="s">
        <v>777</v>
      </c>
    </row>
    <row r="1094" spans="1:7" ht="12" customHeight="1" x14ac:dyDescent="0.2">
      <c r="A1094" s="255"/>
      <c r="B1094" s="255"/>
      <c r="C1094" s="79" t="s">
        <v>315</v>
      </c>
      <c r="D1094" s="80">
        <v>1</v>
      </c>
      <c r="E1094" s="80">
        <v>940</v>
      </c>
      <c r="F1094" s="80">
        <v>940</v>
      </c>
      <c r="G1094" s="79"/>
    </row>
    <row r="1095" spans="1:7" ht="12" customHeight="1" x14ac:dyDescent="0.2">
      <c r="A1095" s="255"/>
      <c r="B1095" s="255"/>
      <c r="C1095" s="79" t="s">
        <v>1618</v>
      </c>
      <c r="D1095" s="80">
        <v>1</v>
      </c>
      <c r="E1095" s="257"/>
      <c r="F1095" s="257"/>
      <c r="G1095" s="79" t="s">
        <v>777</v>
      </c>
    </row>
    <row r="1096" spans="1:7" ht="12" customHeight="1" x14ac:dyDescent="0.2">
      <c r="A1096" s="255"/>
      <c r="B1096" s="255"/>
      <c r="C1096" s="79" t="s">
        <v>1620</v>
      </c>
      <c r="D1096" s="80">
        <v>1</v>
      </c>
      <c r="E1096" s="257"/>
      <c r="F1096" s="257"/>
      <c r="G1096" s="79" t="s">
        <v>777</v>
      </c>
    </row>
    <row r="1097" spans="1:7" ht="12" customHeight="1" x14ac:dyDescent="0.2">
      <c r="A1097" s="255"/>
      <c r="B1097" s="255"/>
      <c r="C1097" s="79" t="s">
        <v>1621</v>
      </c>
      <c r="D1097" s="80">
        <v>1</v>
      </c>
      <c r="E1097" s="257"/>
      <c r="F1097" s="257"/>
      <c r="G1097" s="79" t="s">
        <v>777</v>
      </c>
    </row>
    <row r="1098" spans="1:7" ht="12.95" customHeight="1" x14ac:dyDescent="0.2">
      <c r="E1098" s="259">
        <v>3321.49</v>
      </c>
      <c r="F1098" s="259">
        <v>3321.49</v>
      </c>
    </row>
    <row r="1099" spans="1:7" ht="12" customHeight="1" x14ac:dyDescent="0.2">
      <c r="A1099" s="251">
        <v>73</v>
      </c>
      <c r="B1099" s="252" t="s">
        <v>1078</v>
      </c>
      <c r="C1099" s="253"/>
      <c r="D1099" s="251">
        <v>1</v>
      </c>
      <c r="E1099" s="261">
        <v>6832.43</v>
      </c>
      <c r="F1099" s="261">
        <v>6832.43</v>
      </c>
      <c r="G1099" s="79"/>
    </row>
    <row r="1100" spans="1:7" ht="12" customHeight="1" x14ac:dyDescent="0.2">
      <c r="A1100" s="255"/>
      <c r="B1100" s="255"/>
      <c r="C1100" s="79" t="s">
        <v>822</v>
      </c>
      <c r="D1100" s="80">
        <v>2</v>
      </c>
      <c r="E1100" s="256">
        <v>0.01</v>
      </c>
      <c r="F1100" s="256">
        <v>0.02</v>
      </c>
      <c r="G1100" s="79"/>
    </row>
    <row r="1101" spans="1:7" ht="12" customHeight="1" x14ac:dyDescent="0.2">
      <c r="A1101" s="255"/>
      <c r="B1101" s="255"/>
      <c r="C1101" s="79" t="s">
        <v>824</v>
      </c>
      <c r="D1101" s="80">
        <v>3</v>
      </c>
      <c r="E1101" s="256">
        <v>0.01</v>
      </c>
      <c r="F1101" s="256">
        <v>0.03</v>
      </c>
      <c r="G1101" s="79"/>
    </row>
    <row r="1102" spans="1:7" ht="12" customHeight="1" x14ac:dyDescent="0.2">
      <c r="A1102" s="255"/>
      <c r="B1102" s="255"/>
      <c r="C1102" s="79" t="s">
        <v>329</v>
      </c>
      <c r="D1102" s="80">
        <v>3</v>
      </c>
      <c r="E1102" s="80">
        <v>620</v>
      </c>
      <c r="F1102" s="81">
        <v>1860</v>
      </c>
      <c r="G1102" s="79"/>
    </row>
    <row r="1103" spans="1:7" ht="12" customHeight="1" x14ac:dyDescent="0.2">
      <c r="A1103" s="255"/>
      <c r="B1103" s="255"/>
      <c r="C1103" s="79" t="s">
        <v>1622</v>
      </c>
      <c r="D1103" s="80">
        <v>1</v>
      </c>
      <c r="E1103" s="257"/>
      <c r="F1103" s="257"/>
      <c r="G1103" s="79" t="s">
        <v>777</v>
      </c>
    </row>
    <row r="1104" spans="1:7" ht="12" customHeight="1" x14ac:dyDescent="0.2">
      <c r="A1104" s="255"/>
      <c r="B1104" s="255"/>
      <c r="C1104" s="79" t="s">
        <v>1623</v>
      </c>
      <c r="D1104" s="80">
        <v>1</v>
      </c>
      <c r="E1104" s="257"/>
      <c r="F1104" s="257"/>
      <c r="G1104" s="79" t="s">
        <v>777</v>
      </c>
    </row>
    <row r="1105" spans="1:7" ht="12" customHeight="1" x14ac:dyDescent="0.2">
      <c r="A1105" s="255"/>
      <c r="B1105" s="255"/>
      <c r="C1105" s="79" t="s">
        <v>889</v>
      </c>
      <c r="D1105" s="80">
        <v>2</v>
      </c>
      <c r="E1105" s="257"/>
      <c r="F1105" s="257"/>
      <c r="G1105" s="79" t="s">
        <v>777</v>
      </c>
    </row>
    <row r="1106" spans="1:7" ht="12" customHeight="1" x14ac:dyDescent="0.2">
      <c r="A1106" s="255"/>
      <c r="B1106" s="255"/>
      <c r="C1106" s="79" t="s">
        <v>838</v>
      </c>
      <c r="D1106" s="80">
        <v>1</v>
      </c>
      <c r="E1106" s="257"/>
      <c r="F1106" s="257"/>
      <c r="G1106" s="79" t="s">
        <v>777</v>
      </c>
    </row>
    <row r="1107" spans="1:7" ht="12" customHeight="1" x14ac:dyDescent="0.2">
      <c r="A1107" s="255"/>
      <c r="B1107" s="255"/>
      <c r="C1107" s="79" t="s">
        <v>1624</v>
      </c>
      <c r="D1107" s="80">
        <v>1</v>
      </c>
      <c r="E1107" s="257"/>
      <c r="F1107" s="257"/>
      <c r="G1107" s="79" t="s">
        <v>777</v>
      </c>
    </row>
    <row r="1108" spans="1:7" ht="12" customHeight="1" x14ac:dyDescent="0.2">
      <c r="A1108" s="255"/>
      <c r="B1108" s="255"/>
      <c r="C1108" s="79" t="s">
        <v>1625</v>
      </c>
      <c r="D1108" s="80">
        <v>1</v>
      </c>
      <c r="E1108" s="257"/>
      <c r="F1108" s="257"/>
      <c r="G1108" s="79" t="s">
        <v>777</v>
      </c>
    </row>
    <row r="1109" spans="1:7" ht="12" customHeight="1" x14ac:dyDescent="0.2">
      <c r="A1109" s="255"/>
      <c r="B1109" s="255"/>
      <c r="C1109" s="79" t="s">
        <v>549</v>
      </c>
      <c r="D1109" s="80">
        <v>1</v>
      </c>
      <c r="E1109" s="257"/>
      <c r="F1109" s="257"/>
      <c r="G1109" s="79" t="s">
        <v>777</v>
      </c>
    </row>
    <row r="1110" spans="1:7" ht="12" customHeight="1" x14ac:dyDescent="0.2">
      <c r="A1110" s="255"/>
      <c r="B1110" s="255"/>
      <c r="C1110" s="79" t="s">
        <v>1626</v>
      </c>
      <c r="D1110" s="80">
        <v>1</v>
      </c>
      <c r="E1110" s="257"/>
      <c r="F1110" s="257"/>
      <c r="G1110" s="79" t="s">
        <v>777</v>
      </c>
    </row>
    <row r="1111" spans="1:7" ht="12" customHeight="1" x14ac:dyDescent="0.2">
      <c r="A1111" s="255"/>
      <c r="B1111" s="255"/>
      <c r="C1111" s="79" t="s">
        <v>394</v>
      </c>
      <c r="D1111" s="80">
        <v>2</v>
      </c>
      <c r="E1111" s="256">
        <v>0.01</v>
      </c>
      <c r="F1111" s="256">
        <v>0.02</v>
      </c>
      <c r="G1111" s="79"/>
    </row>
    <row r="1112" spans="1:7" ht="12" customHeight="1" x14ac:dyDescent="0.2">
      <c r="A1112" s="255"/>
      <c r="B1112" s="255"/>
      <c r="C1112" s="79" t="s">
        <v>335</v>
      </c>
      <c r="D1112" s="80">
        <v>1</v>
      </c>
      <c r="E1112" s="80">
        <v>740</v>
      </c>
      <c r="F1112" s="80">
        <v>740</v>
      </c>
      <c r="G1112" s="79"/>
    </row>
    <row r="1113" spans="1:7" ht="12" customHeight="1" x14ac:dyDescent="0.2">
      <c r="A1113" s="255"/>
      <c r="B1113" s="255"/>
      <c r="C1113" s="79" t="s">
        <v>366</v>
      </c>
      <c r="D1113" s="80">
        <v>2</v>
      </c>
      <c r="E1113" s="80">
        <v>270</v>
      </c>
      <c r="F1113" s="80">
        <v>540</v>
      </c>
      <c r="G1113" s="79"/>
    </row>
    <row r="1114" spans="1:7" ht="12" customHeight="1" x14ac:dyDescent="0.2">
      <c r="A1114" s="255"/>
      <c r="B1114" s="255"/>
      <c r="C1114" s="79" t="s">
        <v>839</v>
      </c>
      <c r="D1114" s="80">
        <v>2</v>
      </c>
      <c r="E1114" s="256">
        <v>567.87</v>
      </c>
      <c r="F1114" s="264">
        <v>1135.74</v>
      </c>
      <c r="G1114" s="79"/>
    </row>
    <row r="1115" spans="1:7" ht="12" customHeight="1" x14ac:dyDescent="0.2">
      <c r="A1115" s="255"/>
      <c r="B1115" s="255"/>
      <c r="C1115" s="79" t="s">
        <v>351</v>
      </c>
      <c r="D1115" s="80">
        <v>4</v>
      </c>
      <c r="E1115" s="80">
        <v>290</v>
      </c>
      <c r="F1115" s="81">
        <v>1160</v>
      </c>
      <c r="G1115" s="79"/>
    </row>
    <row r="1116" spans="1:7" ht="12.95" customHeight="1" x14ac:dyDescent="0.2">
      <c r="E1116" s="263">
        <v>12268.5</v>
      </c>
      <c r="F1116" s="263">
        <v>12268.5</v>
      </c>
    </row>
    <row r="1117" spans="1:7" ht="12" customHeight="1" x14ac:dyDescent="0.2">
      <c r="A1117" s="251">
        <v>74</v>
      </c>
      <c r="B1117" s="252" t="s">
        <v>1077</v>
      </c>
      <c r="C1117" s="253"/>
      <c r="D1117" s="251">
        <v>1</v>
      </c>
      <c r="E1117" s="261">
        <v>5955.21</v>
      </c>
      <c r="F1117" s="261">
        <v>5955.21</v>
      </c>
      <c r="G1117" s="79"/>
    </row>
    <row r="1118" spans="1:7" ht="12" customHeight="1" x14ac:dyDescent="0.2">
      <c r="A1118" s="255"/>
      <c r="B1118" s="255"/>
      <c r="C1118" s="79" t="s">
        <v>545</v>
      </c>
      <c r="D1118" s="80">
        <v>3</v>
      </c>
      <c r="E1118" s="256">
        <v>0.01</v>
      </c>
      <c r="F1118" s="256">
        <v>0.03</v>
      </c>
      <c r="G1118" s="79"/>
    </row>
    <row r="1119" spans="1:7" ht="12" customHeight="1" x14ac:dyDescent="0.2">
      <c r="A1119" s="255"/>
      <c r="B1119" s="255"/>
      <c r="C1119" s="79" t="s">
        <v>546</v>
      </c>
      <c r="D1119" s="80">
        <v>2</v>
      </c>
      <c r="E1119" s="256">
        <v>0.01</v>
      </c>
      <c r="F1119" s="256">
        <v>0.02</v>
      </c>
      <c r="G1119" s="79"/>
    </row>
    <row r="1120" spans="1:7" ht="12" customHeight="1" x14ac:dyDescent="0.2">
      <c r="A1120" s="255"/>
      <c r="B1120" s="255"/>
      <c r="C1120" s="79" t="s">
        <v>329</v>
      </c>
      <c r="D1120" s="80">
        <v>3</v>
      </c>
      <c r="E1120" s="80">
        <v>620</v>
      </c>
      <c r="F1120" s="81">
        <v>1860</v>
      </c>
      <c r="G1120" s="79"/>
    </row>
    <row r="1121" spans="1:7" ht="12" customHeight="1" x14ac:dyDescent="0.2">
      <c r="A1121" s="255"/>
      <c r="B1121" s="255"/>
      <c r="C1121" s="79" t="s">
        <v>1627</v>
      </c>
      <c r="D1121" s="80">
        <v>1</v>
      </c>
      <c r="E1121" s="257"/>
      <c r="F1121" s="257"/>
      <c r="G1121" s="79" t="s">
        <v>777</v>
      </c>
    </row>
    <row r="1122" spans="1:7" ht="12" customHeight="1" x14ac:dyDescent="0.2">
      <c r="A1122" s="255"/>
      <c r="B1122" s="255"/>
      <c r="C1122" s="79" t="s">
        <v>1628</v>
      </c>
      <c r="D1122" s="80">
        <v>1</v>
      </c>
      <c r="E1122" s="257"/>
      <c r="F1122" s="257"/>
      <c r="G1122" s="79" t="s">
        <v>777</v>
      </c>
    </row>
    <row r="1123" spans="1:7" ht="12" customHeight="1" x14ac:dyDescent="0.2">
      <c r="A1123" s="255"/>
      <c r="B1123" s="255"/>
      <c r="C1123" s="79" t="s">
        <v>553</v>
      </c>
      <c r="D1123" s="80">
        <v>2</v>
      </c>
      <c r="E1123" s="257"/>
      <c r="F1123" s="257"/>
      <c r="G1123" s="79" t="s">
        <v>777</v>
      </c>
    </row>
    <row r="1124" spans="1:7" ht="12" customHeight="1" x14ac:dyDescent="0.2">
      <c r="A1124" s="255"/>
      <c r="B1124" s="255"/>
      <c r="C1124" s="79" t="s">
        <v>778</v>
      </c>
      <c r="D1124" s="80">
        <v>1</v>
      </c>
      <c r="E1124" s="257"/>
      <c r="F1124" s="257"/>
      <c r="G1124" s="79" t="s">
        <v>777</v>
      </c>
    </row>
    <row r="1125" spans="1:7" ht="12" customHeight="1" x14ac:dyDescent="0.2">
      <c r="A1125" s="255"/>
      <c r="B1125" s="255"/>
      <c r="C1125" s="79" t="s">
        <v>1624</v>
      </c>
      <c r="D1125" s="80">
        <v>1</v>
      </c>
      <c r="E1125" s="257"/>
      <c r="F1125" s="257"/>
      <c r="G1125" s="79" t="s">
        <v>777</v>
      </c>
    </row>
    <row r="1126" spans="1:7" ht="12" customHeight="1" x14ac:dyDescent="0.2">
      <c r="A1126" s="255"/>
      <c r="B1126" s="255"/>
      <c r="C1126" s="79" t="s">
        <v>1625</v>
      </c>
      <c r="D1126" s="80">
        <v>1</v>
      </c>
      <c r="E1126" s="257"/>
      <c r="F1126" s="257"/>
      <c r="G1126" s="79" t="s">
        <v>777</v>
      </c>
    </row>
    <row r="1127" spans="1:7" ht="12" customHeight="1" x14ac:dyDescent="0.2">
      <c r="A1127" s="255"/>
      <c r="B1127" s="255"/>
      <c r="C1127" s="79" t="s">
        <v>549</v>
      </c>
      <c r="D1127" s="80">
        <v>1</v>
      </c>
      <c r="E1127" s="257"/>
      <c r="F1127" s="257"/>
      <c r="G1127" s="79" t="s">
        <v>777</v>
      </c>
    </row>
    <row r="1128" spans="1:7" ht="12" customHeight="1" x14ac:dyDescent="0.2">
      <c r="A1128" s="255"/>
      <c r="B1128" s="255"/>
      <c r="C1128" s="79" t="s">
        <v>1629</v>
      </c>
      <c r="D1128" s="80">
        <v>1</v>
      </c>
      <c r="E1128" s="257"/>
      <c r="F1128" s="257"/>
      <c r="G1128" s="79" t="s">
        <v>777</v>
      </c>
    </row>
    <row r="1129" spans="1:7" ht="12" customHeight="1" x14ac:dyDescent="0.2">
      <c r="A1129" s="255"/>
      <c r="B1129" s="255"/>
      <c r="C1129" s="79" t="s">
        <v>394</v>
      </c>
      <c r="D1129" s="80">
        <v>2</v>
      </c>
      <c r="E1129" s="256">
        <v>0.01</v>
      </c>
      <c r="F1129" s="256">
        <v>0.02</v>
      </c>
      <c r="G1129" s="79"/>
    </row>
    <row r="1130" spans="1:7" ht="12" customHeight="1" x14ac:dyDescent="0.2">
      <c r="A1130" s="255"/>
      <c r="B1130" s="255"/>
      <c r="C1130" s="79" t="s">
        <v>335</v>
      </c>
      <c r="D1130" s="80">
        <v>1</v>
      </c>
      <c r="E1130" s="80">
        <v>740</v>
      </c>
      <c r="F1130" s="80">
        <v>740</v>
      </c>
      <c r="G1130" s="79"/>
    </row>
    <row r="1131" spans="1:7" ht="12" customHeight="1" x14ac:dyDescent="0.2">
      <c r="A1131" s="255"/>
      <c r="B1131" s="255"/>
      <c r="C1131" s="79" t="s">
        <v>305</v>
      </c>
      <c r="D1131" s="80">
        <v>2</v>
      </c>
      <c r="E1131" s="80">
        <v>270</v>
      </c>
      <c r="F1131" s="80">
        <v>540</v>
      </c>
      <c r="G1131" s="79"/>
    </row>
    <row r="1132" spans="1:7" ht="12" customHeight="1" x14ac:dyDescent="0.2">
      <c r="A1132" s="255"/>
      <c r="B1132" s="255"/>
      <c r="C1132" s="79" t="s">
        <v>779</v>
      </c>
      <c r="D1132" s="80">
        <v>2</v>
      </c>
      <c r="E1132" s="256">
        <v>567.87</v>
      </c>
      <c r="F1132" s="264">
        <v>1135.74</v>
      </c>
      <c r="G1132" s="79"/>
    </row>
    <row r="1133" spans="1:7" ht="12" customHeight="1" x14ac:dyDescent="0.2">
      <c r="A1133" s="255"/>
      <c r="B1133" s="255"/>
      <c r="C1133" s="79" t="s">
        <v>351</v>
      </c>
      <c r="D1133" s="80">
        <v>4</v>
      </c>
      <c r="E1133" s="80">
        <v>290</v>
      </c>
      <c r="F1133" s="81">
        <v>1160</v>
      </c>
      <c r="G1133" s="79"/>
    </row>
    <row r="1134" spans="1:7" ht="12.95" customHeight="1" x14ac:dyDescent="0.2">
      <c r="E1134" s="259">
        <v>11391.28</v>
      </c>
      <c r="F1134" s="259">
        <v>11391.28</v>
      </c>
    </row>
    <row r="1135" spans="1:7" ht="12" customHeight="1" x14ac:dyDescent="0.2">
      <c r="A1135" s="251">
        <v>75</v>
      </c>
      <c r="B1135" s="252" t="s">
        <v>1079</v>
      </c>
      <c r="C1135" s="253"/>
      <c r="D1135" s="251">
        <v>1</v>
      </c>
      <c r="E1135" s="261">
        <v>5161.3500000000004</v>
      </c>
      <c r="F1135" s="261">
        <v>5161.3500000000004</v>
      </c>
      <c r="G1135" s="79"/>
    </row>
    <row r="1136" spans="1:7" ht="12" customHeight="1" x14ac:dyDescent="0.2">
      <c r="A1136" s="255"/>
      <c r="B1136" s="255"/>
      <c r="C1136" s="79" t="s">
        <v>822</v>
      </c>
      <c r="D1136" s="80">
        <v>2</v>
      </c>
      <c r="E1136" s="256">
        <v>0.01</v>
      </c>
      <c r="F1136" s="256">
        <v>0.02</v>
      </c>
      <c r="G1136" s="79"/>
    </row>
    <row r="1137" spans="1:7" ht="12" customHeight="1" x14ac:dyDescent="0.2">
      <c r="A1137" s="255"/>
      <c r="B1137" s="255"/>
      <c r="C1137" s="79" t="s">
        <v>329</v>
      </c>
      <c r="D1137" s="80">
        <v>3</v>
      </c>
      <c r="E1137" s="80">
        <v>620</v>
      </c>
      <c r="F1137" s="81">
        <v>1860</v>
      </c>
      <c r="G1137" s="79"/>
    </row>
    <row r="1138" spans="1:7" ht="12" customHeight="1" x14ac:dyDescent="0.2">
      <c r="A1138" s="255"/>
      <c r="B1138" s="255"/>
      <c r="C1138" s="79" t="s">
        <v>1630</v>
      </c>
      <c r="D1138" s="80">
        <v>1</v>
      </c>
      <c r="E1138" s="257"/>
      <c r="F1138" s="257"/>
      <c r="G1138" s="79" t="s">
        <v>777</v>
      </c>
    </row>
    <row r="1139" spans="1:7" ht="12" customHeight="1" x14ac:dyDescent="0.2">
      <c r="A1139" s="255"/>
      <c r="B1139" s="255"/>
      <c r="C1139" s="79" t="s">
        <v>1631</v>
      </c>
      <c r="D1139" s="80">
        <v>1</v>
      </c>
      <c r="E1139" s="257"/>
      <c r="F1139" s="257"/>
      <c r="G1139" s="79" t="s">
        <v>777</v>
      </c>
    </row>
    <row r="1140" spans="1:7" ht="12" customHeight="1" x14ac:dyDescent="0.2">
      <c r="A1140" s="255"/>
      <c r="B1140" s="255"/>
      <c r="C1140" s="79" t="s">
        <v>1632</v>
      </c>
      <c r="D1140" s="80">
        <v>2</v>
      </c>
      <c r="E1140" s="257"/>
      <c r="F1140" s="257"/>
      <c r="G1140" s="79" t="s">
        <v>777</v>
      </c>
    </row>
    <row r="1141" spans="1:7" ht="12" customHeight="1" x14ac:dyDescent="0.2">
      <c r="A1141" s="255"/>
      <c r="B1141" s="255"/>
      <c r="C1141" s="79" t="s">
        <v>1633</v>
      </c>
      <c r="D1141" s="80">
        <v>1</v>
      </c>
      <c r="E1141" s="257"/>
      <c r="F1141" s="257"/>
      <c r="G1141" s="79" t="s">
        <v>777</v>
      </c>
    </row>
    <row r="1142" spans="1:7" ht="12" customHeight="1" x14ac:dyDescent="0.2">
      <c r="A1142" s="255"/>
      <c r="B1142" s="255"/>
      <c r="C1142" s="79" t="s">
        <v>1634</v>
      </c>
      <c r="D1142" s="80">
        <v>1</v>
      </c>
      <c r="E1142" s="257"/>
      <c r="F1142" s="257"/>
      <c r="G1142" s="79" t="s">
        <v>777</v>
      </c>
    </row>
    <row r="1143" spans="1:7" ht="12" customHeight="1" x14ac:dyDescent="0.2">
      <c r="A1143" s="255"/>
      <c r="B1143" s="255"/>
      <c r="C1143" s="79" t="s">
        <v>1635</v>
      </c>
      <c r="D1143" s="80">
        <v>1</v>
      </c>
      <c r="E1143" s="257"/>
      <c r="F1143" s="257"/>
      <c r="G1143" s="79" t="s">
        <v>777</v>
      </c>
    </row>
    <row r="1144" spans="1:7" ht="12" customHeight="1" x14ac:dyDescent="0.2">
      <c r="A1144" s="255"/>
      <c r="B1144" s="255"/>
      <c r="C1144" s="79" t="s">
        <v>549</v>
      </c>
      <c r="D1144" s="80">
        <v>1</v>
      </c>
      <c r="E1144" s="257"/>
      <c r="F1144" s="257"/>
      <c r="G1144" s="79" t="s">
        <v>777</v>
      </c>
    </row>
    <row r="1145" spans="1:7" ht="12" customHeight="1" x14ac:dyDescent="0.2">
      <c r="A1145" s="255"/>
      <c r="B1145" s="255"/>
      <c r="C1145" s="79" t="s">
        <v>1636</v>
      </c>
      <c r="D1145" s="80">
        <v>1</v>
      </c>
      <c r="E1145" s="257"/>
      <c r="F1145" s="257"/>
      <c r="G1145" s="79" t="s">
        <v>777</v>
      </c>
    </row>
    <row r="1146" spans="1:7" ht="12" customHeight="1" x14ac:dyDescent="0.2">
      <c r="A1146" s="255"/>
      <c r="B1146" s="255"/>
      <c r="C1146" s="79" t="s">
        <v>394</v>
      </c>
      <c r="D1146" s="80">
        <v>2</v>
      </c>
      <c r="E1146" s="256">
        <v>0.01</v>
      </c>
      <c r="F1146" s="256">
        <v>0.02</v>
      </c>
      <c r="G1146" s="79"/>
    </row>
    <row r="1147" spans="1:7" ht="12" customHeight="1" x14ac:dyDescent="0.2">
      <c r="A1147" s="255"/>
      <c r="B1147" s="255"/>
      <c r="C1147" s="79" t="s">
        <v>335</v>
      </c>
      <c r="D1147" s="80">
        <v>1</v>
      </c>
      <c r="E1147" s="80">
        <v>740</v>
      </c>
      <c r="F1147" s="80">
        <v>740</v>
      </c>
      <c r="G1147" s="79"/>
    </row>
    <row r="1148" spans="1:7" ht="12" customHeight="1" x14ac:dyDescent="0.2">
      <c r="A1148" s="255"/>
      <c r="B1148" s="255"/>
      <c r="C1148" s="79" t="s">
        <v>305</v>
      </c>
      <c r="D1148" s="80">
        <v>2</v>
      </c>
      <c r="E1148" s="80">
        <v>270</v>
      </c>
      <c r="F1148" s="80">
        <v>540</v>
      </c>
      <c r="G1148" s="79"/>
    </row>
    <row r="1149" spans="1:7" ht="12" customHeight="1" x14ac:dyDescent="0.2">
      <c r="A1149" s="255"/>
      <c r="B1149" s="255"/>
      <c r="C1149" s="79" t="s">
        <v>1637</v>
      </c>
      <c r="D1149" s="80">
        <v>2</v>
      </c>
      <c r="E1149" s="256">
        <v>297.24</v>
      </c>
      <c r="F1149" s="256">
        <v>594.48</v>
      </c>
      <c r="G1149" s="79"/>
    </row>
    <row r="1150" spans="1:7" ht="12" customHeight="1" x14ac:dyDescent="0.2">
      <c r="A1150" s="255"/>
      <c r="B1150" s="255"/>
      <c r="C1150" s="79" t="s">
        <v>351</v>
      </c>
      <c r="D1150" s="80">
        <v>4</v>
      </c>
      <c r="E1150" s="80">
        <v>290</v>
      </c>
      <c r="F1150" s="81">
        <v>1160</v>
      </c>
      <c r="G1150" s="79"/>
    </row>
    <row r="1151" spans="1:7" ht="12" customHeight="1" x14ac:dyDescent="0.2">
      <c r="A1151" s="255"/>
      <c r="B1151" s="255"/>
      <c r="C1151" s="79" t="s">
        <v>815</v>
      </c>
      <c r="D1151" s="80">
        <v>3</v>
      </c>
      <c r="E1151" s="256">
        <v>0.01</v>
      </c>
      <c r="F1151" s="256">
        <v>0.03</v>
      </c>
      <c r="G1151" s="79"/>
    </row>
    <row r="1152" spans="1:7" ht="12.95" customHeight="1" x14ac:dyDescent="0.2">
      <c r="E1152" s="259">
        <v>10055.42</v>
      </c>
      <c r="F1152" s="259">
        <v>10055.42</v>
      </c>
    </row>
    <row r="1153" spans="1:7" ht="12" customHeight="1" x14ac:dyDescent="0.2">
      <c r="A1153" s="251">
        <v>76</v>
      </c>
      <c r="B1153" s="252" t="s">
        <v>1638</v>
      </c>
      <c r="C1153" s="253"/>
      <c r="D1153" s="251">
        <v>1</v>
      </c>
      <c r="E1153" s="261">
        <v>4954.88</v>
      </c>
      <c r="F1153" s="261">
        <v>4954.88</v>
      </c>
      <c r="G1153" s="79"/>
    </row>
    <row r="1154" spans="1:7" ht="12" customHeight="1" x14ac:dyDescent="0.2">
      <c r="A1154" s="255"/>
      <c r="B1154" s="255"/>
      <c r="C1154" s="79" t="s">
        <v>1639</v>
      </c>
      <c r="D1154" s="80">
        <v>1</v>
      </c>
      <c r="E1154" s="257"/>
      <c r="F1154" s="257"/>
      <c r="G1154" s="79" t="s">
        <v>777</v>
      </c>
    </row>
    <row r="1155" spans="1:7" ht="12" customHeight="1" x14ac:dyDescent="0.2">
      <c r="A1155" s="255"/>
      <c r="B1155" s="255"/>
      <c r="C1155" s="79" t="s">
        <v>1640</v>
      </c>
      <c r="D1155" s="80">
        <v>1</v>
      </c>
      <c r="E1155" s="257"/>
      <c r="F1155" s="257"/>
      <c r="G1155" s="79" t="s">
        <v>777</v>
      </c>
    </row>
    <row r="1156" spans="1:7" ht="12" customHeight="1" x14ac:dyDescent="0.2">
      <c r="A1156" s="255"/>
      <c r="B1156" s="255"/>
      <c r="C1156" s="79" t="s">
        <v>848</v>
      </c>
      <c r="D1156" s="80">
        <v>2</v>
      </c>
      <c r="E1156" s="257"/>
      <c r="F1156" s="257"/>
      <c r="G1156" s="79" t="s">
        <v>777</v>
      </c>
    </row>
    <row r="1157" spans="1:7" ht="12" customHeight="1" x14ac:dyDescent="0.2">
      <c r="A1157" s="255"/>
      <c r="B1157" s="255"/>
      <c r="C1157" s="79" t="s">
        <v>849</v>
      </c>
      <c r="D1157" s="80">
        <v>1</v>
      </c>
      <c r="E1157" s="257"/>
      <c r="F1157" s="257"/>
      <c r="G1157" s="79" t="s">
        <v>777</v>
      </c>
    </row>
    <row r="1158" spans="1:7" ht="12" customHeight="1" x14ac:dyDescent="0.2">
      <c r="A1158" s="255"/>
      <c r="B1158" s="255"/>
      <c r="C1158" s="79" t="s">
        <v>1641</v>
      </c>
      <c r="D1158" s="80">
        <v>1</v>
      </c>
      <c r="E1158" s="257"/>
      <c r="F1158" s="257"/>
      <c r="G1158" s="79" t="s">
        <v>777</v>
      </c>
    </row>
    <row r="1159" spans="1:7" ht="12" customHeight="1" x14ac:dyDescent="0.2">
      <c r="A1159" s="255"/>
      <c r="B1159" s="255"/>
      <c r="C1159" s="79" t="s">
        <v>394</v>
      </c>
      <c r="D1159" s="80">
        <v>1</v>
      </c>
      <c r="E1159" s="256">
        <v>0.01</v>
      </c>
      <c r="F1159" s="256">
        <v>0.01</v>
      </c>
      <c r="G1159" s="79"/>
    </row>
    <row r="1160" spans="1:7" ht="12" customHeight="1" x14ac:dyDescent="0.2">
      <c r="A1160" s="255"/>
      <c r="B1160" s="255"/>
      <c r="C1160" s="79" t="s">
        <v>324</v>
      </c>
      <c r="D1160" s="80">
        <v>1</v>
      </c>
      <c r="E1160" s="80">
        <v>740</v>
      </c>
      <c r="F1160" s="80">
        <v>740</v>
      </c>
      <c r="G1160" s="79"/>
    </row>
    <row r="1161" spans="1:7" ht="12" customHeight="1" x14ac:dyDescent="0.2">
      <c r="A1161" s="255"/>
      <c r="B1161" s="255"/>
      <c r="C1161" s="79" t="s">
        <v>305</v>
      </c>
      <c r="D1161" s="80">
        <v>2</v>
      </c>
      <c r="E1161" s="80">
        <v>270</v>
      </c>
      <c r="F1161" s="80">
        <v>540</v>
      </c>
      <c r="G1161" s="79"/>
    </row>
    <row r="1162" spans="1:7" ht="12" customHeight="1" x14ac:dyDescent="0.2">
      <c r="A1162" s="255"/>
      <c r="B1162" s="255"/>
      <c r="C1162" s="79" t="s">
        <v>850</v>
      </c>
      <c r="D1162" s="80">
        <v>1</v>
      </c>
      <c r="E1162" s="256">
        <v>530.71</v>
      </c>
      <c r="F1162" s="256">
        <v>530.71</v>
      </c>
      <c r="G1162" s="79"/>
    </row>
    <row r="1163" spans="1:7" ht="12" customHeight="1" x14ac:dyDescent="0.2">
      <c r="A1163" s="255"/>
      <c r="B1163" s="255"/>
      <c r="C1163" s="79" t="s">
        <v>824</v>
      </c>
      <c r="D1163" s="80">
        <v>3</v>
      </c>
      <c r="E1163" s="256">
        <v>0.01</v>
      </c>
      <c r="F1163" s="256">
        <v>0.03</v>
      </c>
      <c r="G1163" s="79"/>
    </row>
    <row r="1164" spans="1:7" ht="12" customHeight="1" x14ac:dyDescent="0.2">
      <c r="A1164" s="255"/>
      <c r="B1164" s="255"/>
      <c r="C1164" s="79" t="s">
        <v>549</v>
      </c>
      <c r="D1164" s="80">
        <v>1</v>
      </c>
      <c r="E1164" s="257"/>
      <c r="F1164" s="257"/>
      <c r="G1164" s="79" t="s">
        <v>777</v>
      </c>
    </row>
    <row r="1165" spans="1:7" ht="12" customHeight="1" x14ac:dyDescent="0.2">
      <c r="A1165" s="255"/>
      <c r="B1165" s="255"/>
      <c r="C1165" s="79" t="s">
        <v>306</v>
      </c>
      <c r="D1165" s="80">
        <v>2</v>
      </c>
      <c r="E1165" s="80">
        <v>130</v>
      </c>
      <c r="F1165" s="80">
        <v>260</v>
      </c>
      <c r="G1165" s="79"/>
    </row>
    <row r="1166" spans="1:7" ht="12" customHeight="1" x14ac:dyDescent="0.2">
      <c r="A1166" s="255"/>
      <c r="B1166" s="255"/>
      <c r="C1166" s="79" t="s">
        <v>1642</v>
      </c>
      <c r="D1166" s="80">
        <v>1</v>
      </c>
      <c r="E1166" s="257"/>
      <c r="F1166" s="257"/>
      <c r="G1166" s="79" t="s">
        <v>777</v>
      </c>
    </row>
    <row r="1167" spans="1:7" ht="12" customHeight="1" x14ac:dyDescent="0.2">
      <c r="A1167" s="255"/>
      <c r="B1167" s="255"/>
      <c r="C1167" s="79" t="s">
        <v>847</v>
      </c>
      <c r="D1167" s="80">
        <v>1</v>
      </c>
      <c r="E1167" s="257"/>
      <c r="F1167" s="257"/>
      <c r="G1167" s="79" t="s">
        <v>777</v>
      </c>
    </row>
    <row r="1168" spans="1:7" ht="12" customHeight="1" x14ac:dyDescent="0.2">
      <c r="A1168" s="255"/>
      <c r="B1168" s="255"/>
      <c r="C1168" s="79" t="s">
        <v>822</v>
      </c>
      <c r="D1168" s="80">
        <v>2</v>
      </c>
      <c r="E1168" s="256">
        <v>0.01</v>
      </c>
      <c r="F1168" s="256">
        <v>0.02</v>
      </c>
      <c r="G1168" s="79"/>
    </row>
    <row r="1169" spans="1:7" ht="12.95" customHeight="1" x14ac:dyDescent="0.2">
      <c r="E1169" s="259">
        <v>7025.94</v>
      </c>
      <c r="F1169" s="259">
        <v>7025.94</v>
      </c>
    </row>
    <row r="1170" spans="1:7" ht="12" customHeight="1" x14ac:dyDescent="0.2">
      <c r="A1170" s="251">
        <v>77</v>
      </c>
      <c r="B1170" s="252" t="s">
        <v>1643</v>
      </c>
      <c r="C1170" s="253"/>
      <c r="D1170" s="251">
        <v>1</v>
      </c>
      <c r="E1170" s="261">
        <v>4954.88</v>
      </c>
      <c r="F1170" s="261">
        <v>4954.88</v>
      </c>
      <c r="G1170" s="79"/>
    </row>
    <row r="1171" spans="1:7" ht="12" customHeight="1" x14ac:dyDescent="0.2">
      <c r="A1171" s="255"/>
      <c r="B1171" s="255"/>
      <c r="C1171" s="79" t="s">
        <v>1639</v>
      </c>
      <c r="D1171" s="80">
        <v>1</v>
      </c>
      <c r="E1171" s="257"/>
      <c r="F1171" s="257"/>
      <c r="G1171" s="79" t="s">
        <v>777</v>
      </c>
    </row>
    <row r="1172" spans="1:7" ht="12" customHeight="1" x14ac:dyDescent="0.2">
      <c r="A1172" s="255"/>
      <c r="B1172" s="255"/>
      <c r="C1172" s="79" t="s">
        <v>1640</v>
      </c>
      <c r="D1172" s="80">
        <v>1</v>
      </c>
      <c r="E1172" s="257"/>
      <c r="F1172" s="257"/>
      <c r="G1172" s="79" t="s">
        <v>777</v>
      </c>
    </row>
    <row r="1173" spans="1:7" ht="12" customHeight="1" x14ac:dyDescent="0.2">
      <c r="A1173" s="255"/>
      <c r="B1173" s="255"/>
      <c r="C1173" s="79" t="s">
        <v>848</v>
      </c>
      <c r="D1173" s="80">
        <v>2</v>
      </c>
      <c r="E1173" s="257"/>
      <c r="F1173" s="257"/>
      <c r="G1173" s="79" t="s">
        <v>777</v>
      </c>
    </row>
    <row r="1174" spans="1:7" ht="12" customHeight="1" x14ac:dyDescent="0.2">
      <c r="A1174" s="255"/>
      <c r="B1174" s="255"/>
      <c r="C1174" s="79" t="s">
        <v>849</v>
      </c>
      <c r="D1174" s="80">
        <v>1</v>
      </c>
      <c r="E1174" s="257"/>
      <c r="F1174" s="257"/>
      <c r="G1174" s="79" t="s">
        <v>777</v>
      </c>
    </row>
    <row r="1175" spans="1:7" ht="12" customHeight="1" x14ac:dyDescent="0.2">
      <c r="A1175" s="255"/>
      <c r="B1175" s="255"/>
      <c r="C1175" s="79" t="s">
        <v>1641</v>
      </c>
      <c r="D1175" s="80">
        <v>1</v>
      </c>
      <c r="E1175" s="257"/>
      <c r="F1175" s="257"/>
      <c r="G1175" s="79" t="s">
        <v>777</v>
      </c>
    </row>
    <row r="1176" spans="1:7" ht="12" customHeight="1" x14ac:dyDescent="0.2">
      <c r="A1176" s="255"/>
      <c r="B1176" s="255"/>
      <c r="C1176" s="79" t="s">
        <v>394</v>
      </c>
      <c r="D1176" s="80">
        <v>1</v>
      </c>
      <c r="E1176" s="256">
        <v>0.01</v>
      </c>
      <c r="F1176" s="256">
        <v>0.01</v>
      </c>
      <c r="G1176" s="79"/>
    </row>
    <row r="1177" spans="1:7" ht="12" customHeight="1" x14ac:dyDescent="0.2">
      <c r="A1177" s="255"/>
      <c r="B1177" s="255"/>
      <c r="C1177" s="79" t="s">
        <v>324</v>
      </c>
      <c r="D1177" s="80">
        <v>1</v>
      </c>
      <c r="E1177" s="80">
        <v>740</v>
      </c>
      <c r="F1177" s="80">
        <v>740</v>
      </c>
      <c r="G1177" s="79"/>
    </row>
    <row r="1178" spans="1:7" ht="12" customHeight="1" x14ac:dyDescent="0.2">
      <c r="A1178" s="255"/>
      <c r="B1178" s="255"/>
      <c r="C1178" s="79" t="s">
        <v>305</v>
      </c>
      <c r="D1178" s="80">
        <v>2</v>
      </c>
      <c r="E1178" s="80">
        <v>270</v>
      </c>
      <c r="F1178" s="80">
        <v>540</v>
      </c>
      <c r="G1178" s="79"/>
    </row>
    <row r="1179" spans="1:7" ht="12" customHeight="1" x14ac:dyDescent="0.2">
      <c r="A1179" s="255"/>
      <c r="B1179" s="255"/>
      <c r="C1179" s="79" t="s">
        <v>850</v>
      </c>
      <c r="D1179" s="80">
        <v>1</v>
      </c>
      <c r="E1179" s="256">
        <v>530.71</v>
      </c>
      <c r="F1179" s="256">
        <v>530.71</v>
      </c>
      <c r="G1179" s="79"/>
    </row>
    <row r="1180" spans="1:7" ht="12" customHeight="1" x14ac:dyDescent="0.2">
      <c r="A1180" s="255"/>
      <c r="B1180" s="255"/>
      <c r="C1180" s="79" t="s">
        <v>824</v>
      </c>
      <c r="D1180" s="80">
        <v>3</v>
      </c>
      <c r="E1180" s="256">
        <v>0.01</v>
      </c>
      <c r="F1180" s="256">
        <v>0.03</v>
      </c>
      <c r="G1180" s="79"/>
    </row>
    <row r="1181" spans="1:7" ht="12" customHeight="1" x14ac:dyDescent="0.2">
      <c r="A1181" s="255"/>
      <c r="B1181" s="255"/>
      <c r="C1181" s="79" t="s">
        <v>549</v>
      </c>
      <c r="D1181" s="80">
        <v>1</v>
      </c>
      <c r="E1181" s="257"/>
      <c r="F1181" s="257"/>
      <c r="G1181" s="79" t="s">
        <v>777</v>
      </c>
    </row>
    <row r="1182" spans="1:7" ht="12" customHeight="1" x14ac:dyDescent="0.2">
      <c r="A1182" s="255"/>
      <c r="B1182" s="255"/>
      <c r="C1182" s="79" t="s">
        <v>306</v>
      </c>
      <c r="D1182" s="80">
        <v>2</v>
      </c>
      <c r="E1182" s="80">
        <v>130</v>
      </c>
      <c r="F1182" s="80">
        <v>260</v>
      </c>
      <c r="G1182" s="79"/>
    </row>
    <row r="1183" spans="1:7" ht="12" customHeight="1" x14ac:dyDescent="0.2">
      <c r="A1183" s="255"/>
      <c r="B1183" s="255"/>
      <c r="C1183" s="79" t="s">
        <v>1642</v>
      </c>
      <c r="D1183" s="80">
        <v>1</v>
      </c>
      <c r="E1183" s="257"/>
      <c r="F1183" s="257"/>
      <c r="G1183" s="79" t="s">
        <v>777</v>
      </c>
    </row>
    <row r="1184" spans="1:7" ht="12" customHeight="1" x14ac:dyDescent="0.2">
      <c r="A1184" s="255"/>
      <c r="B1184" s="255"/>
      <c r="C1184" s="79" t="s">
        <v>847</v>
      </c>
      <c r="D1184" s="80">
        <v>1</v>
      </c>
      <c r="E1184" s="257"/>
      <c r="F1184" s="257"/>
      <c r="G1184" s="79" t="s">
        <v>777</v>
      </c>
    </row>
    <row r="1185" spans="1:7" ht="12" customHeight="1" x14ac:dyDescent="0.2">
      <c r="A1185" s="255"/>
      <c r="B1185" s="255"/>
      <c r="C1185" s="79" t="s">
        <v>822</v>
      </c>
      <c r="D1185" s="80">
        <v>2</v>
      </c>
      <c r="E1185" s="256">
        <v>0.01</v>
      </c>
      <c r="F1185" s="256">
        <v>0.02</v>
      </c>
      <c r="G1185" s="79"/>
    </row>
    <row r="1186" spans="1:7" ht="12.95" customHeight="1" x14ac:dyDescent="0.2">
      <c r="E1186" s="259">
        <v>7025.94</v>
      </c>
      <c r="F1186" s="259">
        <v>7025.94</v>
      </c>
    </row>
    <row r="1187" spans="1:7" ht="12" customHeight="1" x14ac:dyDescent="0.2">
      <c r="A1187" s="251">
        <v>78</v>
      </c>
      <c r="B1187" s="252" t="s">
        <v>1644</v>
      </c>
      <c r="C1187" s="253"/>
      <c r="D1187" s="251">
        <v>1</v>
      </c>
      <c r="E1187" s="254">
        <v>5530</v>
      </c>
      <c r="F1187" s="254">
        <v>5530</v>
      </c>
      <c r="G1187" s="79"/>
    </row>
    <row r="1188" spans="1:7" ht="12" customHeight="1" x14ac:dyDescent="0.2">
      <c r="A1188" s="255"/>
      <c r="B1188" s="255"/>
      <c r="C1188" s="79" t="s">
        <v>887</v>
      </c>
      <c r="D1188" s="80">
        <v>1</v>
      </c>
      <c r="E1188" s="257"/>
      <c r="F1188" s="257"/>
      <c r="G1188" s="79" t="s">
        <v>777</v>
      </c>
    </row>
    <row r="1189" spans="1:7" ht="12" customHeight="1" x14ac:dyDescent="0.2">
      <c r="A1189" s="255"/>
      <c r="B1189" s="255"/>
      <c r="C1189" s="79" t="s">
        <v>886</v>
      </c>
      <c r="D1189" s="80">
        <v>1</v>
      </c>
      <c r="E1189" s="257"/>
      <c r="F1189" s="257"/>
      <c r="G1189" s="79" t="s">
        <v>777</v>
      </c>
    </row>
    <row r="1190" spans="1:7" ht="12" customHeight="1" x14ac:dyDescent="0.2">
      <c r="A1190" s="255"/>
      <c r="B1190" s="255"/>
      <c r="C1190" s="79" t="s">
        <v>848</v>
      </c>
      <c r="D1190" s="80">
        <v>2</v>
      </c>
      <c r="E1190" s="257"/>
      <c r="F1190" s="257"/>
      <c r="G1190" s="79" t="s">
        <v>777</v>
      </c>
    </row>
    <row r="1191" spans="1:7" ht="12" customHeight="1" x14ac:dyDescent="0.2">
      <c r="A1191" s="255"/>
      <c r="B1191" s="255"/>
      <c r="C1191" s="79" t="s">
        <v>849</v>
      </c>
      <c r="D1191" s="80">
        <v>1</v>
      </c>
      <c r="E1191" s="257"/>
      <c r="F1191" s="257"/>
      <c r="G1191" s="79" t="s">
        <v>777</v>
      </c>
    </row>
    <row r="1192" spans="1:7" ht="12" customHeight="1" x14ac:dyDescent="0.2">
      <c r="A1192" s="255"/>
      <c r="B1192" s="255"/>
      <c r="C1192" s="79" t="s">
        <v>1641</v>
      </c>
      <c r="D1192" s="80">
        <v>1</v>
      </c>
      <c r="E1192" s="257"/>
      <c r="F1192" s="257"/>
      <c r="G1192" s="79" t="s">
        <v>777</v>
      </c>
    </row>
    <row r="1193" spans="1:7" ht="12" customHeight="1" x14ac:dyDescent="0.2">
      <c r="A1193" s="255"/>
      <c r="B1193" s="255"/>
      <c r="C1193" s="79" t="s">
        <v>394</v>
      </c>
      <c r="D1193" s="80">
        <v>1</v>
      </c>
      <c r="E1193" s="256">
        <v>0.01</v>
      </c>
      <c r="F1193" s="256">
        <v>0.01</v>
      </c>
      <c r="G1193" s="79"/>
    </row>
    <row r="1194" spans="1:7" ht="12" customHeight="1" x14ac:dyDescent="0.2">
      <c r="A1194" s="255"/>
      <c r="B1194" s="255"/>
      <c r="C1194" s="79" t="s">
        <v>324</v>
      </c>
      <c r="D1194" s="80">
        <v>1</v>
      </c>
      <c r="E1194" s="80">
        <v>740</v>
      </c>
      <c r="F1194" s="80">
        <v>740</v>
      </c>
      <c r="G1194" s="79"/>
    </row>
    <row r="1195" spans="1:7" ht="12" customHeight="1" x14ac:dyDescent="0.2">
      <c r="A1195" s="255"/>
      <c r="B1195" s="255"/>
      <c r="C1195" s="79" t="s">
        <v>305</v>
      </c>
      <c r="D1195" s="80">
        <v>2</v>
      </c>
      <c r="E1195" s="80">
        <v>270</v>
      </c>
      <c r="F1195" s="80">
        <v>540</v>
      </c>
      <c r="G1195" s="79"/>
    </row>
    <row r="1196" spans="1:7" ht="12" customHeight="1" x14ac:dyDescent="0.2">
      <c r="A1196" s="255"/>
      <c r="B1196" s="255"/>
      <c r="C1196" s="79" t="s">
        <v>850</v>
      </c>
      <c r="D1196" s="80">
        <v>1</v>
      </c>
      <c r="E1196" s="256">
        <v>530.71</v>
      </c>
      <c r="F1196" s="256">
        <v>530.71</v>
      </c>
      <c r="G1196" s="79"/>
    </row>
    <row r="1197" spans="1:7" ht="12" customHeight="1" x14ac:dyDescent="0.2">
      <c r="A1197" s="255"/>
      <c r="B1197" s="255"/>
      <c r="C1197" s="79" t="s">
        <v>824</v>
      </c>
      <c r="D1197" s="80">
        <v>3</v>
      </c>
      <c r="E1197" s="256">
        <v>0.01</v>
      </c>
      <c r="F1197" s="256">
        <v>0.03</v>
      </c>
      <c r="G1197" s="79"/>
    </row>
    <row r="1198" spans="1:7" ht="12" customHeight="1" x14ac:dyDescent="0.2">
      <c r="A1198" s="255"/>
      <c r="B1198" s="255"/>
      <c r="C1198" s="79" t="s">
        <v>549</v>
      </c>
      <c r="D1198" s="80">
        <v>1</v>
      </c>
      <c r="E1198" s="257"/>
      <c r="F1198" s="257"/>
      <c r="G1198" s="79" t="s">
        <v>777</v>
      </c>
    </row>
    <row r="1199" spans="1:7" ht="12" customHeight="1" x14ac:dyDescent="0.2">
      <c r="A1199" s="255"/>
      <c r="B1199" s="255"/>
      <c r="C1199" s="79" t="s">
        <v>329</v>
      </c>
      <c r="D1199" s="80">
        <v>2</v>
      </c>
      <c r="E1199" s="80">
        <v>620</v>
      </c>
      <c r="F1199" s="81">
        <v>1240</v>
      </c>
      <c r="G1199" s="79"/>
    </row>
    <row r="1200" spans="1:7" ht="12" customHeight="1" x14ac:dyDescent="0.2">
      <c r="A1200" s="255"/>
      <c r="B1200" s="255"/>
      <c r="C1200" s="79" t="s">
        <v>1645</v>
      </c>
      <c r="D1200" s="80">
        <v>1</v>
      </c>
      <c r="E1200" s="257"/>
      <c r="F1200" s="257"/>
      <c r="G1200" s="79" t="s">
        <v>777</v>
      </c>
    </row>
    <row r="1201" spans="1:7" ht="12" customHeight="1" x14ac:dyDescent="0.2">
      <c r="A1201" s="255"/>
      <c r="B1201" s="255"/>
      <c r="C1201" s="79" t="s">
        <v>847</v>
      </c>
      <c r="D1201" s="80">
        <v>1</v>
      </c>
      <c r="E1201" s="257"/>
      <c r="F1201" s="257"/>
      <c r="G1201" s="79" t="s">
        <v>777</v>
      </c>
    </row>
    <row r="1202" spans="1:7" ht="12" customHeight="1" x14ac:dyDescent="0.2">
      <c r="A1202" s="255"/>
      <c r="B1202" s="255"/>
      <c r="C1202" s="79" t="s">
        <v>822</v>
      </c>
      <c r="D1202" s="80">
        <v>2</v>
      </c>
      <c r="E1202" s="256">
        <v>0.01</v>
      </c>
      <c r="F1202" s="256">
        <v>0.02</v>
      </c>
      <c r="G1202" s="79"/>
    </row>
    <row r="1203" spans="1:7" ht="12.95" customHeight="1" x14ac:dyDescent="0.2">
      <c r="E1203" s="259">
        <v>8581.06</v>
      </c>
      <c r="F1203" s="259">
        <v>8581.06</v>
      </c>
    </row>
    <row r="1204" spans="1:7" ht="12" customHeight="1" x14ac:dyDescent="0.2">
      <c r="A1204" s="251">
        <v>79</v>
      </c>
      <c r="B1204" s="252" t="s">
        <v>1646</v>
      </c>
      <c r="C1204" s="253"/>
      <c r="D1204" s="251">
        <v>1</v>
      </c>
      <c r="E1204" s="254">
        <v>5530</v>
      </c>
      <c r="F1204" s="254">
        <v>5530</v>
      </c>
      <c r="G1204" s="79"/>
    </row>
    <row r="1205" spans="1:7" ht="12" customHeight="1" x14ac:dyDescent="0.2">
      <c r="A1205" s="255"/>
      <c r="B1205" s="255"/>
      <c r="C1205" s="79" t="s">
        <v>887</v>
      </c>
      <c r="D1205" s="80">
        <v>1</v>
      </c>
      <c r="E1205" s="257"/>
      <c r="F1205" s="257"/>
      <c r="G1205" s="79" t="s">
        <v>777</v>
      </c>
    </row>
    <row r="1206" spans="1:7" ht="12" customHeight="1" x14ac:dyDescent="0.2">
      <c r="A1206" s="255"/>
      <c r="B1206" s="255"/>
      <c r="C1206" s="79" t="s">
        <v>886</v>
      </c>
      <c r="D1206" s="80">
        <v>1</v>
      </c>
      <c r="E1206" s="257"/>
      <c r="F1206" s="257"/>
      <c r="G1206" s="79" t="s">
        <v>777</v>
      </c>
    </row>
    <row r="1207" spans="1:7" ht="12" customHeight="1" x14ac:dyDescent="0.2">
      <c r="A1207" s="255"/>
      <c r="B1207" s="255"/>
      <c r="C1207" s="79" t="s">
        <v>848</v>
      </c>
      <c r="D1207" s="80">
        <v>2</v>
      </c>
      <c r="E1207" s="257"/>
      <c r="F1207" s="257"/>
      <c r="G1207" s="79" t="s">
        <v>777</v>
      </c>
    </row>
    <row r="1208" spans="1:7" ht="12" customHeight="1" x14ac:dyDescent="0.2">
      <c r="A1208" s="255"/>
      <c r="B1208" s="255"/>
      <c r="C1208" s="79" t="s">
        <v>849</v>
      </c>
      <c r="D1208" s="80">
        <v>1</v>
      </c>
      <c r="E1208" s="257"/>
      <c r="F1208" s="257"/>
      <c r="G1208" s="79" t="s">
        <v>777</v>
      </c>
    </row>
    <row r="1209" spans="1:7" ht="12" customHeight="1" x14ac:dyDescent="0.2">
      <c r="A1209" s="255"/>
      <c r="B1209" s="255"/>
      <c r="C1209" s="79" t="s">
        <v>1641</v>
      </c>
      <c r="D1209" s="80">
        <v>1</v>
      </c>
      <c r="E1209" s="257"/>
      <c r="F1209" s="257"/>
      <c r="G1209" s="79" t="s">
        <v>777</v>
      </c>
    </row>
    <row r="1210" spans="1:7" ht="12" customHeight="1" x14ac:dyDescent="0.2">
      <c r="A1210" s="255"/>
      <c r="B1210" s="255"/>
      <c r="C1210" s="79" t="s">
        <v>394</v>
      </c>
      <c r="D1210" s="80">
        <v>1</v>
      </c>
      <c r="E1210" s="256">
        <v>0.01</v>
      </c>
      <c r="F1210" s="256">
        <v>0.01</v>
      </c>
      <c r="G1210" s="79"/>
    </row>
    <row r="1211" spans="1:7" ht="12" customHeight="1" x14ac:dyDescent="0.2">
      <c r="A1211" s="255"/>
      <c r="B1211" s="255"/>
      <c r="C1211" s="79" t="s">
        <v>324</v>
      </c>
      <c r="D1211" s="80">
        <v>1</v>
      </c>
      <c r="E1211" s="80">
        <v>740</v>
      </c>
      <c r="F1211" s="80">
        <v>740</v>
      </c>
      <c r="G1211" s="79"/>
    </row>
    <row r="1212" spans="1:7" ht="12" customHeight="1" x14ac:dyDescent="0.2">
      <c r="A1212" s="255"/>
      <c r="B1212" s="255"/>
      <c r="C1212" s="79" t="s">
        <v>305</v>
      </c>
      <c r="D1212" s="80">
        <v>2</v>
      </c>
      <c r="E1212" s="80">
        <v>270</v>
      </c>
      <c r="F1212" s="80">
        <v>540</v>
      </c>
      <c r="G1212" s="79"/>
    </row>
    <row r="1213" spans="1:7" ht="12" customHeight="1" x14ac:dyDescent="0.2">
      <c r="A1213" s="255"/>
      <c r="B1213" s="255"/>
      <c r="C1213" s="79" t="s">
        <v>850</v>
      </c>
      <c r="D1213" s="80">
        <v>1</v>
      </c>
      <c r="E1213" s="256">
        <v>530.71</v>
      </c>
      <c r="F1213" s="256">
        <v>530.71</v>
      </c>
      <c r="G1213" s="79"/>
    </row>
    <row r="1214" spans="1:7" ht="12" customHeight="1" x14ac:dyDescent="0.2">
      <c r="A1214" s="255"/>
      <c r="B1214" s="255"/>
      <c r="C1214" s="79" t="s">
        <v>824</v>
      </c>
      <c r="D1214" s="80">
        <v>3</v>
      </c>
      <c r="E1214" s="256">
        <v>0.01</v>
      </c>
      <c r="F1214" s="256">
        <v>0.03</v>
      </c>
      <c r="G1214" s="79"/>
    </row>
    <row r="1215" spans="1:7" ht="12" customHeight="1" x14ac:dyDescent="0.2">
      <c r="A1215" s="255"/>
      <c r="B1215" s="255"/>
      <c r="C1215" s="79" t="s">
        <v>549</v>
      </c>
      <c r="D1215" s="80">
        <v>1</v>
      </c>
      <c r="E1215" s="257"/>
      <c r="F1215" s="257"/>
      <c r="G1215" s="79" t="s">
        <v>777</v>
      </c>
    </row>
    <row r="1216" spans="1:7" ht="12" customHeight="1" x14ac:dyDescent="0.2">
      <c r="A1216" s="255"/>
      <c r="B1216" s="255"/>
      <c r="C1216" s="79" t="s">
        <v>306</v>
      </c>
      <c r="D1216" s="80">
        <v>2</v>
      </c>
      <c r="E1216" s="80">
        <v>130</v>
      </c>
      <c r="F1216" s="80">
        <v>260</v>
      </c>
      <c r="G1216" s="79"/>
    </row>
    <row r="1217" spans="1:7" ht="12" customHeight="1" x14ac:dyDescent="0.2">
      <c r="A1217" s="255"/>
      <c r="B1217" s="255"/>
      <c r="C1217" s="79" t="s">
        <v>1645</v>
      </c>
      <c r="D1217" s="80">
        <v>1</v>
      </c>
      <c r="E1217" s="257"/>
      <c r="F1217" s="257"/>
      <c r="G1217" s="79" t="s">
        <v>777</v>
      </c>
    </row>
    <row r="1218" spans="1:7" ht="12" customHeight="1" x14ac:dyDescent="0.2">
      <c r="A1218" s="255"/>
      <c r="B1218" s="255"/>
      <c r="C1218" s="79" t="s">
        <v>847</v>
      </c>
      <c r="D1218" s="80">
        <v>1</v>
      </c>
      <c r="E1218" s="257"/>
      <c r="F1218" s="257"/>
      <c r="G1218" s="79" t="s">
        <v>777</v>
      </c>
    </row>
    <row r="1219" spans="1:7" ht="12" customHeight="1" x14ac:dyDescent="0.2">
      <c r="A1219" s="255"/>
      <c r="B1219" s="255"/>
      <c r="C1219" s="79" t="s">
        <v>822</v>
      </c>
      <c r="D1219" s="80">
        <v>2</v>
      </c>
      <c r="E1219" s="256">
        <v>0.01</v>
      </c>
      <c r="F1219" s="256">
        <v>0.02</v>
      </c>
      <c r="G1219" s="79"/>
    </row>
    <row r="1220" spans="1:7" ht="12.95" customHeight="1" x14ac:dyDescent="0.2">
      <c r="E1220" s="259">
        <v>7601.06</v>
      </c>
      <c r="F1220" s="259">
        <v>7601.06</v>
      </c>
    </row>
    <row r="1221" spans="1:7" ht="12" customHeight="1" x14ac:dyDescent="0.2">
      <c r="A1221" s="251">
        <v>80</v>
      </c>
      <c r="B1221" s="252" t="s">
        <v>1647</v>
      </c>
      <c r="C1221" s="253"/>
      <c r="D1221" s="251">
        <v>1</v>
      </c>
      <c r="E1221" s="254">
        <v>5530</v>
      </c>
      <c r="F1221" s="254">
        <v>5530</v>
      </c>
      <c r="G1221" s="79"/>
    </row>
    <row r="1222" spans="1:7" ht="12" customHeight="1" x14ac:dyDescent="0.2">
      <c r="A1222" s="255"/>
      <c r="B1222" s="255"/>
      <c r="C1222" s="79" t="s">
        <v>887</v>
      </c>
      <c r="D1222" s="80">
        <v>1</v>
      </c>
      <c r="E1222" s="257"/>
      <c r="F1222" s="257"/>
      <c r="G1222" s="79" t="s">
        <v>777</v>
      </c>
    </row>
    <row r="1223" spans="1:7" ht="12" customHeight="1" x14ac:dyDescent="0.2">
      <c r="A1223" s="255"/>
      <c r="B1223" s="255"/>
      <c r="C1223" s="79" t="s">
        <v>886</v>
      </c>
      <c r="D1223" s="80">
        <v>1</v>
      </c>
      <c r="E1223" s="257"/>
      <c r="F1223" s="257"/>
      <c r="G1223" s="79" t="s">
        <v>777</v>
      </c>
    </row>
    <row r="1224" spans="1:7" ht="12" customHeight="1" x14ac:dyDescent="0.2">
      <c r="A1224" s="255"/>
      <c r="B1224" s="255"/>
      <c r="C1224" s="79" t="s">
        <v>848</v>
      </c>
      <c r="D1224" s="80">
        <v>2</v>
      </c>
      <c r="E1224" s="257"/>
      <c r="F1224" s="257"/>
      <c r="G1224" s="79" t="s">
        <v>777</v>
      </c>
    </row>
    <row r="1225" spans="1:7" ht="12" customHeight="1" x14ac:dyDescent="0.2">
      <c r="A1225" s="255"/>
      <c r="B1225" s="255"/>
      <c r="C1225" s="79" t="s">
        <v>849</v>
      </c>
      <c r="D1225" s="80">
        <v>1</v>
      </c>
      <c r="E1225" s="257"/>
      <c r="F1225" s="257"/>
      <c r="G1225" s="79" t="s">
        <v>777</v>
      </c>
    </row>
    <row r="1226" spans="1:7" ht="12" customHeight="1" x14ac:dyDescent="0.2">
      <c r="A1226" s="255"/>
      <c r="B1226" s="255"/>
      <c r="C1226" s="79" t="s">
        <v>1641</v>
      </c>
      <c r="D1226" s="80">
        <v>1</v>
      </c>
      <c r="E1226" s="257"/>
      <c r="F1226" s="257"/>
      <c r="G1226" s="79" t="s">
        <v>777</v>
      </c>
    </row>
    <row r="1227" spans="1:7" ht="12" customHeight="1" x14ac:dyDescent="0.2">
      <c r="A1227" s="255"/>
      <c r="B1227" s="255"/>
      <c r="C1227" s="79" t="s">
        <v>394</v>
      </c>
      <c r="D1227" s="80">
        <v>1</v>
      </c>
      <c r="E1227" s="256">
        <v>0.01</v>
      </c>
      <c r="F1227" s="256">
        <v>0.01</v>
      </c>
      <c r="G1227" s="79"/>
    </row>
    <row r="1228" spans="1:7" ht="12" customHeight="1" x14ac:dyDescent="0.2">
      <c r="A1228" s="255"/>
      <c r="B1228" s="255"/>
      <c r="C1228" s="79" t="s">
        <v>324</v>
      </c>
      <c r="D1228" s="80">
        <v>1</v>
      </c>
      <c r="E1228" s="80">
        <v>740</v>
      </c>
      <c r="F1228" s="80">
        <v>740</v>
      </c>
      <c r="G1228" s="79"/>
    </row>
    <row r="1229" spans="1:7" ht="12" customHeight="1" x14ac:dyDescent="0.2">
      <c r="A1229" s="255"/>
      <c r="B1229" s="255"/>
      <c r="C1229" s="79" t="s">
        <v>305</v>
      </c>
      <c r="D1229" s="80">
        <v>2</v>
      </c>
      <c r="E1229" s="80">
        <v>270</v>
      </c>
      <c r="F1229" s="80">
        <v>540</v>
      </c>
      <c r="G1229" s="79"/>
    </row>
    <row r="1230" spans="1:7" ht="12" customHeight="1" x14ac:dyDescent="0.2">
      <c r="A1230" s="255"/>
      <c r="B1230" s="255"/>
      <c r="C1230" s="79" t="s">
        <v>850</v>
      </c>
      <c r="D1230" s="80">
        <v>1</v>
      </c>
      <c r="E1230" s="256">
        <v>530.71</v>
      </c>
      <c r="F1230" s="256">
        <v>530.71</v>
      </c>
      <c r="G1230" s="79"/>
    </row>
    <row r="1231" spans="1:7" ht="12" customHeight="1" x14ac:dyDescent="0.2">
      <c r="A1231" s="255"/>
      <c r="B1231" s="255"/>
      <c r="C1231" s="79" t="s">
        <v>824</v>
      </c>
      <c r="D1231" s="80">
        <v>3</v>
      </c>
      <c r="E1231" s="256">
        <v>0.01</v>
      </c>
      <c r="F1231" s="256">
        <v>0.03</v>
      </c>
      <c r="G1231" s="79"/>
    </row>
    <row r="1232" spans="1:7" ht="12" customHeight="1" x14ac:dyDescent="0.2">
      <c r="A1232" s="255"/>
      <c r="B1232" s="255"/>
      <c r="C1232" s="79" t="s">
        <v>549</v>
      </c>
      <c r="D1232" s="80">
        <v>1</v>
      </c>
      <c r="E1232" s="257"/>
      <c r="F1232" s="257"/>
      <c r="G1232" s="79" t="s">
        <v>777</v>
      </c>
    </row>
    <row r="1233" spans="1:7" ht="12" customHeight="1" x14ac:dyDescent="0.2">
      <c r="A1233" s="255"/>
      <c r="B1233" s="255"/>
      <c r="C1233" s="79" t="s">
        <v>306</v>
      </c>
      <c r="D1233" s="80">
        <v>2</v>
      </c>
      <c r="E1233" s="80">
        <v>130</v>
      </c>
      <c r="F1233" s="80">
        <v>260</v>
      </c>
      <c r="G1233" s="79"/>
    </row>
    <row r="1234" spans="1:7" ht="12" customHeight="1" x14ac:dyDescent="0.2">
      <c r="A1234" s="255"/>
      <c r="B1234" s="255"/>
      <c r="C1234" s="79" t="s">
        <v>1645</v>
      </c>
      <c r="D1234" s="80">
        <v>1</v>
      </c>
      <c r="E1234" s="257"/>
      <c r="F1234" s="257"/>
      <c r="G1234" s="79" t="s">
        <v>777</v>
      </c>
    </row>
    <row r="1235" spans="1:7" ht="12" customHeight="1" x14ac:dyDescent="0.2">
      <c r="A1235" s="255"/>
      <c r="B1235" s="255"/>
      <c r="C1235" s="79" t="s">
        <v>847</v>
      </c>
      <c r="D1235" s="80">
        <v>1</v>
      </c>
      <c r="E1235" s="257"/>
      <c r="F1235" s="257"/>
      <c r="G1235" s="79" t="s">
        <v>777</v>
      </c>
    </row>
    <row r="1236" spans="1:7" ht="12" customHeight="1" x14ac:dyDescent="0.2">
      <c r="A1236" s="255"/>
      <c r="B1236" s="255"/>
      <c r="C1236" s="79" t="s">
        <v>822</v>
      </c>
      <c r="D1236" s="80">
        <v>2</v>
      </c>
      <c r="E1236" s="256">
        <v>0.01</v>
      </c>
      <c r="F1236" s="256">
        <v>0.02</v>
      </c>
      <c r="G1236" s="79"/>
    </row>
    <row r="1237" spans="1:7" ht="12.95" customHeight="1" x14ac:dyDescent="0.2">
      <c r="E1237" s="259">
        <v>7601.06</v>
      </c>
      <c r="F1237" s="259">
        <v>7601.06</v>
      </c>
    </row>
    <row r="1238" spans="1:7" ht="12" customHeight="1" x14ac:dyDescent="0.2">
      <c r="A1238" s="251">
        <v>81</v>
      </c>
      <c r="B1238" s="252" t="s">
        <v>1099</v>
      </c>
      <c r="C1238" s="253"/>
      <c r="D1238" s="251">
        <v>1</v>
      </c>
      <c r="E1238" s="254">
        <v>4820</v>
      </c>
      <c r="F1238" s="254">
        <v>4820</v>
      </c>
      <c r="G1238" s="79"/>
    </row>
    <row r="1239" spans="1:7" ht="12" customHeight="1" x14ac:dyDescent="0.2">
      <c r="A1239" s="255"/>
      <c r="B1239" s="255"/>
      <c r="C1239" s="79" t="s">
        <v>545</v>
      </c>
      <c r="D1239" s="80">
        <v>3</v>
      </c>
      <c r="E1239" s="256">
        <v>0.01</v>
      </c>
      <c r="F1239" s="256">
        <v>0.03</v>
      </c>
      <c r="G1239" s="79"/>
    </row>
    <row r="1240" spans="1:7" ht="12" customHeight="1" x14ac:dyDescent="0.2">
      <c r="A1240" s="255"/>
      <c r="B1240" s="255"/>
      <c r="C1240" s="79" t="s">
        <v>546</v>
      </c>
      <c r="D1240" s="80">
        <v>2</v>
      </c>
      <c r="E1240" s="256">
        <v>0.01</v>
      </c>
      <c r="F1240" s="256">
        <v>0.02</v>
      </c>
      <c r="G1240" s="79"/>
    </row>
    <row r="1241" spans="1:7" ht="12" customHeight="1" x14ac:dyDescent="0.2">
      <c r="A1241" s="255"/>
      <c r="B1241" s="255"/>
      <c r="C1241" s="79" t="s">
        <v>1648</v>
      </c>
      <c r="D1241" s="80">
        <v>1</v>
      </c>
      <c r="E1241" s="257"/>
      <c r="F1241" s="257"/>
      <c r="G1241" s="79" t="s">
        <v>777</v>
      </c>
    </row>
    <row r="1242" spans="1:7" ht="12" customHeight="1" x14ac:dyDescent="0.2">
      <c r="A1242" s="255"/>
      <c r="B1242" s="255"/>
      <c r="C1242" s="79" t="s">
        <v>1649</v>
      </c>
      <c r="D1242" s="80">
        <v>1</v>
      </c>
      <c r="E1242" s="257"/>
      <c r="F1242" s="257"/>
      <c r="G1242" s="79" t="s">
        <v>777</v>
      </c>
    </row>
    <row r="1243" spans="1:7" ht="12" customHeight="1" x14ac:dyDescent="0.2">
      <c r="A1243" s="255"/>
      <c r="B1243" s="255"/>
      <c r="C1243" s="79" t="s">
        <v>547</v>
      </c>
      <c r="D1243" s="80">
        <v>2</v>
      </c>
      <c r="E1243" s="257"/>
      <c r="F1243" s="257"/>
      <c r="G1243" s="79" t="s">
        <v>777</v>
      </c>
    </row>
    <row r="1244" spans="1:7" ht="12" customHeight="1" x14ac:dyDescent="0.2">
      <c r="A1244" s="255"/>
      <c r="B1244" s="255"/>
      <c r="C1244" s="79" t="s">
        <v>548</v>
      </c>
      <c r="D1244" s="80">
        <v>1</v>
      </c>
      <c r="E1244" s="257"/>
      <c r="F1244" s="257"/>
      <c r="G1244" s="79" t="s">
        <v>777</v>
      </c>
    </row>
    <row r="1245" spans="1:7" ht="12" customHeight="1" x14ac:dyDescent="0.2">
      <c r="A1245" s="255"/>
      <c r="B1245" s="255"/>
      <c r="C1245" s="79" t="s">
        <v>1650</v>
      </c>
      <c r="D1245" s="80">
        <v>1</v>
      </c>
      <c r="E1245" s="257"/>
      <c r="F1245" s="257"/>
      <c r="G1245" s="79" t="s">
        <v>777</v>
      </c>
    </row>
    <row r="1246" spans="1:7" ht="12" customHeight="1" x14ac:dyDescent="0.2">
      <c r="A1246" s="255"/>
      <c r="B1246" s="255"/>
      <c r="C1246" s="79" t="s">
        <v>394</v>
      </c>
      <c r="D1246" s="80">
        <v>1</v>
      </c>
      <c r="E1246" s="256">
        <v>0.01</v>
      </c>
      <c r="F1246" s="256">
        <v>0.01</v>
      </c>
      <c r="G1246" s="79"/>
    </row>
    <row r="1247" spans="1:7" ht="12" customHeight="1" x14ac:dyDescent="0.2">
      <c r="A1247" s="255"/>
      <c r="B1247" s="255"/>
      <c r="C1247" s="79" t="s">
        <v>324</v>
      </c>
      <c r="D1247" s="80">
        <v>1</v>
      </c>
      <c r="E1247" s="80">
        <v>740</v>
      </c>
      <c r="F1247" s="80">
        <v>740</v>
      </c>
      <c r="G1247" s="79"/>
    </row>
    <row r="1248" spans="1:7" ht="12" customHeight="1" x14ac:dyDescent="0.2">
      <c r="A1248" s="255"/>
      <c r="B1248" s="255"/>
      <c r="C1248" s="79" t="s">
        <v>366</v>
      </c>
      <c r="D1248" s="80">
        <v>2</v>
      </c>
      <c r="E1248" s="80">
        <v>270</v>
      </c>
      <c r="F1248" s="80">
        <v>540</v>
      </c>
      <c r="G1248" s="79"/>
    </row>
    <row r="1249" spans="1:7" ht="12" customHeight="1" x14ac:dyDescent="0.2">
      <c r="A1249" s="255"/>
      <c r="B1249" s="255"/>
      <c r="C1249" s="79" t="s">
        <v>791</v>
      </c>
      <c r="D1249" s="80">
        <v>1</v>
      </c>
      <c r="E1249" s="256">
        <v>530.71</v>
      </c>
      <c r="F1249" s="256">
        <v>530.71</v>
      </c>
      <c r="G1249" s="79"/>
    </row>
    <row r="1250" spans="1:7" ht="12" customHeight="1" x14ac:dyDescent="0.2">
      <c r="A1250" s="255"/>
      <c r="B1250" s="255"/>
      <c r="C1250" s="79" t="s">
        <v>549</v>
      </c>
      <c r="D1250" s="80">
        <v>1</v>
      </c>
      <c r="E1250" s="257"/>
      <c r="F1250" s="257"/>
      <c r="G1250" s="79" t="s">
        <v>777</v>
      </c>
    </row>
    <row r="1251" spans="1:7" ht="12" customHeight="1" x14ac:dyDescent="0.2">
      <c r="A1251" s="255"/>
      <c r="B1251" s="255"/>
      <c r="C1251" s="79" t="s">
        <v>329</v>
      </c>
      <c r="D1251" s="80">
        <v>2</v>
      </c>
      <c r="E1251" s="80">
        <v>620</v>
      </c>
      <c r="F1251" s="81">
        <v>1240</v>
      </c>
      <c r="G1251" s="79"/>
    </row>
    <row r="1252" spans="1:7" ht="12" customHeight="1" x14ac:dyDescent="0.2">
      <c r="A1252" s="255"/>
      <c r="B1252" s="255"/>
      <c r="C1252" s="79" t="s">
        <v>1645</v>
      </c>
      <c r="D1252" s="80">
        <v>1</v>
      </c>
      <c r="E1252" s="257"/>
      <c r="F1252" s="257"/>
      <c r="G1252" s="79" t="s">
        <v>777</v>
      </c>
    </row>
    <row r="1253" spans="1:7" ht="12" customHeight="1" x14ac:dyDescent="0.2">
      <c r="A1253" s="255"/>
      <c r="B1253" s="255"/>
      <c r="C1253" s="79" t="s">
        <v>847</v>
      </c>
      <c r="D1253" s="80">
        <v>1</v>
      </c>
      <c r="E1253" s="257"/>
      <c r="F1253" s="257"/>
      <c r="G1253" s="79" t="s">
        <v>777</v>
      </c>
    </row>
    <row r="1254" spans="1:7" ht="12.95" customHeight="1" x14ac:dyDescent="0.2">
      <c r="E1254" s="259">
        <v>7871.06</v>
      </c>
      <c r="F1254" s="259">
        <v>7871.06</v>
      </c>
    </row>
    <row r="1255" spans="1:7" ht="12" customHeight="1" x14ac:dyDescent="0.2">
      <c r="A1255" s="251">
        <v>82</v>
      </c>
      <c r="B1255" s="252" t="s">
        <v>1090</v>
      </c>
      <c r="C1255" s="253"/>
      <c r="D1255" s="251">
        <v>1</v>
      </c>
      <c r="E1255" s="261">
        <v>4318.72</v>
      </c>
      <c r="F1255" s="261">
        <v>4318.72</v>
      </c>
      <c r="G1255" s="79"/>
    </row>
    <row r="1256" spans="1:7" ht="12" customHeight="1" x14ac:dyDescent="0.2">
      <c r="A1256" s="255"/>
      <c r="B1256" s="255"/>
      <c r="C1256" s="79" t="s">
        <v>545</v>
      </c>
      <c r="D1256" s="80">
        <v>3</v>
      </c>
      <c r="E1256" s="256">
        <v>0.01</v>
      </c>
      <c r="F1256" s="256">
        <v>0.03</v>
      </c>
      <c r="G1256" s="79"/>
    </row>
    <row r="1257" spans="1:7" ht="12" customHeight="1" x14ac:dyDescent="0.2">
      <c r="A1257" s="255"/>
      <c r="B1257" s="255"/>
      <c r="C1257" s="79" t="s">
        <v>546</v>
      </c>
      <c r="D1257" s="80">
        <v>2</v>
      </c>
      <c r="E1257" s="256">
        <v>0.01</v>
      </c>
      <c r="F1257" s="256">
        <v>0.02</v>
      </c>
      <c r="G1257" s="79"/>
    </row>
    <row r="1258" spans="1:7" ht="12" customHeight="1" x14ac:dyDescent="0.2">
      <c r="A1258" s="255"/>
      <c r="B1258" s="255"/>
      <c r="C1258" s="79" t="s">
        <v>1651</v>
      </c>
      <c r="D1258" s="80">
        <v>1</v>
      </c>
      <c r="E1258" s="257"/>
      <c r="F1258" s="257"/>
      <c r="G1258" s="79" t="s">
        <v>777</v>
      </c>
    </row>
    <row r="1259" spans="1:7" ht="12" customHeight="1" x14ac:dyDescent="0.2">
      <c r="A1259" s="255"/>
      <c r="B1259" s="255"/>
      <c r="C1259" s="79" t="s">
        <v>1652</v>
      </c>
      <c r="D1259" s="80">
        <v>1</v>
      </c>
      <c r="E1259" s="257"/>
      <c r="F1259" s="257"/>
      <c r="G1259" s="79" t="s">
        <v>777</v>
      </c>
    </row>
    <row r="1260" spans="1:7" ht="12" customHeight="1" x14ac:dyDescent="0.2">
      <c r="A1260" s="255"/>
      <c r="B1260" s="255"/>
      <c r="C1260" s="79" t="s">
        <v>547</v>
      </c>
      <c r="D1260" s="80">
        <v>2</v>
      </c>
      <c r="E1260" s="257"/>
      <c r="F1260" s="257"/>
      <c r="G1260" s="79" t="s">
        <v>777</v>
      </c>
    </row>
    <row r="1261" spans="1:7" ht="12" customHeight="1" x14ac:dyDescent="0.2">
      <c r="A1261" s="255"/>
      <c r="B1261" s="255"/>
      <c r="C1261" s="79" t="s">
        <v>548</v>
      </c>
      <c r="D1261" s="80">
        <v>1</v>
      </c>
      <c r="E1261" s="257"/>
      <c r="F1261" s="257"/>
      <c r="G1261" s="79" t="s">
        <v>777</v>
      </c>
    </row>
    <row r="1262" spans="1:7" ht="12" customHeight="1" x14ac:dyDescent="0.2">
      <c r="A1262" s="255"/>
      <c r="B1262" s="255"/>
      <c r="C1262" s="79" t="s">
        <v>1650</v>
      </c>
      <c r="D1262" s="80">
        <v>1</v>
      </c>
      <c r="E1262" s="257"/>
      <c r="F1262" s="257"/>
      <c r="G1262" s="79" t="s">
        <v>777</v>
      </c>
    </row>
    <row r="1263" spans="1:7" ht="12" customHeight="1" x14ac:dyDescent="0.2">
      <c r="A1263" s="255"/>
      <c r="B1263" s="255"/>
      <c r="C1263" s="79" t="s">
        <v>394</v>
      </c>
      <c r="D1263" s="80">
        <v>1</v>
      </c>
      <c r="E1263" s="256">
        <v>0.01</v>
      </c>
      <c r="F1263" s="256">
        <v>0.01</v>
      </c>
      <c r="G1263" s="79"/>
    </row>
    <row r="1264" spans="1:7" ht="12" customHeight="1" x14ac:dyDescent="0.2">
      <c r="A1264" s="255"/>
      <c r="B1264" s="255"/>
      <c r="C1264" s="79" t="s">
        <v>324</v>
      </c>
      <c r="D1264" s="80">
        <v>1</v>
      </c>
      <c r="E1264" s="80">
        <v>740</v>
      </c>
      <c r="F1264" s="80">
        <v>740</v>
      </c>
      <c r="G1264" s="79"/>
    </row>
    <row r="1265" spans="1:7" ht="12" customHeight="1" x14ac:dyDescent="0.2">
      <c r="A1265" s="255"/>
      <c r="B1265" s="255"/>
      <c r="C1265" s="79" t="s">
        <v>305</v>
      </c>
      <c r="D1265" s="80">
        <v>2</v>
      </c>
      <c r="E1265" s="80">
        <v>270</v>
      </c>
      <c r="F1265" s="80">
        <v>540</v>
      </c>
      <c r="G1265" s="79"/>
    </row>
    <row r="1266" spans="1:7" ht="12" customHeight="1" x14ac:dyDescent="0.2">
      <c r="A1266" s="255"/>
      <c r="B1266" s="255"/>
      <c r="C1266" s="79" t="s">
        <v>791</v>
      </c>
      <c r="D1266" s="80">
        <v>1</v>
      </c>
      <c r="E1266" s="256">
        <v>530.71</v>
      </c>
      <c r="F1266" s="256">
        <v>530.71</v>
      </c>
      <c r="G1266" s="79"/>
    </row>
    <row r="1267" spans="1:7" ht="12" customHeight="1" x14ac:dyDescent="0.2">
      <c r="A1267" s="255"/>
      <c r="B1267" s="255"/>
      <c r="C1267" s="79" t="s">
        <v>549</v>
      </c>
      <c r="D1267" s="80">
        <v>1</v>
      </c>
      <c r="E1267" s="257"/>
      <c r="F1267" s="257"/>
      <c r="G1267" s="79" t="s">
        <v>777</v>
      </c>
    </row>
    <row r="1268" spans="1:7" ht="12" customHeight="1" x14ac:dyDescent="0.2">
      <c r="A1268" s="255"/>
      <c r="B1268" s="255"/>
      <c r="C1268" s="79" t="s">
        <v>329</v>
      </c>
      <c r="D1268" s="80">
        <v>2</v>
      </c>
      <c r="E1268" s="80">
        <v>620</v>
      </c>
      <c r="F1268" s="81">
        <v>1240</v>
      </c>
      <c r="G1268" s="79"/>
    </row>
    <row r="1269" spans="1:7" ht="12" customHeight="1" x14ac:dyDescent="0.2">
      <c r="A1269" s="255"/>
      <c r="B1269" s="255"/>
      <c r="C1269" s="79" t="s">
        <v>1642</v>
      </c>
      <c r="D1269" s="80">
        <v>1</v>
      </c>
      <c r="E1269" s="257"/>
      <c r="F1269" s="257"/>
      <c r="G1269" s="79" t="s">
        <v>777</v>
      </c>
    </row>
    <row r="1270" spans="1:7" ht="12" customHeight="1" x14ac:dyDescent="0.2">
      <c r="A1270" s="255"/>
      <c r="B1270" s="255"/>
      <c r="C1270" s="79" t="s">
        <v>847</v>
      </c>
      <c r="D1270" s="80">
        <v>1</v>
      </c>
      <c r="E1270" s="257"/>
      <c r="F1270" s="257"/>
      <c r="G1270" s="79" t="s">
        <v>777</v>
      </c>
    </row>
    <row r="1271" spans="1:7" ht="12.95" customHeight="1" x14ac:dyDescent="0.2">
      <c r="E1271" s="259">
        <v>7369.78</v>
      </c>
      <c r="F1271" s="259">
        <v>7369.78</v>
      </c>
    </row>
    <row r="1272" spans="1:7" ht="12" customHeight="1" x14ac:dyDescent="0.2">
      <c r="A1272" s="251">
        <v>83</v>
      </c>
      <c r="B1272" s="252" t="s">
        <v>1098</v>
      </c>
      <c r="C1272" s="253"/>
      <c r="D1272" s="251">
        <v>1</v>
      </c>
      <c r="E1272" s="254">
        <v>4820</v>
      </c>
      <c r="F1272" s="254">
        <v>4820</v>
      </c>
      <c r="G1272" s="79"/>
    </row>
    <row r="1273" spans="1:7" ht="12" customHeight="1" x14ac:dyDescent="0.2">
      <c r="A1273" s="255"/>
      <c r="B1273" s="255"/>
      <c r="C1273" s="79" t="s">
        <v>1653</v>
      </c>
      <c r="D1273" s="80">
        <v>1</v>
      </c>
      <c r="E1273" s="257"/>
      <c r="F1273" s="257"/>
      <c r="G1273" s="79" t="s">
        <v>777</v>
      </c>
    </row>
    <row r="1274" spans="1:7" ht="12" customHeight="1" x14ac:dyDescent="0.2">
      <c r="A1274" s="255"/>
      <c r="B1274" s="255"/>
      <c r="C1274" s="79" t="s">
        <v>1654</v>
      </c>
      <c r="D1274" s="80">
        <v>1</v>
      </c>
      <c r="E1274" s="257"/>
      <c r="F1274" s="257"/>
      <c r="G1274" s="79" t="s">
        <v>777</v>
      </c>
    </row>
    <row r="1275" spans="1:7" ht="12" customHeight="1" x14ac:dyDescent="0.2">
      <c r="A1275" s="255"/>
      <c r="B1275" s="255"/>
      <c r="C1275" s="79" t="s">
        <v>863</v>
      </c>
      <c r="D1275" s="80">
        <v>2</v>
      </c>
      <c r="E1275" s="257"/>
      <c r="F1275" s="257"/>
      <c r="G1275" s="79" t="s">
        <v>777</v>
      </c>
    </row>
    <row r="1276" spans="1:7" ht="12" customHeight="1" x14ac:dyDescent="0.2">
      <c r="A1276" s="255"/>
      <c r="B1276" s="255"/>
      <c r="C1276" s="79" t="s">
        <v>864</v>
      </c>
      <c r="D1276" s="80">
        <v>1</v>
      </c>
      <c r="E1276" s="257"/>
      <c r="F1276" s="257"/>
      <c r="G1276" s="79" t="s">
        <v>777</v>
      </c>
    </row>
    <row r="1277" spans="1:7" ht="12" customHeight="1" x14ac:dyDescent="0.2">
      <c r="A1277" s="255"/>
      <c r="B1277" s="255"/>
      <c r="C1277" s="79" t="s">
        <v>1641</v>
      </c>
      <c r="D1277" s="80">
        <v>1</v>
      </c>
      <c r="E1277" s="257"/>
      <c r="F1277" s="257"/>
      <c r="G1277" s="79" t="s">
        <v>777</v>
      </c>
    </row>
    <row r="1278" spans="1:7" ht="12" customHeight="1" x14ac:dyDescent="0.2">
      <c r="A1278" s="255"/>
      <c r="B1278" s="255"/>
      <c r="C1278" s="79" t="s">
        <v>394</v>
      </c>
      <c r="D1278" s="80">
        <v>1</v>
      </c>
      <c r="E1278" s="256">
        <v>0.01</v>
      </c>
      <c r="F1278" s="256">
        <v>0.01</v>
      </c>
      <c r="G1278" s="79"/>
    </row>
    <row r="1279" spans="1:7" ht="12" customHeight="1" x14ac:dyDescent="0.2">
      <c r="A1279" s="255"/>
      <c r="B1279" s="255"/>
      <c r="C1279" s="79" t="s">
        <v>324</v>
      </c>
      <c r="D1279" s="80">
        <v>1</v>
      </c>
      <c r="E1279" s="80">
        <v>740</v>
      </c>
      <c r="F1279" s="80">
        <v>740</v>
      </c>
      <c r="G1279" s="79"/>
    </row>
    <row r="1280" spans="1:7" ht="12" customHeight="1" x14ac:dyDescent="0.2">
      <c r="A1280" s="255"/>
      <c r="B1280" s="255"/>
      <c r="C1280" s="79" t="s">
        <v>305</v>
      </c>
      <c r="D1280" s="80">
        <v>2</v>
      </c>
      <c r="E1280" s="80">
        <v>270</v>
      </c>
      <c r="F1280" s="80">
        <v>540</v>
      </c>
      <c r="G1280" s="79"/>
    </row>
    <row r="1281" spans="1:7" ht="12" customHeight="1" x14ac:dyDescent="0.2">
      <c r="A1281" s="255"/>
      <c r="B1281" s="255"/>
      <c r="C1281" s="79" t="s">
        <v>1655</v>
      </c>
      <c r="D1281" s="80">
        <v>1</v>
      </c>
      <c r="E1281" s="256">
        <v>530.71</v>
      </c>
      <c r="F1281" s="256">
        <v>530.71</v>
      </c>
      <c r="G1281" s="79"/>
    </row>
    <row r="1282" spans="1:7" ht="12" customHeight="1" x14ac:dyDescent="0.2">
      <c r="A1282" s="255"/>
      <c r="B1282" s="255"/>
      <c r="C1282" s="79" t="s">
        <v>549</v>
      </c>
      <c r="D1282" s="80">
        <v>1</v>
      </c>
      <c r="E1282" s="257"/>
      <c r="F1282" s="257"/>
      <c r="G1282" s="79" t="s">
        <v>777</v>
      </c>
    </row>
    <row r="1283" spans="1:7" ht="12" customHeight="1" x14ac:dyDescent="0.2">
      <c r="A1283" s="255"/>
      <c r="B1283" s="255"/>
      <c r="C1283" s="79" t="s">
        <v>306</v>
      </c>
      <c r="D1283" s="80">
        <v>2</v>
      </c>
      <c r="E1283" s="80">
        <v>130</v>
      </c>
      <c r="F1283" s="80">
        <v>260</v>
      </c>
      <c r="G1283" s="79"/>
    </row>
    <row r="1284" spans="1:7" ht="12" customHeight="1" x14ac:dyDescent="0.2">
      <c r="A1284" s="255"/>
      <c r="B1284" s="255"/>
      <c r="C1284" s="79" t="s">
        <v>1645</v>
      </c>
      <c r="D1284" s="80">
        <v>1</v>
      </c>
      <c r="E1284" s="257"/>
      <c r="F1284" s="257"/>
      <c r="G1284" s="79" t="s">
        <v>777</v>
      </c>
    </row>
    <row r="1285" spans="1:7" ht="12" customHeight="1" x14ac:dyDescent="0.2">
      <c r="A1285" s="255"/>
      <c r="B1285" s="255"/>
      <c r="C1285" s="79" t="s">
        <v>847</v>
      </c>
      <c r="D1285" s="80">
        <v>1</v>
      </c>
      <c r="E1285" s="257"/>
      <c r="F1285" s="257"/>
      <c r="G1285" s="79" t="s">
        <v>777</v>
      </c>
    </row>
    <row r="1286" spans="1:7" ht="12" customHeight="1" x14ac:dyDescent="0.2">
      <c r="A1286" s="255"/>
      <c r="B1286" s="255"/>
      <c r="C1286" s="79" t="s">
        <v>822</v>
      </c>
      <c r="D1286" s="80">
        <v>2</v>
      </c>
      <c r="E1286" s="256">
        <v>0.01</v>
      </c>
      <c r="F1286" s="256">
        <v>0.02</v>
      </c>
      <c r="G1286" s="79"/>
    </row>
    <row r="1287" spans="1:7" ht="12" customHeight="1" x14ac:dyDescent="0.2">
      <c r="A1287" s="255"/>
      <c r="B1287" s="255"/>
      <c r="C1287" s="79" t="s">
        <v>815</v>
      </c>
      <c r="D1287" s="80">
        <v>3</v>
      </c>
      <c r="E1287" s="256">
        <v>0.01</v>
      </c>
      <c r="F1287" s="256">
        <v>0.03</v>
      </c>
      <c r="G1287" s="79"/>
    </row>
    <row r="1288" spans="1:7" ht="12.95" customHeight="1" x14ac:dyDescent="0.2">
      <c r="E1288" s="259">
        <v>6891.06</v>
      </c>
      <c r="F1288" s="259">
        <v>6891.06</v>
      </c>
    </row>
    <row r="1289" spans="1:7" ht="12" customHeight="1" x14ac:dyDescent="0.2">
      <c r="A1289" s="251">
        <v>84</v>
      </c>
      <c r="B1289" s="252" t="s">
        <v>1656</v>
      </c>
      <c r="C1289" s="253"/>
      <c r="D1289" s="251">
        <v>1</v>
      </c>
      <c r="E1289" s="254">
        <v>5530</v>
      </c>
      <c r="F1289" s="254">
        <v>5530</v>
      </c>
      <c r="G1289" s="79"/>
    </row>
    <row r="1290" spans="1:7" ht="12" customHeight="1" x14ac:dyDescent="0.2">
      <c r="A1290" s="255"/>
      <c r="B1290" s="255"/>
      <c r="C1290" s="79" t="s">
        <v>549</v>
      </c>
      <c r="D1290" s="80">
        <v>1</v>
      </c>
      <c r="E1290" s="257"/>
      <c r="F1290" s="257"/>
      <c r="G1290" s="79" t="s">
        <v>777</v>
      </c>
    </row>
    <row r="1291" spans="1:7" ht="12" customHeight="1" x14ac:dyDescent="0.2">
      <c r="A1291" s="255"/>
      <c r="B1291" s="255"/>
      <c r="C1291" s="79" t="s">
        <v>329</v>
      </c>
      <c r="D1291" s="80">
        <v>2</v>
      </c>
      <c r="E1291" s="80">
        <v>620</v>
      </c>
      <c r="F1291" s="81">
        <v>1240</v>
      </c>
      <c r="G1291" s="79"/>
    </row>
    <row r="1292" spans="1:7" ht="12" customHeight="1" x14ac:dyDescent="0.2">
      <c r="A1292" s="255"/>
      <c r="B1292" s="255"/>
      <c r="C1292" s="79" t="s">
        <v>1645</v>
      </c>
      <c r="D1292" s="80">
        <v>1</v>
      </c>
      <c r="E1292" s="257"/>
      <c r="F1292" s="257"/>
      <c r="G1292" s="79" t="s">
        <v>777</v>
      </c>
    </row>
    <row r="1293" spans="1:7" ht="12" customHeight="1" x14ac:dyDescent="0.2">
      <c r="A1293" s="255"/>
      <c r="B1293" s="255"/>
      <c r="C1293" s="79" t="s">
        <v>847</v>
      </c>
      <c r="D1293" s="80">
        <v>1</v>
      </c>
      <c r="E1293" s="257"/>
      <c r="F1293" s="257"/>
      <c r="G1293" s="79" t="s">
        <v>777</v>
      </c>
    </row>
    <row r="1294" spans="1:7" ht="12" customHeight="1" x14ac:dyDescent="0.2">
      <c r="A1294" s="255"/>
      <c r="B1294" s="255"/>
      <c r="C1294" s="79" t="s">
        <v>815</v>
      </c>
      <c r="D1294" s="80">
        <v>3</v>
      </c>
      <c r="E1294" s="256">
        <v>0.01</v>
      </c>
      <c r="F1294" s="256">
        <v>0.03</v>
      </c>
      <c r="G1294" s="79"/>
    </row>
    <row r="1295" spans="1:7" ht="12" customHeight="1" x14ac:dyDescent="0.2">
      <c r="A1295" s="255"/>
      <c r="B1295" s="255"/>
      <c r="C1295" s="79" t="s">
        <v>1657</v>
      </c>
      <c r="D1295" s="80">
        <v>1</v>
      </c>
      <c r="E1295" s="256">
        <v>530.71</v>
      </c>
      <c r="F1295" s="256">
        <v>530.71</v>
      </c>
      <c r="G1295" s="79"/>
    </row>
    <row r="1296" spans="1:7" ht="12" customHeight="1" x14ac:dyDescent="0.2">
      <c r="A1296" s="255"/>
      <c r="B1296" s="255"/>
      <c r="C1296" s="79" t="s">
        <v>305</v>
      </c>
      <c r="D1296" s="80">
        <v>2</v>
      </c>
      <c r="E1296" s="80">
        <v>270</v>
      </c>
      <c r="F1296" s="80">
        <v>540</v>
      </c>
      <c r="G1296" s="79"/>
    </row>
    <row r="1297" spans="1:7" ht="12" customHeight="1" x14ac:dyDescent="0.2">
      <c r="A1297" s="255"/>
      <c r="B1297" s="255"/>
      <c r="C1297" s="79" t="s">
        <v>324</v>
      </c>
      <c r="D1297" s="80">
        <v>1</v>
      </c>
      <c r="E1297" s="80">
        <v>740</v>
      </c>
      <c r="F1297" s="80">
        <v>740</v>
      </c>
      <c r="G1297" s="79"/>
    </row>
    <row r="1298" spans="1:7" ht="12" customHeight="1" x14ac:dyDescent="0.2">
      <c r="A1298" s="255"/>
      <c r="B1298" s="255"/>
      <c r="C1298" s="79" t="s">
        <v>394</v>
      </c>
      <c r="D1298" s="80">
        <v>1</v>
      </c>
      <c r="E1298" s="256">
        <v>0.01</v>
      </c>
      <c r="F1298" s="256">
        <v>0.01</v>
      </c>
      <c r="G1298" s="79"/>
    </row>
    <row r="1299" spans="1:7" ht="12" customHeight="1" x14ac:dyDescent="0.2">
      <c r="A1299" s="255"/>
      <c r="B1299" s="255"/>
      <c r="C1299" s="79" t="s">
        <v>1641</v>
      </c>
      <c r="D1299" s="80">
        <v>1</v>
      </c>
      <c r="E1299" s="257"/>
      <c r="F1299" s="257"/>
      <c r="G1299" s="79" t="s">
        <v>777</v>
      </c>
    </row>
    <row r="1300" spans="1:7" ht="12" customHeight="1" x14ac:dyDescent="0.2">
      <c r="A1300" s="255"/>
      <c r="B1300" s="255"/>
      <c r="C1300" s="79" t="s">
        <v>1658</v>
      </c>
      <c r="D1300" s="80">
        <v>1</v>
      </c>
      <c r="E1300" s="257"/>
      <c r="F1300" s="257"/>
      <c r="G1300" s="79" t="s">
        <v>777</v>
      </c>
    </row>
    <row r="1301" spans="1:7" ht="12" customHeight="1" x14ac:dyDescent="0.2">
      <c r="A1301" s="255"/>
      <c r="B1301" s="255"/>
      <c r="C1301" s="79" t="s">
        <v>1659</v>
      </c>
      <c r="D1301" s="80">
        <v>2</v>
      </c>
      <c r="E1301" s="257"/>
      <c r="F1301" s="257"/>
      <c r="G1301" s="79" t="s">
        <v>777</v>
      </c>
    </row>
    <row r="1302" spans="1:7" ht="12" customHeight="1" x14ac:dyDescent="0.2">
      <c r="A1302" s="255"/>
      <c r="B1302" s="255"/>
      <c r="C1302" s="79" t="s">
        <v>1660</v>
      </c>
      <c r="D1302" s="80">
        <v>1</v>
      </c>
      <c r="E1302" s="257"/>
      <c r="F1302" s="257"/>
      <c r="G1302" s="79" t="s">
        <v>777</v>
      </c>
    </row>
    <row r="1303" spans="1:7" ht="12" customHeight="1" x14ac:dyDescent="0.2">
      <c r="A1303" s="255"/>
      <c r="B1303" s="255"/>
      <c r="C1303" s="79" t="s">
        <v>1661</v>
      </c>
      <c r="D1303" s="80">
        <v>1</v>
      </c>
      <c r="E1303" s="257"/>
      <c r="F1303" s="257"/>
      <c r="G1303" s="79" t="s">
        <v>777</v>
      </c>
    </row>
    <row r="1304" spans="1:7" ht="12" customHeight="1" x14ac:dyDescent="0.2">
      <c r="A1304" s="255"/>
      <c r="B1304" s="255"/>
      <c r="C1304" s="79" t="s">
        <v>822</v>
      </c>
      <c r="D1304" s="80">
        <v>2</v>
      </c>
      <c r="E1304" s="256">
        <v>0.01</v>
      </c>
      <c r="F1304" s="256">
        <v>0.02</v>
      </c>
      <c r="G1304" s="79"/>
    </row>
    <row r="1305" spans="1:7" ht="12.95" customHeight="1" x14ac:dyDescent="0.2">
      <c r="E1305" s="259">
        <v>8581.06</v>
      </c>
      <c r="F1305" s="259">
        <v>8581.06</v>
      </c>
    </row>
    <row r="1306" spans="1:7" ht="12" customHeight="1" x14ac:dyDescent="0.2">
      <c r="A1306" s="251">
        <v>85</v>
      </c>
      <c r="B1306" s="252" t="s">
        <v>1662</v>
      </c>
      <c r="C1306" s="253"/>
      <c r="D1306" s="251">
        <v>1</v>
      </c>
      <c r="E1306" s="254">
        <v>5530</v>
      </c>
      <c r="F1306" s="254">
        <v>5530</v>
      </c>
      <c r="G1306" s="79"/>
    </row>
    <row r="1307" spans="1:7" ht="12" customHeight="1" x14ac:dyDescent="0.2">
      <c r="A1307" s="255"/>
      <c r="B1307" s="255"/>
      <c r="C1307" s="79" t="s">
        <v>1663</v>
      </c>
      <c r="D1307" s="80">
        <v>1</v>
      </c>
      <c r="E1307" s="257"/>
      <c r="F1307" s="257"/>
      <c r="G1307" s="79" t="s">
        <v>777</v>
      </c>
    </row>
    <row r="1308" spans="1:7" ht="12" customHeight="1" x14ac:dyDescent="0.2">
      <c r="A1308" s="255"/>
      <c r="B1308" s="255"/>
      <c r="C1308" s="79" t="s">
        <v>1664</v>
      </c>
      <c r="D1308" s="80">
        <v>1</v>
      </c>
      <c r="E1308" s="257"/>
      <c r="F1308" s="257"/>
      <c r="G1308" s="79" t="s">
        <v>777</v>
      </c>
    </row>
    <row r="1309" spans="1:7" ht="12" customHeight="1" x14ac:dyDescent="0.2">
      <c r="A1309" s="255"/>
      <c r="B1309" s="255"/>
      <c r="C1309" s="79" t="s">
        <v>1665</v>
      </c>
      <c r="D1309" s="80">
        <v>2</v>
      </c>
      <c r="E1309" s="257"/>
      <c r="F1309" s="257"/>
      <c r="G1309" s="79" t="s">
        <v>777</v>
      </c>
    </row>
    <row r="1310" spans="1:7" ht="12" customHeight="1" x14ac:dyDescent="0.2">
      <c r="A1310" s="255"/>
      <c r="B1310" s="255"/>
      <c r="C1310" s="79" t="s">
        <v>1666</v>
      </c>
      <c r="D1310" s="80">
        <v>1</v>
      </c>
      <c r="E1310" s="257"/>
      <c r="F1310" s="257"/>
      <c r="G1310" s="79" t="s">
        <v>777</v>
      </c>
    </row>
    <row r="1311" spans="1:7" ht="12" customHeight="1" x14ac:dyDescent="0.2">
      <c r="A1311" s="255"/>
      <c r="B1311" s="255"/>
      <c r="C1311" s="79" t="s">
        <v>1641</v>
      </c>
      <c r="D1311" s="80">
        <v>1</v>
      </c>
      <c r="E1311" s="257"/>
      <c r="F1311" s="257"/>
      <c r="G1311" s="79" t="s">
        <v>777</v>
      </c>
    </row>
    <row r="1312" spans="1:7" ht="12" customHeight="1" x14ac:dyDescent="0.2">
      <c r="A1312" s="255"/>
      <c r="B1312" s="255"/>
      <c r="C1312" s="79" t="s">
        <v>394</v>
      </c>
      <c r="D1312" s="80">
        <v>1</v>
      </c>
      <c r="E1312" s="256">
        <v>0.01</v>
      </c>
      <c r="F1312" s="256">
        <v>0.01</v>
      </c>
      <c r="G1312" s="79"/>
    </row>
    <row r="1313" spans="1:7" ht="12" customHeight="1" x14ac:dyDescent="0.2">
      <c r="A1313" s="255"/>
      <c r="B1313" s="255"/>
      <c r="C1313" s="79" t="s">
        <v>324</v>
      </c>
      <c r="D1313" s="80">
        <v>1</v>
      </c>
      <c r="E1313" s="80">
        <v>740</v>
      </c>
      <c r="F1313" s="80">
        <v>740</v>
      </c>
      <c r="G1313" s="79"/>
    </row>
    <row r="1314" spans="1:7" ht="12" customHeight="1" x14ac:dyDescent="0.2">
      <c r="A1314" s="255"/>
      <c r="B1314" s="255"/>
      <c r="C1314" s="79" t="s">
        <v>305</v>
      </c>
      <c r="D1314" s="80">
        <v>2</v>
      </c>
      <c r="E1314" s="80">
        <v>270</v>
      </c>
      <c r="F1314" s="80">
        <v>540</v>
      </c>
      <c r="G1314" s="79"/>
    </row>
    <row r="1315" spans="1:7" ht="12" customHeight="1" x14ac:dyDescent="0.2">
      <c r="A1315" s="255"/>
      <c r="B1315" s="255"/>
      <c r="C1315" s="79" t="s">
        <v>1667</v>
      </c>
      <c r="D1315" s="80">
        <v>1</v>
      </c>
      <c r="E1315" s="256">
        <v>530.71</v>
      </c>
      <c r="F1315" s="256">
        <v>530.71</v>
      </c>
      <c r="G1315" s="79"/>
    </row>
    <row r="1316" spans="1:7" ht="12" customHeight="1" x14ac:dyDescent="0.2">
      <c r="A1316" s="255"/>
      <c r="B1316" s="255"/>
      <c r="C1316" s="79" t="s">
        <v>549</v>
      </c>
      <c r="D1316" s="80">
        <v>1</v>
      </c>
      <c r="E1316" s="257"/>
      <c r="F1316" s="257"/>
      <c r="G1316" s="79" t="s">
        <v>777</v>
      </c>
    </row>
    <row r="1317" spans="1:7" ht="12" customHeight="1" x14ac:dyDescent="0.2">
      <c r="A1317" s="255"/>
      <c r="B1317" s="255"/>
      <c r="C1317" s="79" t="s">
        <v>306</v>
      </c>
      <c r="D1317" s="80">
        <v>2</v>
      </c>
      <c r="E1317" s="80">
        <v>130</v>
      </c>
      <c r="F1317" s="80">
        <v>260</v>
      </c>
      <c r="G1317" s="79"/>
    </row>
    <row r="1318" spans="1:7" ht="12" customHeight="1" x14ac:dyDescent="0.2">
      <c r="A1318" s="255"/>
      <c r="B1318" s="255"/>
      <c r="C1318" s="79" t="s">
        <v>1645</v>
      </c>
      <c r="D1318" s="80">
        <v>1</v>
      </c>
      <c r="E1318" s="257"/>
      <c r="F1318" s="257"/>
      <c r="G1318" s="79" t="s">
        <v>777</v>
      </c>
    </row>
    <row r="1319" spans="1:7" ht="12" customHeight="1" x14ac:dyDescent="0.2">
      <c r="A1319" s="255"/>
      <c r="B1319" s="255"/>
      <c r="C1319" s="79" t="s">
        <v>847</v>
      </c>
      <c r="D1319" s="80">
        <v>1</v>
      </c>
      <c r="E1319" s="257"/>
      <c r="F1319" s="257"/>
      <c r="G1319" s="79" t="s">
        <v>777</v>
      </c>
    </row>
    <row r="1320" spans="1:7" ht="12" customHeight="1" x14ac:dyDescent="0.2">
      <c r="A1320" s="255"/>
      <c r="B1320" s="255"/>
      <c r="C1320" s="79" t="s">
        <v>822</v>
      </c>
      <c r="D1320" s="80">
        <v>2</v>
      </c>
      <c r="E1320" s="256">
        <v>0.01</v>
      </c>
      <c r="F1320" s="256">
        <v>0.02</v>
      </c>
      <c r="G1320" s="79"/>
    </row>
    <row r="1321" spans="1:7" ht="12" customHeight="1" x14ac:dyDescent="0.2">
      <c r="A1321" s="255"/>
      <c r="B1321" s="255"/>
      <c r="C1321" s="79" t="s">
        <v>815</v>
      </c>
      <c r="D1321" s="80">
        <v>3</v>
      </c>
      <c r="E1321" s="256">
        <v>0.01</v>
      </c>
      <c r="F1321" s="256">
        <v>0.03</v>
      </c>
      <c r="G1321" s="79"/>
    </row>
    <row r="1322" spans="1:7" ht="12.95" customHeight="1" x14ac:dyDescent="0.2">
      <c r="E1322" s="259">
        <v>7601.06</v>
      </c>
      <c r="F1322" s="259">
        <v>7601.06</v>
      </c>
    </row>
    <row r="1323" spans="1:7" ht="12" customHeight="1" x14ac:dyDescent="0.2">
      <c r="A1323" s="251">
        <v>86</v>
      </c>
      <c r="B1323" s="252" t="s">
        <v>1638</v>
      </c>
      <c r="C1323" s="253"/>
      <c r="D1323" s="251">
        <v>1</v>
      </c>
      <c r="E1323" s="261">
        <v>4954.88</v>
      </c>
      <c r="F1323" s="261">
        <v>4954.88</v>
      </c>
      <c r="G1323" s="79"/>
    </row>
    <row r="1324" spans="1:7" ht="12" customHeight="1" x14ac:dyDescent="0.2">
      <c r="A1324" s="255"/>
      <c r="B1324" s="255"/>
      <c r="C1324" s="79" t="s">
        <v>1639</v>
      </c>
      <c r="D1324" s="80">
        <v>1</v>
      </c>
      <c r="E1324" s="257"/>
      <c r="F1324" s="257"/>
      <c r="G1324" s="79" t="s">
        <v>777</v>
      </c>
    </row>
    <row r="1325" spans="1:7" ht="12" customHeight="1" x14ac:dyDescent="0.2">
      <c r="A1325" s="255"/>
      <c r="B1325" s="255"/>
      <c r="C1325" s="79" t="s">
        <v>1640</v>
      </c>
      <c r="D1325" s="80">
        <v>1</v>
      </c>
      <c r="E1325" s="257"/>
      <c r="F1325" s="257"/>
      <c r="G1325" s="79" t="s">
        <v>777</v>
      </c>
    </row>
    <row r="1326" spans="1:7" ht="12" customHeight="1" x14ac:dyDescent="0.2">
      <c r="A1326" s="255"/>
      <c r="B1326" s="255"/>
      <c r="C1326" s="79" t="s">
        <v>848</v>
      </c>
      <c r="D1326" s="80">
        <v>2</v>
      </c>
      <c r="E1326" s="257"/>
      <c r="F1326" s="257"/>
      <c r="G1326" s="79" t="s">
        <v>777</v>
      </c>
    </row>
    <row r="1327" spans="1:7" ht="12" customHeight="1" x14ac:dyDescent="0.2">
      <c r="A1327" s="255"/>
      <c r="B1327" s="255"/>
      <c r="C1327" s="79" t="s">
        <v>849</v>
      </c>
      <c r="D1327" s="80">
        <v>1</v>
      </c>
      <c r="E1327" s="257"/>
      <c r="F1327" s="257"/>
      <c r="G1327" s="79" t="s">
        <v>777</v>
      </c>
    </row>
    <row r="1328" spans="1:7" ht="12" customHeight="1" x14ac:dyDescent="0.2">
      <c r="A1328" s="255"/>
      <c r="B1328" s="255"/>
      <c r="C1328" s="79" t="s">
        <v>1641</v>
      </c>
      <c r="D1328" s="80">
        <v>1</v>
      </c>
      <c r="E1328" s="257"/>
      <c r="F1328" s="257"/>
      <c r="G1328" s="79" t="s">
        <v>777</v>
      </c>
    </row>
    <row r="1329" spans="1:7" ht="12" customHeight="1" x14ac:dyDescent="0.2">
      <c r="A1329" s="255"/>
      <c r="B1329" s="255"/>
      <c r="C1329" s="79" t="s">
        <v>394</v>
      </c>
      <c r="D1329" s="80">
        <v>1</v>
      </c>
      <c r="E1329" s="256">
        <v>0.01</v>
      </c>
      <c r="F1329" s="256">
        <v>0.01</v>
      </c>
      <c r="G1329" s="79"/>
    </row>
    <row r="1330" spans="1:7" ht="12" customHeight="1" x14ac:dyDescent="0.2">
      <c r="A1330" s="255"/>
      <c r="B1330" s="255"/>
      <c r="C1330" s="79" t="s">
        <v>324</v>
      </c>
      <c r="D1330" s="80">
        <v>1</v>
      </c>
      <c r="E1330" s="80">
        <v>740</v>
      </c>
      <c r="F1330" s="80">
        <v>740</v>
      </c>
      <c r="G1330" s="79"/>
    </row>
    <row r="1331" spans="1:7" ht="12" customHeight="1" x14ac:dyDescent="0.2">
      <c r="A1331" s="255"/>
      <c r="B1331" s="255"/>
      <c r="C1331" s="79" t="s">
        <v>305</v>
      </c>
      <c r="D1331" s="80">
        <v>2</v>
      </c>
      <c r="E1331" s="80">
        <v>270</v>
      </c>
      <c r="F1331" s="80">
        <v>540</v>
      </c>
      <c r="G1331" s="79"/>
    </row>
    <row r="1332" spans="1:7" ht="12" customHeight="1" x14ac:dyDescent="0.2">
      <c r="A1332" s="255"/>
      <c r="B1332" s="255"/>
      <c r="C1332" s="79" t="s">
        <v>850</v>
      </c>
      <c r="D1332" s="80">
        <v>1</v>
      </c>
      <c r="E1332" s="256">
        <v>530.71</v>
      </c>
      <c r="F1332" s="256">
        <v>530.71</v>
      </c>
      <c r="G1332" s="79"/>
    </row>
    <row r="1333" spans="1:7" ht="12" customHeight="1" x14ac:dyDescent="0.2">
      <c r="A1333" s="255"/>
      <c r="B1333" s="255"/>
      <c r="C1333" s="79" t="s">
        <v>824</v>
      </c>
      <c r="D1333" s="80">
        <v>3</v>
      </c>
      <c r="E1333" s="256">
        <v>0.01</v>
      </c>
      <c r="F1333" s="256">
        <v>0.03</v>
      </c>
      <c r="G1333" s="79"/>
    </row>
    <row r="1334" spans="1:7" ht="12" customHeight="1" x14ac:dyDescent="0.2">
      <c r="A1334" s="255"/>
      <c r="B1334" s="255"/>
      <c r="C1334" s="79" t="s">
        <v>549</v>
      </c>
      <c r="D1334" s="80">
        <v>1</v>
      </c>
      <c r="E1334" s="257"/>
      <c r="F1334" s="257"/>
      <c r="G1334" s="79" t="s">
        <v>777</v>
      </c>
    </row>
    <row r="1335" spans="1:7" ht="12" customHeight="1" x14ac:dyDescent="0.2">
      <c r="A1335" s="255"/>
      <c r="B1335" s="255"/>
      <c r="C1335" s="79" t="s">
        <v>306</v>
      </c>
      <c r="D1335" s="80">
        <v>2</v>
      </c>
      <c r="E1335" s="80">
        <v>130</v>
      </c>
      <c r="F1335" s="80">
        <v>260</v>
      </c>
      <c r="G1335" s="79"/>
    </row>
    <row r="1336" spans="1:7" ht="12" customHeight="1" x14ac:dyDescent="0.2">
      <c r="A1336" s="255"/>
      <c r="B1336" s="255"/>
      <c r="C1336" s="79" t="s">
        <v>1642</v>
      </c>
      <c r="D1336" s="80">
        <v>1</v>
      </c>
      <c r="E1336" s="257"/>
      <c r="F1336" s="257"/>
      <c r="G1336" s="79" t="s">
        <v>777</v>
      </c>
    </row>
    <row r="1337" spans="1:7" ht="12" customHeight="1" x14ac:dyDescent="0.2">
      <c r="A1337" s="255"/>
      <c r="B1337" s="255"/>
      <c r="C1337" s="79" t="s">
        <v>847</v>
      </c>
      <c r="D1337" s="80">
        <v>1</v>
      </c>
      <c r="E1337" s="257"/>
      <c r="F1337" s="257"/>
      <c r="G1337" s="79" t="s">
        <v>777</v>
      </c>
    </row>
    <row r="1338" spans="1:7" ht="12" customHeight="1" x14ac:dyDescent="0.2">
      <c r="A1338" s="255"/>
      <c r="B1338" s="255"/>
      <c r="C1338" s="79" t="s">
        <v>822</v>
      </c>
      <c r="D1338" s="80">
        <v>2</v>
      </c>
      <c r="E1338" s="256">
        <v>0.01</v>
      </c>
      <c r="F1338" s="256">
        <v>0.02</v>
      </c>
      <c r="G1338" s="79"/>
    </row>
    <row r="1339" spans="1:7" ht="12.95" customHeight="1" x14ac:dyDescent="0.2">
      <c r="E1339" s="259">
        <v>7025.94</v>
      </c>
      <c r="F1339" s="259">
        <v>7025.94</v>
      </c>
    </row>
    <row r="1340" spans="1:7" ht="12" customHeight="1" x14ac:dyDescent="0.2">
      <c r="A1340" s="251">
        <v>87</v>
      </c>
      <c r="B1340" s="252" t="s">
        <v>1646</v>
      </c>
      <c r="C1340" s="253"/>
      <c r="D1340" s="251">
        <v>1</v>
      </c>
      <c r="E1340" s="254">
        <v>5530</v>
      </c>
      <c r="F1340" s="254">
        <v>5530</v>
      </c>
      <c r="G1340" s="79"/>
    </row>
    <row r="1341" spans="1:7" ht="12" customHeight="1" x14ac:dyDescent="0.2">
      <c r="A1341" s="255"/>
      <c r="B1341" s="255"/>
      <c r="C1341" s="79" t="s">
        <v>887</v>
      </c>
      <c r="D1341" s="80">
        <v>1</v>
      </c>
      <c r="E1341" s="257"/>
      <c r="F1341" s="257"/>
      <c r="G1341" s="79" t="s">
        <v>777</v>
      </c>
    </row>
    <row r="1342" spans="1:7" ht="12" customHeight="1" x14ac:dyDescent="0.2">
      <c r="A1342" s="255"/>
      <c r="B1342" s="255"/>
      <c r="C1342" s="79" t="s">
        <v>886</v>
      </c>
      <c r="D1342" s="80">
        <v>1</v>
      </c>
      <c r="E1342" s="257"/>
      <c r="F1342" s="257"/>
      <c r="G1342" s="79" t="s">
        <v>777</v>
      </c>
    </row>
    <row r="1343" spans="1:7" ht="12" customHeight="1" x14ac:dyDescent="0.2">
      <c r="A1343" s="255"/>
      <c r="B1343" s="255"/>
      <c r="C1343" s="79" t="s">
        <v>848</v>
      </c>
      <c r="D1343" s="80">
        <v>2</v>
      </c>
      <c r="E1343" s="257"/>
      <c r="F1343" s="257"/>
      <c r="G1343" s="79" t="s">
        <v>777</v>
      </c>
    </row>
    <row r="1344" spans="1:7" ht="12" customHeight="1" x14ac:dyDescent="0.2">
      <c r="A1344" s="255"/>
      <c r="B1344" s="255"/>
      <c r="C1344" s="79" t="s">
        <v>849</v>
      </c>
      <c r="D1344" s="80">
        <v>1</v>
      </c>
      <c r="E1344" s="257"/>
      <c r="F1344" s="257"/>
      <c r="G1344" s="79" t="s">
        <v>777</v>
      </c>
    </row>
    <row r="1345" spans="1:7" ht="12" customHeight="1" x14ac:dyDescent="0.2">
      <c r="A1345" s="255"/>
      <c r="B1345" s="255"/>
      <c r="C1345" s="79" t="s">
        <v>1641</v>
      </c>
      <c r="D1345" s="80">
        <v>1</v>
      </c>
      <c r="E1345" s="257"/>
      <c r="F1345" s="257"/>
      <c r="G1345" s="79" t="s">
        <v>777</v>
      </c>
    </row>
    <row r="1346" spans="1:7" ht="12" customHeight="1" x14ac:dyDescent="0.2">
      <c r="A1346" s="255"/>
      <c r="B1346" s="255"/>
      <c r="C1346" s="79" t="s">
        <v>394</v>
      </c>
      <c r="D1346" s="80">
        <v>1</v>
      </c>
      <c r="E1346" s="256">
        <v>0.01</v>
      </c>
      <c r="F1346" s="256">
        <v>0.01</v>
      </c>
      <c r="G1346" s="79"/>
    </row>
    <row r="1347" spans="1:7" ht="12" customHeight="1" x14ac:dyDescent="0.2">
      <c r="A1347" s="255"/>
      <c r="B1347" s="255"/>
      <c r="C1347" s="79" t="s">
        <v>324</v>
      </c>
      <c r="D1347" s="80">
        <v>1</v>
      </c>
      <c r="E1347" s="80">
        <v>740</v>
      </c>
      <c r="F1347" s="80">
        <v>740</v>
      </c>
      <c r="G1347" s="79"/>
    </row>
    <row r="1348" spans="1:7" ht="12" customHeight="1" x14ac:dyDescent="0.2">
      <c r="A1348" s="255"/>
      <c r="B1348" s="255"/>
      <c r="C1348" s="79" t="s">
        <v>305</v>
      </c>
      <c r="D1348" s="80">
        <v>2</v>
      </c>
      <c r="E1348" s="80">
        <v>270</v>
      </c>
      <c r="F1348" s="80">
        <v>540</v>
      </c>
      <c r="G1348" s="79"/>
    </row>
    <row r="1349" spans="1:7" ht="12" customHeight="1" x14ac:dyDescent="0.2">
      <c r="A1349" s="255"/>
      <c r="B1349" s="255"/>
      <c r="C1349" s="79" t="s">
        <v>850</v>
      </c>
      <c r="D1349" s="80">
        <v>1</v>
      </c>
      <c r="E1349" s="256">
        <v>530.71</v>
      </c>
      <c r="F1349" s="256">
        <v>530.71</v>
      </c>
      <c r="G1349" s="79"/>
    </row>
    <row r="1350" spans="1:7" ht="12" customHeight="1" x14ac:dyDescent="0.2">
      <c r="A1350" s="255"/>
      <c r="B1350" s="255"/>
      <c r="C1350" s="79" t="s">
        <v>824</v>
      </c>
      <c r="D1350" s="80">
        <v>3</v>
      </c>
      <c r="E1350" s="256">
        <v>0.01</v>
      </c>
      <c r="F1350" s="256">
        <v>0.03</v>
      </c>
      <c r="G1350" s="79"/>
    </row>
    <row r="1351" spans="1:7" ht="12" customHeight="1" x14ac:dyDescent="0.2">
      <c r="A1351" s="255"/>
      <c r="B1351" s="255"/>
      <c r="C1351" s="79" t="s">
        <v>549</v>
      </c>
      <c r="D1351" s="80">
        <v>1</v>
      </c>
      <c r="E1351" s="257"/>
      <c r="F1351" s="257"/>
      <c r="G1351" s="79" t="s">
        <v>777</v>
      </c>
    </row>
    <row r="1352" spans="1:7" ht="12" customHeight="1" x14ac:dyDescent="0.2">
      <c r="A1352" s="255"/>
      <c r="B1352" s="255"/>
      <c r="C1352" s="79" t="s">
        <v>306</v>
      </c>
      <c r="D1352" s="80">
        <v>2</v>
      </c>
      <c r="E1352" s="80">
        <v>130</v>
      </c>
      <c r="F1352" s="80">
        <v>260</v>
      </c>
      <c r="G1352" s="79"/>
    </row>
    <row r="1353" spans="1:7" ht="12" customHeight="1" x14ac:dyDescent="0.2">
      <c r="A1353" s="255"/>
      <c r="B1353" s="255"/>
      <c r="C1353" s="79" t="s">
        <v>1645</v>
      </c>
      <c r="D1353" s="80">
        <v>1</v>
      </c>
      <c r="E1353" s="257"/>
      <c r="F1353" s="257"/>
      <c r="G1353" s="79" t="s">
        <v>777</v>
      </c>
    </row>
    <row r="1354" spans="1:7" ht="12" customHeight="1" x14ac:dyDescent="0.2">
      <c r="A1354" s="255"/>
      <c r="B1354" s="255"/>
      <c r="C1354" s="79" t="s">
        <v>847</v>
      </c>
      <c r="D1354" s="80">
        <v>1</v>
      </c>
      <c r="E1354" s="257"/>
      <c r="F1354" s="257"/>
      <c r="G1354" s="79" t="s">
        <v>777</v>
      </c>
    </row>
    <row r="1355" spans="1:7" ht="12" customHeight="1" x14ac:dyDescent="0.2">
      <c r="A1355" s="255"/>
      <c r="B1355" s="255"/>
      <c r="C1355" s="79" t="s">
        <v>822</v>
      </c>
      <c r="D1355" s="80">
        <v>2</v>
      </c>
      <c r="E1355" s="256">
        <v>0.01</v>
      </c>
      <c r="F1355" s="256">
        <v>0.02</v>
      </c>
      <c r="G1355" s="79"/>
    </row>
    <row r="1356" spans="1:7" ht="12.95" customHeight="1" x14ac:dyDescent="0.2">
      <c r="E1356" s="259">
        <v>7601.06</v>
      </c>
      <c r="F1356" s="259">
        <v>7601.06</v>
      </c>
    </row>
    <row r="1357" spans="1:7" ht="12" customHeight="1" x14ac:dyDescent="0.2">
      <c r="A1357" s="251">
        <v>88</v>
      </c>
      <c r="B1357" s="252" t="s">
        <v>1080</v>
      </c>
      <c r="C1357" s="253"/>
      <c r="D1357" s="251">
        <v>1</v>
      </c>
      <c r="E1357" s="260">
        <v>6976.8</v>
      </c>
      <c r="F1357" s="260">
        <v>6976.8</v>
      </c>
      <c r="G1357" s="79"/>
    </row>
    <row r="1358" spans="1:7" ht="12" customHeight="1" x14ac:dyDescent="0.2">
      <c r="A1358" s="255"/>
      <c r="B1358" s="255"/>
      <c r="C1358" s="79" t="s">
        <v>545</v>
      </c>
      <c r="D1358" s="80">
        <v>3</v>
      </c>
      <c r="E1358" s="256">
        <v>0.01</v>
      </c>
      <c r="F1358" s="256">
        <v>0.03</v>
      </c>
      <c r="G1358" s="79"/>
    </row>
    <row r="1359" spans="1:7" ht="12" customHeight="1" x14ac:dyDescent="0.2">
      <c r="A1359" s="255"/>
      <c r="B1359" s="255"/>
      <c r="C1359" s="79" t="s">
        <v>546</v>
      </c>
      <c r="D1359" s="80">
        <v>3</v>
      </c>
      <c r="E1359" s="256">
        <v>0.01</v>
      </c>
      <c r="F1359" s="256">
        <v>0.03</v>
      </c>
      <c r="G1359" s="79"/>
    </row>
    <row r="1360" spans="1:7" ht="12" customHeight="1" x14ac:dyDescent="0.2">
      <c r="A1360" s="255"/>
      <c r="B1360" s="255"/>
      <c r="C1360" s="79" t="s">
        <v>329</v>
      </c>
      <c r="D1360" s="80">
        <v>5</v>
      </c>
      <c r="E1360" s="80">
        <v>620</v>
      </c>
      <c r="F1360" s="81">
        <v>3100</v>
      </c>
      <c r="G1360" s="79"/>
    </row>
    <row r="1361" spans="1:7" ht="12" customHeight="1" x14ac:dyDescent="0.2">
      <c r="A1361" s="255"/>
      <c r="B1361" s="255"/>
      <c r="C1361" s="79" t="s">
        <v>785</v>
      </c>
      <c r="D1361" s="80">
        <v>1</v>
      </c>
      <c r="E1361" s="257"/>
      <c r="F1361" s="257"/>
      <c r="G1361" s="79" t="s">
        <v>777</v>
      </c>
    </row>
    <row r="1362" spans="1:7" ht="12" customHeight="1" x14ac:dyDescent="0.2">
      <c r="A1362" s="255"/>
      <c r="B1362" s="255"/>
      <c r="C1362" s="79" t="s">
        <v>786</v>
      </c>
      <c r="D1362" s="80">
        <v>1</v>
      </c>
      <c r="E1362" s="257"/>
      <c r="F1362" s="257"/>
      <c r="G1362" s="79" t="s">
        <v>777</v>
      </c>
    </row>
    <row r="1363" spans="1:7" ht="12" customHeight="1" x14ac:dyDescent="0.2">
      <c r="A1363" s="255"/>
      <c r="B1363" s="255"/>
      <c r="C1363" s="79" t="s">
        <v>553</v>
      </c>
      <c r="D1363" s="80">
        <v>2</v>
      </c>
      <c r="E1363" s="257"/>
      <c r="F1363" s="257"/>
      <c r="G1363" s="79" t="s">
        <v>777</v>
      </c>
    </row>
    <row r="1364" spans="1:7" ht="12" customHeight="1" x14ac:dyDescent="0.2">
      <c r="A1364" s="255"/>
      <c r="B1364" s="255"/>
      <c r="C1364" s="79" t="s">
        <v>778</v>
      </c>
      <c r="D1364" s="80">
        <v>1</v>
      </c>
      <c r="E1364" s="257"/>
      <c r="F1364" s="257"/>
      <c r="G1364" s="79" t="s">
        <v>777</v>
      </c>
    </row>
    <row r="1365" spans="1:7" ht="12" customHeight="1" x14ac:dyDescent="0.2">
      <c r="A1365" s="255"/>
      <c r="B1365" s="255"/>
      <c r="C1365" s="79" t="s">
        <v>787</v>
      </c>
      <c r="D1365" s="80">
        <v>1</v>
      </c>
      <c r="E1365" s="257"/>
      <c r="F1365" s="257"/>
      <c r="G1365" s="79" t="s">
        <v>777</v>
      </c>
    </row>
    <row r="1366" spans="1:7" ht="12" customHeight="1" x14ac:dyDescent="0.2">
      <c r="A1366" s="255"/>
      <c r="B1366" s="255"/>
      <c r="C1366" s="79" t="s">
        <v>1668</v>
      </c>
      <c r="D1366" s="80">
        <v>1</v>
      </c>
      <c r="E1366" s="257"/>
      <c r="F1366" s="257"/>
      <c r="G1366" s="79" t="s">
        <v>777</v>
      </c>
    </row>
    <row r="1367" spans="1:7" ht="12" customHeight="1" x14ac:dyDescent="0.2">
      <c r="A1367" s="255"/>
      <c r="B1367" s="255"/>
      <c r="C1367" s="79" t="s">
        <v>549</v>
      </c>
      <c r="D1367" s="80">
        <v>1</v>
      </c>
      <c r="E1367" s="257"/>
      <c r="F1367" s="257"/>
      <c r="G1367" s="79" t="s">
        <v>777</v>
      </c>
    </row>
    <row r="1368" spans="1:7" ht="12" customHeight="1" x14ac:dyDescent="0.2">
      <c r="A1368" s="255"/>
      <c r="B1368" s="255"/>
      <c r="C1368" s="79" t="s">
        <v>788</v>
      </c>
      <c r="D1368" s="80">
        <v>1</v>
      </c>
      <c r="E1368" s="257"/>
      <c r="F1368" s="257"/>
      <c r="G1368" s="79" t="s">
        <v>777</v>
      </c>
    </row>
    <row r="1369" spans="1:7" ht="12" customHeight="1" x14ac:dyDescent="0.2">
      <c r="A1369" s="255"/>
      <c r="B1369" s="255"/>
      <c r="C1369" s="79" t="s">
        <v>394</v>
      </c>
      <c r="D1369" s="80">
        <v>4</v>
      </c>
      <c r="E1369" s="256">
        <v>0.01</v>
      </c>
      <c r="F1369" s="256">
        <v>0.04</v>
      </c>
      <c r="G1369" s="79"/>
    </row>
    <row r="1370" spans="1:7" ht="12" customHeight="1" x14ac:dyDescent="0.2">
      <c r="A1370" s="255"/>
      <c r="B1370" s="255"/>
      <c r="C1370" s="79" t="s">
        <v>335</v>
      </c>
      <c r="D1370" s="80">
        <v>1</v>
      </c>
      <c r="E1370" s="80">
        <v>740</v>
      </c>
      <c r="F1370" s="80">
        <v>740</v>
      </c>
      <c r="G1370" s="79"/>
    </row>
    <row r="1371" spans="1:7" ht="12" customHeight="1" x14ac:dyDescent="0.2">
      <c r="A1371" s="255"/>
      <c r="B1371" s="255"/>
      <c r="C1371" s="79" t="s">
        <v>305</v>
      </c>
      <c r="D1371" s="80">
        <v>2</v>
      </c>
      <c r="E1371" s="80">
        <v>270</v>
      </c>
      <c r="F1371" s="80">
        <v>540</v>
      </c>
      <c r="G1371" s="79"/>
    </row>
    <row r="1372" spans="1:7" ht="12" customHeight="1" x14ac:dyDescent="0.2">
      <c r="A1372" s="255"/>
      <c r="B1372" s="255"/>
      <c r="C1372" s="79" t="s">
        <v>779</v>
      </c>
      <c r="D1372" s="80">
        <v>4</v>
      </c>
      <c r="E1372" s="256">
        <v>567.87</v>
      </c>
      <c r="F1372" s="264">
        <v>2271.48</v>
      </c>
      <c r="G1372" s="79"/>
    </row>
    <row r="1373" spans="1:7" ht="12" customHeight="1" x14ac:dyDescent="0.2">
      <c r="A1373" s="255"/>
      <c r="B1373" s="255"/>
      <c r="C1373" s="79" t="s">
        <v>351</v>
      </c>
      <c r="D1373" s="80">
        <v>4</v>
      </c>
      <c r="E1373" s="80">
        <v>290</v>
      </c>
      <c r="F1373" s="81">
        <v>1160</v>
      </c>
      <c r="G1373" s="79"/>
    </row>
    <row r="1374" spans="1:7" ht="12.95" customHeight="1" x14ac:dyDescent="0.2">
      <c r="E1374" s="263">
        <v>14787.9</v>
      </c>
      <c r="F1374" s="263">
        <v>14787.9</v>
      </c>
    </row>
    <row r="1375" spans="1:7" ht="12" customHeight="1" x14ac:dyDescent="0.2">
      <c r="A1375" s="251">
        <v>89</v>
      </c>
      <c r="B1375" s="252" t="s">
        <v>1669</v>
      </c>
      <c r="C1375" s="253"/>
      <c r="D1375" s="251">
        <v>1</v>
      </c>
      <c r="E1375" s="261">
        <v>8214.31</v>
      </c>
      <c r="F1375" s="261">
        <v>8214.31</v>
      </c>
      <c r="G1375" s="79"/>
    </row>
    <row r="1376" spans="1:7" ht="12" customHeight="1" x14ac:dyDescent="0.2">
      <c r="A1376" s="255"/>
      <c r="B1376" s="255"/>
      <c r="C1376" s="79" t="s">
        <v>822</v>
      </c>
      <c r="D1376" s="80">
        <v>3</v>
      </c>
      <c r="E1376" s="256">
        <v>0.01</v>
      </c>
      <c r="F1376" s="256">
        <v>0.03</v>
      </c>
      <c r="G1376" s="79"/>
    </row>
    <row r="1377" spans="1:7" ht="12" customHeight="1" x14ac:dyDescent="0.2">
      <c r="A1377" s="255"/>
      <c r="B1377" s="255"/>
      <c r="C1377" s="79" t="s">
        <v>824</v>
      </c>
      <c r="D1377" s="80">
        <v>3</v>
      </c>
      <c r="E1377" s="256">
        <v>0.01</v>
      </c>
      <c r="F1377" s="256">
        <v>0.03</v>
      </c>
      <c r="G1377" s="79"/>
    </row>
    <row r="1378" spans="1:7" ht="12" customHeight="1" x14ac:dyDescent="0.2">
      <c r="A1378" s="255"/>
      <c r="B1378" s="255"/>
      <c r="C1378" s="79" t="s">
        <v>329</v>
      </c>
      <c r="D1378" s="80">
        <v>5</v>
      </c>
      <c r="E1378" s="80">
        <v>620</v>
      </c>
      <c r="F1378" s="81">
        <v>3100</v>
      </c>
      <c r="G1378" s="79"/>
    </row>
    <row r="1379" spans="1:7" ht="12" customHeight="1" x14ac:dyDescent="0.2">
      <c r="A1379" s="255"/>
      <c r="B1379" s="255"/>
      <c r="C1379" s="79" t="s">
        <v>888</v>
      </c>
      <c r="D1379" s="80">
        <v>1</v>
      </c>
      <c r="E1379" s="257"/>
      <c r="F1379" s="257"/>
      <c r="G1379" s="79" t="s">
        <v>777</v>
      </c>
    </row>
    <row r="1380" spans="1:7" ht="12" customHeight="1" x14ac:dyDescent="0.2">
      <c r="A1380" s="255"/>
      <c r="B1380" s="255"/>
      <c r="C1380" s="79" t="s">
        <v>1670</v>
      </c>
      <c r="D1380" s="80">
        <v>1</v>
      </c>
      <c r="E1380" s="257"/>
      <c r="F1380" s="257"/>
      <c r="G1380" s="79" t="s">
        <v>777</v>
      </c>
    </row>
    <row r="1381" spans="1:7" ht="12" customHeight="1" x14ac:dyDescent="0.2">
      <c r="A1381" s="255"/>
      <c r="B1381" s="255"/>
      <c r="C1381" s="79" t="s">
        <v>889</v>
      </c>
      <c r="D1381" s="80">
        <v>2</v>
      </c>
      <c r="E1381" s="257"/>
      <c r="F1381" s="257"/>
      <c r="G1381" s="79" t="s">
        <v>777</v>
      </c>
    </row>
    <row r="1382" spans="1:7" ht="12" customHeight="1" x14ac:dyDescent="0.2">
      <c r="A1382" s="255"/>
      <c r="B1382" s="255"/>
      <c r="C1382" s="79" t="s">
        <v>838</v>
      </c>
      <c r="D1382" s="80">
        <v>1</v>
      </c>
      <c r="E1382" s="257"/>
      <c r="F1382" s="257"/>
      <c r="G1382" s="79" t="s">
        <v>777</v>
      </c>
    </row>
    <row r="1383" spans="1:7" ht="12" customHeight="1" x14ac:dyDescent="0.2">
      <c r="A1383" s="255"/>
      <c r="B1383" s="255"/>
      <c r="C1383" s="79" t="s">
        <v>891</v>
      </c>
      <c r="D1383" s="80">
        <v>1</v>
      </c>
      <c r="E1383" s="257"/>
      <c r="F1383" s="257"/>
      <c r="G1383" s="79" t="s">
        <v>777</v>
      </c>
    </row>
    <row r="1384" spans="1:7" ht="12" customHeight="1" x14ac:dyDescent="0.2">
      <c r="A1384" s="255"/>
      <c r="B1384" s="255"/>
      <c r="C1384" s="79" t="s">
        <v>1668</v>
      </c>
      <c r="D1384" s="80">
        <v>1</v>
      </c>
      <c r="E1384" s="257"/>
      <c r="F1384" s="257"/>
      <c r="G1384" s="79" t="s">
        <v>777</v>
      </c>
    </row>
    <row r="1385" spans="1:7" ht="12" customHeight="1" x14ac:dyDescent="0.2">
      <c r="A1385" s="255"/>
      <c r="B1385" s="255"/>
      <c r="C1385" s="79" t="s">
        <v>549</v>
      </c>
      <c r="D1385" s="80">
        <v>1</v>
      </c>
      <c r="E1385" s="257"/>
      <c r="F1385" s="257"/>
      <c r="G1385" s="79" t="s">
        <v>777</v>
      </c>
    </row>
    <row r="1386" spans="1:7" ht="12" customHeight="1" x14ac:dyDescent="0.2">
      <c r="A1386" s="255"/>
      <c r="B1386" s="255"/>
      <c r="C1386" s="79" t="s">
        <v>890</v>
      </c>
      <c r="D1386" s="80">
        <v>1</v>
      </c>
      <c r="E1386" s="257"/>
      <c r="F1386" s="257"/>
      <c r="G1386" s="79" t="s">
        <v>777</v>
      </c>
    </row>
    <row r="1387" spans="1:7" ht="12" customHeight="1" x14ac:dyDescent="0.2">
      <c r="A1387" s="255"/>
      <c r="B1387" s="255"/>
      <c r="C1387" s="79" t="s">
        <v>394</v>
      </c>
      <c r="D1387" s="80">
        <v>4</v>
      </c>
      <c r="E1387" s="256">
        <v>0.01</v>
      </c>
      <c r="F1387" s="256">
        <v>0.04</v>
      </c>
      <c r="G1387" s="79"/>
    </row>
    <row r="1388" spans="1:7" ht="12" customHeight="1" x14ac:dyDescent="0.2">
      <c r="A1388" s="255"/>
      <c r="B1388" s="255"/>
      <c r="C1388" s="79" t="s">
        <v>335</v>
      </c>
      <c r="D1388" s="80">
        <v>1</v>
      </c>
      <c r="E1388" s="80">
        <v>740</v>
      </c>
      <c r="F1388" s="80">
        <v>740</v>
      </c>
      <c r="G1388" s="79"/>
    </row>
    <row r="1389" spans="1:7" ht="12" customHeight="1" x14ac:dyDescent="0.2">
      <c r="A1389" s="255"/>
      <c r="B1389" s="255"/>
      <c r="C1389" s="79" t="s">
        <v>305</v>
      </c>
      <c r="D1389" s="80">
        <v>2</v>
      </c>
      <c r="E1389" s="80">
        <v>270</v>
      </c>
      <c r="F1389" s="80">
        <v>540</v>
      </c>
      <c r="G1389" s="79"/>
    </row>
    <row r="1390" spans="1:7" ht="12" customHeight="1" x14ac:dyDescent="0.2">
      <c r="A1390" s="255"/>
      <c r="B1390" s="255"/>
      <c r="C1390" s="79" t="s">
        <v>839</v>
      </c>
      <c r="D1390" s="80">
        <v>4</v>
      </c>
      <c r="E1390" s="256">
        <v>567.87</v>
      </c>
      <c r="F1390" s="264">
        <v>2271.48</v>
      </c>
      <c r="G1390" s="79"/>
    </row>
    <row r="1391" spans="1:7" ht="12" customHeight="1" x14ac:dyDescent="0.2">
      <c r="A1391" s="255"/>
      <c r="B1391" s="255"/>
      <c r="C1391" s="79" t="s">
        <v>351</v>
      </c>
      <c r="D1391" s="80">
        <v>4</v>
      </c>
      <c r="E1391" s="80">
        <v>290</v>
      </c>
      <c r="F1391" s="81">
        <v>1160</v>
      </c>
      <c r="G1391" s="79"/>
    </row>
    <row r="1392" spans="1:7" ht="12.95" customHeight="1" x14ac:dyDescent="0.2">
      <c r="E1392" s="259">
        <v>16025.41</v>
      </c>
      <c r="F1392" s="259">
        <v>16025.41</v>
      </c>
    </row>
    <row r="1393" spans="1:7" ht="12" customHeight="1" x14ac:dyDescent="0.2">
      <c r="A1393" s="251">
        <v>90</v>
      </c>
      <c r="B1393" s="252" t="s">
        <v>1671</v>
      </c>
      <c r="C1393" s="253"/>
      <c r="D1393" s="251">
        <v>1</v>
      </c>
      <c r="E1393" s="260">
        <v>7959.6</v>
      </c>
      <c r="F1393" s="260">
        <v>7959.6</v>
      </c>
      <c r="G1393" s="79"/>
    </row>
    <row r="1394" spans="1:7" ht="12" customHeight="1" x14ac:dyDescent="0.2">
      <c r="A1394" s="255"/>
      <c r="B1394" s="255"/>
      <c r="C1394" s="79" t="s">
        <v>822</v>
      </c>
      <c r="D1394" s="80">
        <v>3</v>
      </c>
      <c r="E1394" s="256">
        <v>0.01</v>
      </c>
      <c r="F1394" s="256">
        <v>0.03</v>
      </c>
      <c r="G1394" s="79"/>
    </row>
    <row r="1395" spans="1:7" ht="12" customHeight="1" x14ac:dyDescent="0.2">
      <c r="A1395" s="255"/>
      <c r="B1395" s="255"/>
      <c r="C1395" s="79" t="s">
        <v>824</v>
      </c>
      <c r="D1395" s="80">
        <v>3</v>
      </c>
      <c r="E1395" s="256">
        <v>0.01</v>
      </c>
      <c r="F1395" s="256">
        <v>0.03</v>
      </c>
      <c r="G1395" s="79"/>
    </row>
    <row r="1396" spans="1:7" ht="12" customHeight="1" x14ac:dyDescent="0.2">
      <c r="A1396" s="255"/>
      <c r="B1396" s="255"/>
      <c r="C1396" s="79" t="s">
        <v>329</v>
      </c>
      <c r="D1396" s="80">
        <v>5</v>
      </c>
      <c r="E1396" s="80">
        <v>620</v>
      </c>
      <c r="F1396" s="81">
        <v>3100</v>
      </c>
      <c r="G1396" s="79"/>
    </row>
    <row r="1397" spans="1:7" ht="12" customHeight="1" x14ac:dyDescent="0.2">
      <c r="A1397" s="255"/>
      <c r="B1397" s="255"/>
      <c r="C1397" s="79" t="s">
        <v>898</v>
      </c>
      <c r="D1397" s="80">
        <v>1</v>
      </c>
      <c r="E1397" s="257"/>
      <c r="F1397" s="257"/>
      <c r="G1397" s="79" t="s">
        <v>777</v>
      </c>
    </row>
    <row r="1398" spans="1:7" ht="12" customHeight="1" x14ac:dyDescent="0.2">
      <c r="A1398" s="255"/>
      <c r="B1398" s="255"/>
      <c r="C1398" s="79" t="s">
        <v>912</v>
      </c>
      <c r="D1398" s="80">
        <v>1</v>
      </c>
      <c r="E1398" s="257"/>
      <c r="F1398" s="257"/>
      <c r="G1398" s="79" t="s">
        <v>777</v>
      </c>
    </row>
    <row r="1399" spans="1:7" ht="12" customHeight="1" x14ac:dyDescent="0.2">
      <c r="A1399" s="255"/>
      <c r="B1399" s="255"/>
      <c r="C1399" s="79" t="s">
        <v>889</v>
      </c>
      <c r="D1399" s="80">
        <v>2</v>
      </c>
      <c r="E1399" s="257"/>
      <c r="F1399" s="257"/>
      <c r="G1399" s="79" t="s">
        <v>777</v>
      </c>
    </row>
    <row r="1400" spans="1:7" ht="12" customHeight="1" x14ac:dyDescent="0.2">
      <c r="A1400" s="255"/>
      <c r="B1400" s="255"/>
      <c r="C1400" s="79" t="s">
        <v>838</v>
      </c>
      <c r="D1400" s="80">
        <v>1</v>
      </c>
      <c r="E1400" s="257"/>
      <c r="F1400" s="257"/>
      <c r="G1400" s="79" t="s">
        <v>777</v>
      </c>
    </row>
    <row r="1401" spans="1:7" ht="12" customHeight="1" x14ac:dyDescent="0.2">
      <c r="A1401" s="255"/>
      <c r="B1401" s="255"/>
      <c r="C1401" s="79" t="s">
        <v>787</v>
      </c>
      <c r="D1401" s="80">
        <v>1</v>
      </c>
      <c r="E1401" s="257"/>
      <c r="F1401" s="257"/>
      <c r="G1401" s="79" t="s">
        <v>777</v>
      </c>
    </row>
    <row r="1402" spans="1:7" ht="12" customHeight="1" x14ac:dyDescent="0.2">
      <c r="A1402" s="255"/>
      <c r="B1402" s="255"/>
      <c r="C1402" s="79" t="s">
        <v>1668</v>
      </c>
      <c r="D1402" s="80">
        <v>1</v>
      </c>
      <c r="E1402" s="257"/>
      <c r="F1402" s="257"/>
      <c r="G1402" s="79" t="s">
        <v>777</v>
      </c>
    </row>
    <row r="1403" spans="1:7" ht="12" customHeight="1" x14ac:dyDescent="0.2">
      <c r="A1403" s="255"/>
      <c r="B1403" s="255"/>
      <c r="C1403" s="79" t="s">
        <v>549</v>
      </c>
      <c r="D1403" s="80">
        <v>1</v>
      </c>
      <c r="E1403" s="257"/>
      <c r="F1403" s="257"/>
      <c r="G1403" s="79" t="s">
        <v>777</v>
      </c>
    </row>
    <row r="1404" spans="1:7" ht="12" customHeight="1" x14ac:dyDescent="0.2">
      <c r="A1404" s="255"/>
      <c r="B1404" s="255"/>
      <c r="C1404" s="79" t="s">
        <v>851</v>
      </c>
      <c r="D1404" s="80">
        <v>1</v>
      </c>
      <c r="E1404" s="257"/>
      <c r="F1404" s="257"/>
      <c r="G1404" s="79" t="s">
        <v>777</v>
      </c>
    </row>
    <row r="1405" spans="1:7" ht="12" customHeight="1" x14ac:dyDescent="0.2">
      <c r="A1405" s="255"/>
      <c r="B1405" s="255"/>
      <c r="C1405" s="79" t="s">
        <v>394</v>
      </c>
      <c r="D1405" s="80">
        <v>4</v>
      </c>
      <c r="E1405" s="256">
        <v>0.01</v>
      </c>
      <c r="F1405" s="256">
        <v>0.04</v>
      </c>
      <c r="G1405" s="79"/>
    </row>
    <row r="1406" spans="1:7" ht="12" customHeight="1" x14ac:dyDescent="0.2">
      <c r="A1406" s="255"/>
      <c r="B1406" s="255"/>
      <c r="C1406" s="79" t="s">
        <v>335</v>
      </c>
      <c r="D1406" s="80">
        <v>1</v>
      </c>
      <c r="E1406" s="80">
        <v>740</v>
      </c>
      <c r="F1406" s="80">
        <v>740</v>
      </c>
      <c r="G1406" s="79"/>
    </row>
    <row r="1407" spans="1:7" ht="12" customHeight="1" x14ac:dyDescent="0.2">
      <c r="A1407" s="255"/>
      <c r="B1407" s="255"/>
      <c r="C1407" s="79" t="s">
        <v>305</v>
      </c>
      <c r="D1407" s="80">
        <v>2</v>
      </c>
      <c r="E1407" s="80">
        <v>270</v>
      </c>
      <c r="F1407" s="80">
        <v>540</v>
      </c>
      <c r="G1407" s="79"/>
    </row>
    <row r="1408" spans="1:7" ht="12" customHeight="1" x14ac:dyDescent="0.2">
      <c r="A1408" s="255"/>
      <c r="B1408" s="255"/>
      <c r="C1408" s="79" t="s">
        <v>839</v>
      </c>
      <c r="D1408" s="80">
        <v>4</v>
      </c>
      <c r="E1408" s="256">
        <v>567.87</v>
      </c>
      <c r="F1408" s="264">
        <v>2271.48</v>
      </c>
      <c r="G1408" s="79"/>
    </row>
    <row r="1409" spans="1:7" ht="12" customHeight="1" x14ac:dyDescent="0.2">
      <c r="A1409" s="255"/>
      <c r="B1409" s="255"/>
      <c r="C1409" s="79" t="s">
        <v>351</v>
      </c>
      <c r="D1409" s="80">
        <v>4</v>
      </c>
      <c r="E1409" s="80">
        <v>290</v>
      </c>
      <c r="F1409" s="81">
        <v>1160</v>
      </c>
      <c r="G1409" s="79"/>
    </row>
    <row r="1410" spans="1:7" ht="12.95" customHeight="1" x14ac:dyDescent="0.2">
      <c r="E1410" s="263">
        <v>15770.7</v>
      </c>
      <c r="F1410" s="263">
        <v>15770.7</v>
      </c>
    </row>
    <row r="1411" spans="1:7" ht="12" customHeight="1" x14ac:dyDescent="0.2">
      <c r="A1411" s="251">
        <v>91</v>
      </c>
      <c r="B1411" s="252" t="s">
        <v>1089</v>
      </c>
      <c r="C1411" s="253"/>
      <c r="D1411" s="251">
        <v>1</v>
      </c>
      <c r="E1411" s="260">
        <v>6976.8</v>
      </c>
      <c r="F1411" s="260">
        <v>6976.8</v>
      </c>
      <c r="G1411" s="79"/>
    </row>
    <row r="1412" spans="1:7" ht="12" customHeight="1" x14ac:dyDescent="0.2">
      <c r="A1412" s="255"/>
      <c r="B1412" s="255"/>
      <c r="C1412" s="79" t="s">
        <v>545</v>
      </c>
      <c r="D1412" s="80">
        <v>3</v>
      </c>
      <c r="E1412" s="256">
        <v>0.01</v>
      </c>
      <c r="F1412" s="256">
        <v>0.03</v>
      </c>
      <c r="G1412" s="79"/>
    </row>
    <row r="1413" spans="1:7" ht="12" customHeight="1" x14ac:dyDescent="0.2">
      <c r="A1413" s="255"/>
      <c r="B1413" s="255"/>
      <c r="C1413" s="79" t="s">
        <v>546</v>
      </c>
      <c r="D1413" s="80">
        <v>3</v>
      </c>
      <c r="E1413" s="256">
        <v>0.01</v>
      </c>
      <c r="F1413" s="256">
        <v>0.03</v>
      </c>
      <c r="G1413" s="79"/>
    </row>
    <row r="1414" spans="1:7" ht="12" customHeight="1" x14ac:dyDescent="0.2">
      <c r="A1414" s="255"/>
      <c r="B1414" s="255"/>
      <c r="C1414" s="79" t="s">
        <v>329</v>
      </c>
      <c r="D1414" s="80">
        <v>5</v>
      </c>
      <c r="E1414" s="80">
        <v>620</v>
      </c>
      <c r="F1414" s="81">
        <v>3100</v>
      </c>
      <c r="G1414" s="79"/>
    </row>
    <row r="1415" spans="1:7" ht="12" customHeight="1" x14ac:dyDescent="0.2">
      <c r="A1415" s="255"/>
      <c r="B1415" s="255"/>
      <c r="C1415" s="79" t="s">
        <v>1672</v>
      </c>
      <c r="D1415" s="80">
        <v>1</v>
      </c>
      <c r="E1415" s="257"/>
      <c r="F1415" s="257"/>
      <c r="G1415" s="79" t="s">
        <v>777</v>
      </c>
    </row>
    <row r="1416" spans="1:7" ht="12" customHeight="1" x14ac:dyDescent="0.2">
      <c r="A1416" s="255"/>
      <c r="B1416" s="255"/>
      <c r="C1416" s="79" t="s">
        <v>789</v>
      </c>
      <c r="D1416" s="80">
        <v>1</v>
      </c>
      <c r="E1416" s="257"/>
      <c r="F1416" s="257"/>
      <c r="G1416" s="79" t="s">
        <v>777</v>
      </c>
    </row>
    <row r="1417" spans="1:7" ht="12" customHeight="1" x14ac:dyDescent="0.2">
      <c r="A1417" s="255"/>
      <c r="B1417" s="255"/>
      <c r="C1417" s="79" t="s">
        <v>553</v>
      </c>
      <c r="D1417" s="80">
        <v>2</v>
      </c>
      <c r="E1417" s="257"/>
      <c r="F1417" s="257"/>
      <c r="G1417" s="79" t="s">
        <v>777</v>
      </c>
    </row>
    <row r="1418" spans="1:7" ht="12" customHeight="1" x14ac:dyDescent="0.2">
      <c r="A1418" s="255"/>
      <c r="B1418" s="255"/>
      <c r="C1418" s="79" t="s">
        <v>778</v>
      </c>
      <c r="D1418" s="80">
        <v>1</v>
      </c>
      <c r="E1418" s="257"/>
      <c r="F1418" s="257"/>
      <c r="G1418" s="79" t="s">
        <v>777</v>
      </c>
    </row>
    <row r="1419" spans="1:7" ht="12" customHeight="1" x14ac:dyDescent="0.2">
      <c r="A1419" s="255"/>
      <c r="B1419" s="255"/>
      <c r="C1419" s="79" t="s">
        <v>787</v>
      </c>
      <c r="D1419" s="80">
        <v>1</v>
      </c>
      <c r="E1419" s="257"/>
      <c r="F1419" s="257"/>
      <c r="G1419" s="79" t="s">
        <v>777</v>
      </c>
    </row>
    <row r="1420" spans="1:7" ht="12" customHeight="1" x14ac:dyDescent="0.2">
      <c r="A1420" s="255"/>
      <c r="B1420" s="255"/>
      <c r="C1420" s="79" t="s">
        <v>1668</v>
      </c>
      <c r="D1420" s="80">
        <v>1</v>
      </c>
      <c r="E1420" s="257"/>
      <c r="F1420" s="257"/>
      <c r="G1420" s="79" t="s">
        <v>777</v>
      </c>
    </row>
    <row r="1421" spans="1:7" ht="12" customHeight="1" x14ac:dyDescent="0.2">
      <c r="A1421" s="255"/>
      <c r="B1421" s="255"/>
      <c r="C1421" s="79" t="s">
        <v>549</v>
      </c>
      <c r="D1421" s="80">
        <v>1</v>
      </c>
      <c r="E1421" s="257"/>
      <c r="F1421" s="257"/>
      <c r="G1421" s="79" t="s">
        <v>777</v>
      </c>
    </row>
    <row r="1422" spans="1:7" ht="12" customHeight="1" x14ac:dyDescent="0.2">
      <c r="A1422" s="255"/>
      <c r="B1422" s="255"/>
      <c r="C1422" s="79" t="s">
        <v>788</v>
      </c>
      <c r="D1422" s="80">
        <v>1</v>
      </c>
      <c r="E1422" s="257"/>
      <c r="F1422" s="257"/>
      <c r="G1422" s="79" t="s">
        <v>777</v>
      </c>
    </row>
    <row r="1423" spans="1:7" ht="12" customHeight="1" x14ac:dyDescent="0.2">
      <c r="A1423" s="255"/>
      <c r="B1423" s="255"/>
      <c r="C1423" s="79" t="s">
        <v>394</v>
      </c>
      <c r="D1423" s="80">
        <v>4</v>
      </c>
      <c r="E1423" s="256">
        <v>0.01</v>
      </c>
      <c r="F1423" s="256">
        <v>0.04</v>
      </c>
      <c r="G1423" s="79"/>
    </row>
    <row r="1424" spans="1:7" ht="12" customHeight="1" x14ac:dyDescent="0.2">
      <c r="A1424" s="255"/>
      <c r="B1424" s="255"/>
      <c r="C1424" s="79" t="s">
        <v>335</v>
      </c>
      <c r="D1424" s="80">
        <v>1</v>
      </c>
      <c r="E1424" s="80">
        <v>740</v>
      </c>
      <c r="F1424" s="80">
        <v>740</v>
      </c>
      <c r="G1424" s="79"/>
    </row>
    <row r="1425" spans="1:7" ht="12" customHeight="1" x14ac:dyDescent="0.2">
      <c r="A1425" s="255"/>
      <c r="B1425" s="255"/>
      <c r="C1425" s="79" t="s">
        <v>366</v>
      </c>
      <c r="D1425" s="80">
        <v>2</v>
      </c>
      <c r="E1425" s="80">
        <v>270</v>
      </c>
      <c r="F1425" s="80">
        <v>540</v>
      </c>
      <c r="G1425" s="79"/>
    </row>
    <row r="1426" spans="1:7" ht="12" customHeight="1" x14ac:dyDescent="0.2">
      <c r="A1426" s="255"/>
      <c r="B1426" s="255"/>
      <c r="C1426" s="79" t="s">
        <v>779</v>
      </c>
      <c r="D1426" s="80">
        <v>4</v>
      </c>
      <c r="E1426" s="256">
        <v>567.87</v>
      </c>
      <c r="F1426" s="264">
        <v>2271.48</v>
      </c>
      <c r="G1426" s="79"/>
    </row>
    <row r="1427" spans="1:7" ht="12" customHeight="1" x14ac:dyDescent="0.2">
      <c r="A1427" s="255"/>
      <c r="B1427" s="255"/>
      <c r="C1427" s="79" t="s">
        <v>351</v>
      </c>
      <c r="D1427" s="80">
        <v>4</v>
      </c>
      <c r="E1427" s="80">
        <v>290</v>
      </c>
      <c r="F1427" s="81">
        <v>1160</v>
      </c>
      <c r="G1427" s="79"/>
    </row>
    <row r="1428" spans="1:7" ht="12.95" customHeight="1" x14ac:dyDescent="0.2">
      <c r="E1428" s="263">
        <v>14787.9</v>
      </c>
      <c r="F1428" s="263">
        <v>14787.9</v>
      </c>
    </row>
    <row r="1429" spans="1:7" ht="12" customHeight="1" x14ac:dyDescent="0.2">
      <c r="A1429" s="251">
        <v>92</v>
      </c>
      <c r="B1429" s="252" t="s">
        <v>1673</v>
      </c>
      <c r="C1429" s="253"/>
      <c r="D1429" s="251">
        <v>1</v>
      </c>
      <c r="E1429" s="261">
        <v>8341.66</v>
      </c>
      <c r="F1429" s="261">
        <v>8341.66</v>
      </c>
      <c r="G1429" s="79"/>
    </row>
    <row r="1430" spans="1:7" ht="12" customHeight="1" x14ac:dyDescent="0.2">
      <c r="A1430" s="255"/>
      <c r="B1430" s="255"/>
      <c r="C1430" s="79" t="s">
        <v>822</v>
      </c>
      <c r="D1430" s="80">
        <v>3</v>
      </c>
      <c r="E1430" s="256">
        <v>0.01</v>
      </c>
      <c r="F1430" s="256">
        <v>0.03</v>
      </c>
      <c r="G1430" s="79"/>
    </row>
    <row r="1431" spans="1:7" ht="12" customHeight="1" x14ac:dyDescent="0.2">
      <c r="A1431" s="255"/>
      <c r="B1431" s="255"/>
      <c r="C1431" s="79" t="s">
        <v>824</v>
      </c>
      <c r="D1431" s="80">
        <v>3</v>
      </c>
      <c r="E1431" s="256">
        <v>0.01</v>
      </c>
      <c r="F1431" s="256">
        <v>0.03</v>
      </c>
      <c r="G1431" s="79"/>
    </row>
    <row r="1432" spans="1:7" ht="12" customHeight="1" x14ac:dyDescent="0.2">
      <c r="A1432" s="255"/>
      <c r="B1432" s="255"/>
      <c r="C1432" s="79" t="s">
        <v>329</v>
      </c>
      <c r="D1432" s="80">
        <v>5</v>
      </c>
      <c r="E1432" s="80">
        <v>620</v>
      </c>
      <c r="F1432" s="81">
        <v>3100</v>
      </c>
      <c r="G1432" s="79"/>
    </row>
    <row r="1433" spans="1:7" ht="12" customHeight="1" x14ac:dyDescent="0.2">
      <c r="A1433" s="255"/>
      <c r="B1433" s="255"/>
      <c r="C1433" s="79" t="s">
        <v>1674</v>
      </c>
      <c r="D1433" s="80">
        <v>1</v>
      </c>
      <c r="E1433" s="257"/>
      <c r="F1433" s="257"/>
      <c r="G1433" s="79" t="s">
        <v>777</v>
      </c>
    </row>
    <row r="1434" spans="1:7" ht="12" customHeight="1" x14ac:dyDescent="0.2">
      <c r="A1434" s="255"/>
      <c r="B1434" s="255"/>
      <c r="C1434" s="79" t="s">
        <v>1675</v>
      </c>
      <c r="D1434" s="80">
        <v>1</v>
      </c>
      <c r="E1434" s="257"/>
      <c r="F1434" s="257"/>
      <c r="G1434" s="79" t="s">
        <v>777</v>
      </c>
    </row>
    <row r="1435" spans="1:7" ht="12" customHeight="1" x14ac:dyDescent="0.2">
      <c r="A1435" s="255"/>
      <c r="B1435" s="255"/>
      <c r="C1435" s="79" t="s">
        <v>889</v>
      </c>
      <c r="D1435" s="80">
        <v>2</v>
      </c>
      <c r="E1435" s="257"/>
      <c r="F1435" s="257"/>
      <c r="G1435" s="79" t="s">
        <v>777</v>
      </c>
    </row>
    <row r="1436" spans="1:7" ht="12" customHeight="1" x14ac:dyDescent="0.2">
      <c r="A1436" s="255"/>
      <c r="B1436" s="255"/>
      <c r="C1436" s="79" t="s">
        <v>838</v>
      </c>
      <c r="D1436" s="80">
        <v>1</v>
      </c>
      <c r="E1436" s="257"/>
      <c r="F1436" s="257"/>
      <c r="G1436" s="79" t="s">
        <v>777</v>
      </c>
    </row>
    <row r="1437" spans="1:7" ht="12" customHeight="1" x14ac:dyDescent="0.2">
      <c r="A1437" s="255"/>
      <c r="B1437" s="255"/>
      <c r="C1437" s="79" t="s">
        <v>1676</v>
      </c>
      <c r="D1437" s="80">
        <v>1</v>
      </c>
      <c r="E1437" s="257"/>
      <c r="F1437" s="257"/>
      <c r="G1437" s="79" t="s">
        <v>777</v>
      </c>
    </row>
    <row r="1438" spans="1:7" ht="12" customHeight="1" x14ac:dyDescent="0.2">
      <c r="A1438" s="255"/>
      <c r="B1438" s="255"/>
      <c r="C1438" s="79" t="s">
        <v>1668</v>
      </c>
      <c r="D1438" s="80">
        <v>1</v>
      </c>
      <c r="E1438" s="257"/>
      <c r="F1438" s="257"/>
      <c r="G1438" s="79" t="s">
        <v>777</v>
      </c>
    </row>
    <row r="1439" spans="1:7" ht="12" customHeight="1" x14ac:dyDescent="0.2">
      <c r="A1439" s="255"/>
      <c r="B1439" s="255"/>
      <c r="C1439" s="79" t="s">
        <v>549</v>
      </c>
      <c r="D1439" s="80">
        <v>1</v>
      </c>
      <c r="E1439" s="257"/>
      <c r="F1439" s="257"/>
      <c r="G1439" s="79" t="s">
        <v>777</v>
      </c>
    </row>
    <row r="1440" spans="1:7" ht="12" customHeight="1" x14ac:dyDescent="0.2">
      <c r="A1440" s="255"/>
      <c r="B1440" s="255"/>
      <c r="C1440" s="79" t="s">
        <v>1677</v>
      </c>
      <c r="D1440" s="80">
        <v>1</v>
      </c>
      <c r="E1440" s="257"/>
      <c r="F1440" s="257"/>
      <c r="G1440" s="79" t="s">
        <v>777</v>
      </c>
    </row>
    <row r="1441" spans="1:7" ht="12" customHeight="1" x14ac:dyDescent="0.2">
      <c r="A1441" s="255"/>
      <c r="B1441" s="255"/>
      <c r="C1441" s="79" t="s">
        <v>394</v>
      </c>
      <c r="D1441" s="80">
        <v>4</v>
      </c>
      <c r="E1441" s="256">
        <v>0.01</v>
      </c>
      <c r="F1441" s="256">
        <v>0.04</v>
      </c>
      <c r="G1441" s="79"/>
    </row>
    <row r="1442" spans="1:7" ht="12" customHeight="1" x14ac:dyDescent="0.2">
      <c r="A1442" s="255"/>
      <c r="B1442" s="255"/>
      <c r="C1442" s="79" t="s">
        <v>335</v>
      </c>
      <c r="D1442" s="80">
        <v>1</v>
      </c>
      <c r="E1442" s="80">
        <v>740</v>
      </c>
      <c r="F1442" s="80">
        <v>740</v>
      </c>
      <c r="G1442" s="79"/>
    </row>
    <row r="1443" spans="1:7" ht="12" customHeight="1" x14ac:dyDescent="0.2">
      <c r="A1443" s="255"/>
      <c r="B1443" s="255"/>
      <c r="C1443" s="79" t="s">
        <v>305</v>
      </c>
      <c r="D1443" s="80">
        <v>2</v>
      </c>
      <c r="E1443" s="80">
        <v>270</v>
      </c>
      <c r="F1443" s="80">
        <v>540</v>
      </c>
      <c r="G1443" s="79"/>
    </row>
    <row r="1444" spans="1:7" ht="12" customHeight="1" x14ac:dyDescent="0.2">
      <c r="A1444" s="255"/>
      <c r="B1444" s="255"/>
      <c r="C1444" s="79" t="s">
        <v>839</v>
      </c>
      <c r="D1444" s="80">
        <v>4</v>
      </c>
      <c r="E1444" s="256">
        <v>567.87</v>
      </c>
      <c r="F1444" s="264">
        <v>2271.48</v>
      </c>
      <c r="G1444" s="79"/>
    </row>
    <row r="1445" spans="1:7" ht="12" customHeight="1" x14ac:dyDescent="0.2">
      <c r="A1445" s="255"/>
      <c r="B1445" s="255"/>
      <c r="C1445" s="79" t="s">
        <v>351</v>
      </c>
      <c r="D1445" s="80">
        <v>4</v>
      </c>
      <c r="E1445" s="80">
        <v>290</v>
      </c>
      <c r="F1445" s="81">
        <v>1160</v>
      </c>
      <c r="G1445" s="79"/>
    </row>
    <row r="1446" spans="1:7" ht="12.95" customHeight="1" x14ac:dyDescent="0.2">
      <c r="E1446" s="259">
        <v>16152.76</v>
      </c>
      <c r="F1446" s="259">
        <v>16152.76</v>
      </c>
    </row>
    <row r="1447" spans="1:7" ht="12" customHeight="1" x14ac:dyDescent="0.2">
      <c r="A1447" s="251">
        <v>93</v>
      </c>
      <c r="B1447" s="252" t="s">
        <v>1678</v>
      </c>
      <c r="C1447" s="253"/>
      <c r="D1447" s="251">
        <v>1</v>
      </c>
      <c r="E1447" s="261">
        <v>9042.11</v>
      </c>
      <c r="F1447" s="261">
        <v>9042.11</v>
      </c>
      <c r="G1447" s="79"/>
    </row>
    <row r="1448" spans="1:7" ht="12" customHeight="1" x14ac:dyDescent="0.2">
      <c r="A1448" s="255"/>
      <c r="B1448" s="255"/>
      <c r="C1448" s="79" t="s">
        <v>822</v>
      </c>
      <c r="D1448" s="80">
        <v>3</v>
      </c>
      <c r="E1448" s="256">
        <v>0.01</v>
      </c>
      <c r="F1448" s="256">
        <v>0.03</v>
      </c>
      <c r="G1448" s="79"/>
    </row>
    <row r="1449" spans="1:7" ht="12" customHeight="1" x14ac:dyDescent="0.2">
      <c r="A1449" s="255"/>
      <c r="B1449" s="255"/>
      <c r="C1449" s="79" t="s">
        <v>824</v>
      </c>
      <c r="D1449" s="80">
        <v>3</v>
      </c>
      <c r="E1449" s="256">
        <v>0.01</v>
      </c>
      <c r="F1449" s="256">
        <v>0.03</v>
      </c>
      <c r="G1449" s="79"/>
    </row>
    <row r="1450" spans="1:7" ht="12" customHeight="1" x14ac:dyDescent="0.2">
      <c r="A1450" s="255"/>
      <c r="B1450" s="255"/>
      <c r="C1450" s="79" t="s">
        <v>329</v>
      </c>
      <c r="D1450" s="80">
        <v>6</v>
      </c>
      <c r="E1450" s="80">
        <v>620</v>
      </c>
      <c r="F1450" s="81">
        <v>3720</v>
      </c>
      <c r="G1450" s="79"/>
    </row>
    <row r="1451" spans="1:7" ht="12" customHeight="1" x14ac:dyDescent="0.2">
      <c r="A1451" s="255"/>
      <c r="B1451" s="255"/>
      <c r="C1451" s="79" t="s">
        <v>1679</v>
      </c>
      <c r="D1451" s="80">
        <v>1</v>
      </c>
      <c r="E1451" s="257"/>
      <c r="F1451" s="257"/>
      <c r="G1451" s="79" t="s">
        <v>777</v>
      </c>
    </row>
    <row r="1452" spans="1:7" ht="12" customHeight="1" x14ac:dyDescent="0.2">
      <c r="A1452" s="255"/>
      <c r="B1452" s="255"/>
      <c r="C1452" s="79" t="s">
        <v>1680</v>
      </c>
      <c r="D1452" s="80">
        <v>1</v>
      </c>
      <c r="E1452" s="257"/>
      <c r="F1452" s="257"/>
      <c r="G1452" s="79" t="s">
        <v>777</v>
      </c>
    </row>
    <row r="1453" spans="1:7" ht="12" customHeight="1" x14ac:dyDescent="0.2">
      <c r="A1453" s="255"/>
      <c r="B1453" s="255"/>
      <c r="C1453" s="79" t="s">
        <v>889</v>
      </c>
      <c r="D1453" s="80">
        <v>2</v>
      </c>
      <c r="E1453" s="257"/>
      <c r="F1453" s="257"/>
      <c r="G1453" s="79" t="s">
        <v>777</v>
      </c>
    </row>
    <row r="1454" spans="1:7" ht="12" customHeight="1" x14ac:dyDescent="0.2">
      <c r="A1454" s="255"/>
      <c r="B1454" s="255"/>
      <c r="C1454" s="79" t="s">
        <v>838</v>
      </c>
      <c r="D1454" s="80">
        <v>1</v>
      </c>
      <c r="E1454" s="257"/>
      <c r="F1454" s="257"/>
      <c r="G1454" s="79" t="s">
        <v>777</v>
      </c>
    </row>
    <row r="1455" spans="1:7" ht="12" customHeight="1" x14ac:dyDescent="0.2">
      <c r="A1455" s="255"/>
      <c r="B1455" s="255"/>
      <c r="C1455" s="79" t="s">
        <v>1681</v>
      </c>
      <c r="D1455" s="80">
        <v>1</v>
      </c>
      <c r="E1455" s="257"/>
      <c r="F1455" s="257"/>
      <c r="G1455" s="79" t="s">
        <v>777</v>
      </c>
    </row>
    <row r="1456" spans="1:7" ht="12" customHeight="1" x14ac:dyDescent="0.2">
      <c r="A1456" s="255"/>
      <c r="B1456" s="255"/>
      <c r="C1456" s="79" t="s">
        <v>1668</v>
      </c>
      <c r="D1456" s="80">
        <v>1</v>
      </c>
      <c r="E1456" s="257"/>
      <c r="F1456" s="257"/>
      <c r="G1456" s="79" t="s">
        <v>777</v>
      </c>
    </row>
    <row r="1457" spans="1:7" ht="12" customHeight="1" x14ac:dyDescent="0.2">
      <c r="A1457" s="255"/>
      <c r="B1457" s="255"/>
      <c r="C1457" s="79" t="s">
        <v>549</v>
      </c>
      <c r="D1457" s="80">
        <v>1</v>
      </c>
      <c r="E1457" s="257"/>
      <c r="F1457" s="257"/>
      <c r="G1457" s="79" t="s">
        <v>777</v>
      </c>
    </row>
    <row r="1458" spans="1:7" ht="12" customHeight="1" x14ac:dyDescent="0.2">
      <c r="A1458" s="255"/>
      <c r="B1458" s="255"/>
      <c r="C1458" s="79" t="s">
        <v>1682</v>
      </c>
      <c r="D1458" s="80">
        <v>1</v>
      </c>
      <c r="E1458" s="257"/>
      <c r="F1458" s="257"/>
      <c r="G1458" s="79" t="s">
        <v>777</v>
      </c>
    </row>
    <row r="1459" spans="1:7" ht="12" customHeight="1" x14ac:dyDescent="0.2">
      <c r="A1459" s="255"/>
      <c r="B1459" s="255"/>
      <c r="C1459" s="79" t="s">
        <v>394</v>
      </c>
      <c r="D1459" s="80">
        <v>4</v>
      </c>
      <c r="E1459" s="256">
        <v>0.01</v>
      </c>
      <c r="F1459" s="256">
        <v>0.04</v>
      </c>
      <c r="G1459" s="79"/>
    </row>
    <row r="1460" spans="1:7" ht="12" customHeight="1" x14ac:dyDescent="0.2">
      <c r="A1460" s="255"/>
      <c r="B1460" s="255"/>
      <c r="C1460" s="79" t="s">
        <v>335</v>
      </c>
      <c r="D1460" s="80">
        <v>1</v>
      </c>
      <c r="E1460" s="80">
        <v>740</v>
      </c>
      <c r="F1460" s="80">
        <v>740</v>
      </c>
      <c r="G1460" s="79"/>
    </row>
    <row r="1461" spans="1:7" ht="12" customHeight="1" x14ac:dyDescent="0.2">
      <c r="A1461" s="255"/>
      <c r="B1461" s="255"/>
      <c r="C1461" s="79" t="s">
        <v>305</v>
      </c>
      <c r="D1461" s="80">
        <v>2</v>
      </c>
      <c r="E1461" s="80">
        <v>270</v>
      </c>
      <c r="F1461" s="80">
        <v>540</v>
      </c>
      <c r="G1461" s="79"/>
    </row>
    <row r="1462" spans="1:7" ht="12" customHeight="1" x14ac:dyDescent="0.2">
      <c r="A1462" s="255"/>
      <c r="B1462" s="255"/>
      <c r="C1462" s="79" t="s">
        <v>839</v>
      </c>
      <c r="D1462" s="80">
        <v>4</v>
      </c>
      <c r="E1462" s="256">
        <v>567.87</v>
      </c>
      <c r="F1462" s="264">
        <v>2271.48</v>
      </c>
      <c r="G1462" s="79"/>
    </row>
    <row r="1463" spans="1:7" ht="12" customHeight="1" x14ac:dyDescent="0.2">
      <c r="A1463" s="255"/>
      <c r="B1463" s="255"/>
      <c r="C1463" s="79" t="s">
        <v>351</v>
      </c>
      <c r="D1463" s="80">
        <v>4</v>
      </c>
      <c r="E1463" s="80">
        <v>290</v>
      </c>
      <c r="F1463" s="81">
        <v>1160</v>
      </c>
      <c r="G1463" s="79"/>
    </row>
    <row r="1464" spans="1:7" ht="12.95" customHeight="1" x14ac:dyDescent="0.2">
      <c r="E1464" s="259">
        <v>17473.21</v>
      </c>
      <c r="F1464" s="259">
        <v>17473.21</v>
      </c>
    </row>
    <row r="1465" spans="1:7" ht="12" customHeight="1" x14ac:dyDescent="0.2">
      <c r="A1465" s="251">
        <v>94</v>
      </c>
      <c r="B1465" s="252" t="s">
        <v>1088</v>
      </c>
      <c r="C1465" s="253"/>
      <c r="D1465" s="251">
        <v>1</v>
      </c>
      <c r="E1465" s="261">
        <v>9487.84</v>
      </c>
      <c r="F1465" s="261">
        <v>9487.84</v>
      </c>
      <c r="G1465" s="79"/>
    </row>
    <row r="1466" spans="1:7" ht="12" customHeight="1" x14ac:dyDescent="0.2">
      <c r="A1466" s="255"/>
      <c r="B1466" s="255"/>
      <c r="C1466" s="79" t="s">
        <v>815</v>
      </c>
      <c r="D1466" s="80">
        <v>3</v>
      </c>
      <c r="E1466" s="256">
        <v>0.01</v>
      </c>
      <c r="F1466" s="256">
        <v>0.03</v>
      </c>
      <c r="G1466" s="79"/>
    </row>
    <row r="1467" spans="1:7" ht="12" customHeight="1" x14ac:dyDescent="0.2">
      <c r="A1467" s="255"/>
      <c r="B1467" s="255"/>
      <c r="C1467" s="79" t="s">
        <v>329</v>
      </c>
      <c r="D1467" s="80">
        <v>6</v>
      </c>
      <c r="E1467" s="80">
        <v>620</v>
      </c>
      <c r="F1467" s="81">
        <v>3720</v>
      </c>
      <c r="G1467" s="79"/>
    </row>
    <row r="1468" spans="1:7" ht="12" customHeight="1" x14ac:dyDescent="0.2">
      <c r="A1468" s="255"/>
      <c r="B1468" s="255"/>
      <c r="C1468" s="79" t="s">
        <v>1683</v>
      </c>
      <c r="D1468" s="80">
        <v>1</v>
      </c>
      <c r="E1468" s="257"/>
      <c r="F1468" s="257"/>
      <c r="G1468" s="79" t="s">
        <v>777</v>
      </c>
    </row>
    <row r="1469" spans="1:7" ht="12" customHeight="1" x14ac:dyDescent="0.2">
      <c r="A1469" s="255"/>
      <c r="B1469" s="255"/>
      <c r="C1469" s="79" t="s">
        <v>1684</v>
      </c>
      <c r="D1469" s="80">
        <v>1</v>
      </c>
      <c r="E1469" s="257"/>
      <c r="F1469" s="257"/>
      <c r="G1469" s="79" t="s">
        <v>777</v>
      </c>
    </row>
    <row r="1470" spans="1:7" ht="12" customHeight="1" x14ac:dyDescent="0.2">
      <c r="A1470" s="255"/>
      <c r="B1470" s="255"/>
      <c r="C1470" s="79" t="s">
        <v>1685</v>
      </c>
      <c r="D1470" s="80">
        <v>2</v>
      </c>
      <c r="E1470" s="257"/>
      <c r="F1470" s="257"/>
      <c r="G1470" s="79" t="s">
        <v>777</v>
      </c>
    </row>
    <row r="1471" spans="1:7" ht="12" customHeight="1" x14ac:dyDescent="0.2">
      <c r="A1471" s="255"/>
      <c r="B1471" s="255"/>
      <c r="C1471" s="79" t="s">
        <v>1686</v>
      </c>
      <c r="D1471" s="80">
        <v>1</v>
      </c>
      <c r="E1471" s="257"/>
      <c r="F1471" s="257"/>
      <c r="G1471" s="79" t="s">
        <v>777</v>
      </c>
    </row>
    <row r="1472" spans="1:7" ht="12" customHeight="1" x14ac:dyDescent="0.2">
      <c r="A1472" s="255"/>
      <c r="B1472" s="255"/>
      <c r="C1472" s="79" t="s">
        <v>794</v>
      </c>
      <c r="D1472" s="80">
        <v>1</v>
      </c>
      <c r="E1472" s="257"/>
      <c r="F1472" s="257"/>
      <c r="G1472" s="79" t="s">
        <v>777</v>
      </c>
    </row>
    <row r="1473" spans="1:7" ht="12" customHeight="1" x14ac:dyDescent="0.2">
      <c r="A1473" s="255"/>
      <c r="B1473" s="255"/>
      <c r="C1473" s="79" t="s">
        <v>1668</v>
      </c>
      <c r="D1473" s="80">
        <v>1</v>
      </c>
      <c r="E1473" s="257"/>
      <c r="F1473" s="257"/>
      <c r="G1473" s="79" t="s">
        <v>777</v>
      </c>
    </row>
    <row r="1474" spans="1:7" ht="12" customHeight="1" x14ac:dyDescent="0.2">
      <c r="A1474" s="255"/>
      <c r="B1474" s="255"/>
      <c r="C1474" s="79" t="s">
        <v>549</v>
      </c>
      <c r="D1474" s="80">
        <v>1</v>
      </c>
      <c r="E1474" s="257"/>
      <c r="F1474" s="257"/>
      <c r="G1474" s="79" t="s">
        <v>777</v>
      </c>
    </row>
    <row r="1475" spans="1:7" ht="12" customHeight="1" x14ac:dyDescent="0.2">
      <c r="A1475" s="255"/>
      <c r="B1475" s="255"/>
      <c r="C1475" s="79" t="s">
        <v>909</v>
      </c>
      <c r="D1475" s="80">
        <v>1</v>
      </c>
      <c r="E1475" s="257"/>
      <c r="F1475" s="257"/>
      <c r="G1475" s="79" t="s">
        <v>777</v>
      </c>
    </row>
    <row r="1476" spans="1:7" ht="12" customHeight="1" x14ac:dyDescent="0.2">
      <c r="A1476" s="255"/>
      <c r="B1476" s="255"/>
      <c r="C1476" s="79" t="s">
        <v>394</v>
      </c>
      <c r="D1476" s="80">
        <v>4</v>
      </c>
      <c r="E1476" s="256">
        <v>0.01</v>
      </c>
      <c r="F1476" s="256">
        <v>0.04</v>
      </c>
      <c r="G1476" s="79"/>
    </row>
    <row r="1477" spans="1:7" ht="12" customHeight="1" x14ac:dyDescent="0.2">
      <c r="A1477" s="255"/>
      <c r="B1477" s="255"/>
      <c r="C1477" s="79" t="s">
        <v>335</v>
      </c>
      <c r="D1477" s="80">
        <v>1</v>
      </c>
      <c r="E1477" s="80">
        <v>740</v>
      </c>
      <c r="F1477" s="80">
        <v>740</v>
      </c>
      <c r="G1477" s="79"/>
    </row>
    <row r="1478" spans="1:7" ht="12" customHeight="1" x14ac:dyDescent="0.2">
      <c r="A1478" s="255"/>
      <c r="B1478" s="255"/>
      <c r="C1478" s="79" t="s">
        <v>305</v>
      </c>
      <c r="D1478" s="80">
        <v>2</v>
      </c>
      <c r="E1478" s="80">
        <v>270</v>
      </c>
      <c r="F1478" s="80">
        <v>540</v>
      </c>
      <c r="G1478" s="79"/>
    </row>
    <row r="1479" spans="1:7" ht="12" customHeight="1" x14ac:dyDescent="0.2">
      <c r="A1479" s="255"/>
      <c r="B1479" s="255"/>
      <c r="C1479" s="79" t="s">
        <v>1687</v>
      </c>
      <c r="D1479" s="80">
        <v>4</v>
      </c>
      <c r="E1479" s="256">
        <v>567.87</v>
      </c>
      <c r="F1479" s="264">
        <v>2271.48</v>
      </c>
      <c r="G1479" s="79"/>
    </row>
    <row r="1480" spans="1:7" ht="12" customHeight="1" x14ac:dyDescent="0.2">
      <c r="A1480" s="255"/>
      <c r="B1480" s="255"/>
      <c r="C1480" s="79" t="s">
        <v>351</v>
      </c>
      <c r="D1480" s="80">
        <v>4</v>
      </c>
      <c r="E1480" s="80">
        <v>290</v>
      </c>
      <c r="F1480" s="81">
        <v>1160</v>
      </c>
      <c r="G1480" s="79"/>
    </row>
    <row r="1481" spans="1:7" ht="12" customHeight="1" x14ac:dyDescent="0.2">
      <c r="A1481" s="255"/>
      <c r="B1481" s="255"/>
      <c r="C1481" s="79" t="s">
        <v>822</v>
      </c>
      <c r="D1481" s="80">
        <v>3</v>
      </c>
      <c r="E1481" s="256">
        <v>0.01</v>
      </c>
      <c r="F1481" s="256">
        <v>0.03</v>
      </c>
      <c r="G1481" s="79"/>
    </row>
    <row r="1482" spans="1:7" ht="12.95" customHeight="1" x14ac:dyDescent="0.2">
      <c r="E1482" s="259">
        <v>17918.939999999999</v>
      </c>
      <c r="F1482" s="259">
        <v>17918.939999999999</v>
      </c>
    </row>
    <row r="1483" spans="1:7" ht="12" customHeight="1" x14ac:dyDescent="0.2">
      <c r="A1483" s="251">
        <v>95</v>
      </c>
      <c r="B1483" s="252" t="s">
        <v>1081</v>
      </c>
      <c r="C1483" s="253"/>
      <c r="D1483" s="251">
        <v>1</v>
      </c>
      <c r="E1483" s="261">
        <v>7409.36</v>
      </c>
      <c r="F1483" s="261">
        <v>7409.36</v>
      </c>
      <c r="G1483" s="79"/>
    </row>
    <row r="1484" spans="1:7" ht="12" customHeight="1" x14ac:dyDescent="0.2">
      <c r="A1484" s="255"/>
      <c r="B1484" s="255"/>
      <c r="C1484" s="79" t="s">
        <v>545</v>
      </c>
      <c r="D1484" s="80">
        <v>3</v>
      </c>
      <c r="E1484" s="256">
        <v>0.01</v>
      </c>
      <c r="F1484" s="256">
        <v>0.03</v>
      </c>
      <c r="G1484" s="79"/>
    </row>
    <row r="1485" spans="1:7" ht="12" customHeight="1" x14ac:dyDescent="0.2">
      <c r="A1485" s="255"/>
      <c r="B1485" s="255"/>
      <c r="C1485" s="79" t="s">
        <v>546</v>
      </c>
      <c r="D1485" s="80">
        <v>3</v>
      </c>
      <c r="E1485" s="256">
        <v>0.01</v>
      </c>
      <c r="F1485" s="256">
        <v>0.03</v>
      </c>
      <c r="G1485" s="79"/>
    </row>
    <row r="1486" spans="1:7" ht="12" customHeight="1" x14ac:dyDescent="0.2">
      <c r="A1486" s="255"/>
      <c r="B1486" s="255"/>
      <c r="C1486" s="79" t="s">
        <v>329</v>
      </c>
      <c r="D1486" s="80">
        <v>6</v>
      </c>
      <c r="E1486" s="80">
        <v>620</v>
      </c>
      <c r="F1486" s="81">
        <v>3720</v>
      </c>
      <c r="G1486" s="79"/>
    </row>
    <row r="1487" spans="1:7" ht="12" customHeight="1" x14ac:dyDescent="0.2">
      <c r="A1487" s="255"/>
      <c r="B1487" s="255"/>
      <c r="C1487" s="79" t="s">
        <v>793</v>
      </c>
      <c r="D1487" s="80">
        <v>1</v>
      </c>
      <c r="E1487" s="257"/>
      <c r="F1487" s="257"/>
      <c r="G1487" s="79" t="s">
        <v>777</v>
      </c>
    </row>
    <row r="1488" spans="1:7" ht="12" customHeight="1" x14ac:dyDescent="0.2">
      <c r="A1488" s="255"/>
      <c r="B1488" s="255"/>
      <c r="C1488" s="79" t="s">
        <v>1688</v>
      </c>
      <c r="D1488" s="80">
        <v>1</v>
      </c>
      <c r="E1488" s="257"/>
      <c r="F1488" s="257"/>
      <c r="G1488" s="79" t="s">
        <v>777</v>
      </c>
    </row>
    <row r="1489" spans="1:7" ht="12" customHeight="1" x14ac:dyDescent="0.2">
      <c r="A1489" s="255"/>
      <c r="B1489" s="255"/>
      <c r="C1489" s="79" t="s">
        <v>1689</v>
      </c>
      <c r="D1489" s="80">
        <v>2</v>
      </c>
      <c r="E1489" s="257"/>
      <c r="F1489" s="257"/>
      <c r="G1489" s="79" t="s">
        <v>777</v>
      </c>
    </row>
    <row r="1490" spans="1:7" ht="12" customHeight="1" x14ac:dyDescent="0.2">
      <c r="A1490" s="255"/>
      <c r="B1490" s="255"/>
      <c r="C1490" s="79" t="s">
        <v>1690</v>
      </c>
      <c r="D1490" s="80">
        <v>1</v>
      </c>
      <c r="E1490" s="257"/>
      <c r="F1490" s="257"/>
      <c r="G1490" s="79" t="s">
        <v>777</v>
      </c>
    </row>
    <row r="1491" spans="1:7" ht="12" customHeight="1" x14ac:dyDescent="0.2">
      <c r="A1491" s="255"/>
      <c r="B1491" s="255"/>
      <c r="C1491" s="79" t="s">
        <v>897</v>
      </c>
      <c r="D1491" s="80">
        <v>1</v>
      </c>
      <c r="E1491" s="257"/>
      <c r="F1491" s="257"/>
      <c r="G1491" s="79" t="s">
        <v>777</v>
      </c>
    </row>
    <row r="1492" spans="1:7" ht="12" customHeight="1" x14ac:dyDescent="0.2">
      <c r="A1492" s="255"/>
      <c r="B1492" s="255"/>
      <c r="C1492" s="79" t="s">
        <v>1691</v>
      </c>
      <c r="D1492" s="80">
        <v>1</v>
      </c>
      <c r="E1492" s="257"/>
      <c r="F1492" s="257"/>
      <c r="G1492" s="79" t="s">
        <v>777</v>
      </c>
    </row>
    <row r="1493" spans="1:7" ht="12" customHeight="1" x14ac:dyDescent="0.2">
      <c r="A1493" s="255"/>
      <c r="B1493" s="255"/>
      <c r="C1493" s="79" t="s">
        <v>549</v>
      </c>
      <c r="D1493" s="80">
        <v>1</v>
      </c>
      <c r="E1493" s="257"/>
      <c r="F1493" s="257"/>
      <c r="G1493" s="79" t="s">
        <v>777</v>
      </c>
    </row>
    <row r="1494" spans="1:7" ht="12" customHeight="1" x14ac:dyDescent="0.2">
      <c r="A1494" s="255"/>
      <c r="B1494" s="255"/>
      <c r="C1494" s="79" t="s">
        <v>1692</v>
      </c>
      <c r="D1494" s="80">
        <v>1</v>
      </c>
      <c r="E1494" s="257"/>
      <c r="F1494" s="257"/>
      <c r="G1494" s="79" t="s">
        <v>777</v>
      </c>
    </row>
    <row r="1495" spans="1:7" ht="12" customHeight="1" x14ac:dyDescent="0.2">
      <c r="A1495" s="255"/>
      <c r="B1495" s="255"/>
      <c r="C1495" s="79" t="s">
        <v>394</v>
      </c>
      <c r="D1495" s="80">
        <v>4</v>
      </c>
      <c r="E1495" s="256">
        <v>0.01</v>
      </c>
      <c r="F1495" s="256">
        <v>0.04</v>
      </c>
      <c r="G1495" s="79"/>
    </row>
    <row r="1496" spans="1:7" ht="12" customHeight="1" x14ac:dyDescent="0.2">
      <c r="A1496" s="255"/>
      <c r="B1496" s="255"/>
      <c r="C1496" s="79" t="s">
        <v>335</v>
      </c>
      <c r="D1496" s="80">
        <v>1</v>
      </c>
      <c r="E1496" s="80">
        <v>740</v>
      </c>
      <c r="F1496" s="80">
        <v>740</v>
      </c>
      <c r="G1496" s="79"/>
    </row>
    <row r="1497" spans="1:7" ht="12" customHeight="1" x14ac:dyDescent="0.2">
      <c r="A1497" s="255"/>
      <c r="B1497" s="255"/>
      <c r="C1497" s="79" t="s">
        <v>366</v>
      </c>
      <c r="D1497" s="80">
        <v>2</v>
      </c>
      <c r="E1497" s="80">
        <v>270</v>
      </c>
      <c r="F1497" s="80">
        <v>540</v>
      </c>
      <c r="G1497" s="79"/>
    </row>
    <row r="1498" spans="1:7" ht="12" customHeight="1" x14ac:dyDescent="0.2">
      <c r="A1498" s="255"/>
      <c r="B1498" s="255"/>
      <c r="C1498" s="79" t="s">
        <v>1693</v>
      </c>
      <c r="D1498" s="80">
        <v>4</v>
      </c>
      <c r="E1498" s="256">
        <v>367.57</v>
      </c>
      <c r="F1498" s="264">
        <v>1470.28</v>
      </c>
      <c r="G1498" s="79"/>
    </row>
    <row r="1499" spans="1:7" ht="12" customHeight="1" x14ac:dyDescent="0.2">
      <c r="A1499" s="255"/>
      <c r="B1499" s="255"/>
      <c r="C1499" s="79" t="s">
        <v>351</v>
      </c>
      <c r="D1499" s="80">
        <v>4</v>
      </c>
      <c r="E1499" s="80">
        <v>290</v>
      </c>
      <c r="F1499" s="81">
        <v>1160</v>
      </c>
      <c r="G1499" s="79"/>
    </row>
    <row r="1500" spans="1:7" ht="12.95" customHeight="1" x14ac:dyDescent="0.2">
      <c r="E1500" s="259">
        <v>15039.46</v>
      </c>
      <c r="F1500" s="259">
        <v>15039.46</v>
      </c>
    </row>
    <row r="1501" spans="1:7" ht="12" customHeight="1" x14ac:dyDescent="0.2">
      <c r="A1501" s="251">
        <v>96</v>
      </c>
      <c r="B1501" s="252" t="s">
        <v>1082</v>
      </c>
      <c r="C1501" s="253"/>
      <c r="D1501" s="251">
        <v>1</v>
      </c>
      <c r="E1501" s="261">
        <v>7409.36</v>
      </c>
      <c r="F1501" s="261">
        <v>7409.36</v>
      </c>
      <c r="G1501" s="79"/>
    </row>
    <row r="1502" spans="1:7" ht="12" customHeight="1" x14ac:dyDescent="0.2">
      <c r="A1502" s="255"/>
      <c r="B1502" s="255"/>
      <c r="C1502" s="79" t="s">
        <v>545</v>
      </c>
      <c r="D1502" s="80">
        <v>3</v>
      </c>
      <c r="E1502" s="256">
        <v>0.01</v>
      </c>
      <c r="F1502" s="256">
        <v>0.03</v>
      </c>
      <c r="G1502" s="79"/>
    </row>
    <row r="1503" spans="1:7" ht="12" customHeight="1" x14ac:dyDescent="0.2">
      <c r="A1503" s="255"/>
      <c r="B1503" s="255"/>
      <c r="C1503" s="79" t="s">
        <v>546</v>
      </c>
      <c r="D1503" s="80">
        <v>3</v>
      </c>
      <c r="E1503" s="256">
        <v>0.01</v>
      </c>
      <c r="F1503" s="256">
        <v>0.03</v>
      </c>
      <c r="G1503" s="79"/>
    </row>
    <row r="1504" spans="1:7" ht="12" customHeight="1" x14ac:dyDescent="0.2">
      <c r="A1504" s="255"/>
      <c r="B1504" s="255"/>
      <c r="C1504" s="79" t="s">
        <v>329</v>
      </c>
      <c r="D1504" s="80">
        <v>6</v>
      </c>
      <c r="E1504" s="80">
        <v>620</v>
      </c>
      <c r="F1504" s="81">
        <v>3720</v>
      </c>
      <c r="G1504" s="79"/>
    </row>
    <row r="1505" spans="1:7" ht="12" customHeight="1" x14ac:dyDescent="0.2">
      <c r="A1505" s="255"/>
      <c r="B1505" s="255"/>
      <c r="C1505" s="79" t="s">
        <v>793</v>
      </c>
      <c r="D1505" s="80">
        <v>1</v>
      </c>
      <c r="E1505" s="257"/>
      <c r="F1505" s="257"/>
      <c r="G1505" s="79" t="s">
        <v>777</v>
      </c>
    </row>
    <row r="1506" spans="1:7" ht="12" customHeight="1" x14ac:dyDescent="0.2">
      <c r="A1506" s="255"/>
      <c r="B1506" s="255"/>
      <c r="C1506" s="79" t="s">
        <v>1688</v>
      </c>
      <c r="D1506" s="80">
        <v>1</v>
      </c>
      <c r="E1506" s="257"/>
      <c r="F1506" s="257"/>
      <c r="G1506" s="79" t="s">
        <v>777</v>
      </c>
    </row>
    <row r="1507" spans="1:7" ht="12" customHeight="1" x14ac:dyDescent="0.2">
      <c r="A1507" s="255"/>
      <c r="B1507" s="255"/>
      <c r="C1507" s="79" t="s">
        <v>1689</v>
      </c>
      <c r="D1507" s="80">
        <v>2</v>
      </c>
      <c r="E1507" s="257"/>
      <c r="F1507" s="257"/>
      <c r="G1507" s="79" t="s">
        <v>777</v>
      </c>
    </row>
    <row r="1508" spans="1:7" ht="12" customHeight="1" x14ac:dyDescent="0.2">
      <c r="A1508" s="255"/>
      <c r="B1508" s="255"/>
      <c r="C1508" s="79" t="s">
        <v>1690</v>
      </c>
      <c r="D1508" s="80">
        <v>1</v>
      </c>
      <c r="E1508" s="257"/>
      <c r="F1508" s="257"/>
      <c r="G1508" s="79" t="s">
        <v>777</v>
      </c>
    </row>
    <row r="1509" spans="1:7" ht="12" customHeight="1" x14ac:dyDescent="0.2">
      <c r="A1509" s="255"/>
      <c r="B1509" s="255"/>
      <c r="C1509" s="79" t="s">
        <v>897</v>
      </c>
      <c r="D1509" s="80">
        <v>1</v>
      </c>
      <c r="E1509" s="257"/>
      <c r="F1509" s="257"/>
      <c r="G1509" s="79" t="s">
        <v>777</v>
      </c>
    </row>
    <row r="1510" spans="1:7" ht="12" customHeight="1" x14ac:dyDescent="0.2">
      <c r="A1510" s="255"/>
      <c r="B1510" s="255"/>
      <c r="C1510" s="79" t="s">
        <v>1694</v>
      </c>
      <c r="D1510" s="80">
        <v>1</v>
      </c>
      <c r="E1510" s="257"/>
      <c r="F1510" s="257"/>
      <c r="G1510" s="79" t="s">
        <v>777</v>
      </c>
    </row>
    <row r="1511" spans="1:7" ht="12" customHeight="1" x14ac:dyDescent="0.2">
      <c r="A1511" s="255"/>
      <c r="B1511" s="255"/>
      <c r="C1511" s="79" t="s">
        <v>1695</v>
      </c>
      <c r="D1511" s="80">
        <v>1</v>
      </c>
      <c r="E1511" s="257"/>
      <c r="F1511" s="257"/>
      <c r="G1511" s="79" t="s">
        <v>777</v>
      </c>
    </row>
    <row r="1512" spans="1:7" ht="12" customHeight="1" x14ac:dyDescent="0.2">
      <c r="A1512" s="255"/>
      <c r="B1512" s="255"/>
      <c r="C1512" s="79" t="s">
        <v>549</v>
      </c>
      <c r="D1512" s="80">
        <v>1</v>
      </c>
      <c r="E1512" s="257"/>
      <c r="F1512" s="257"/>
      <c r="G1512" s="79" t="s">
        <v>777</v>
      </c>
    </row>
    <row r="1513" spans="1:7" ht="12" customHeight="1" x14ac:dyDescent="0.2">
      <c r="A1513" s="255"/>
      <c r="B1513" s="255"/>
      <c r="C1513" s="79" t="s">
        <v>1692</v>
      </c>
      <c r="D1513" s="80">
        <v>1</v>
      </c>
      <c r="E1513" s="257"/>
      <c r="F1513" s="257"/>
      <c r="G1513" s="79" t="s">
        <v>777</v>
      </c>
    </row>
    <row r="1514" spans="1:7" ht="12" customHeight="1" x14ac:dyDescent="0.2">
      <c r="A1514" s="255"/>
      <c r="B1514" s="255"/>
      <c r="C1514" s="79" t="s">
        <v>396</v>
      </c>
      <c r="D1514" s="80">
        <v>4</v>
      </c>
      <c r="E1514" s="256">
        <v>0.01</v>
      </c>
      <c r="F1514" s="256">
        <v>0.04</v>
      </c>
      <c r="G1514" s="79"/>
    </row>
    <row r="1515" spans="1:7" ht="12" customHeight="1" x14ac:dyDescent="0.2">
      <c r="A1515" s="255"/>
      <c r="B1515" s="255"/>
      <c r="C1515" s="79" t="s">
        <v>335</v>
      </c>
      <c r="D1515" s="80">
        <v>1</v>
      </c>
      <c r="E1515" s="80">
        <v>740</v>
      </c>
      <c r="F1515" s="80">
        <v>740</v>
      </c>
      <c r="G1515" s="79"/>
    </row>
    <row r="1516" spans="1:7" ht="12" customHeight="1" x14ac:dyDescent="0.2">
      <c r="A1516" s="255"/>
      <c r="B1516" s="255"/>
      <c r="C1516" s="79" t="s">
        <v>366</v>
      </c>
      <c r="D1516" s="80">
        <v>2</v>
      </c>
      <c r="E1516" s="80">
        <v>270</v>
      </c>
      <c r="F1516" s="80">
        <v>540</v>
      </c>
      <c r="G1516" s="79"/>
    </row>
    <row r="1517" spans="1:7" ht="12" customHeight="1" x14ac:dyDescent="0.2">
      <c r="A1517" s="255"/>
      <c r="B1517" s="255"/>
      <c r="C1517" s="79" t="s">
        <v>1696</v>
      </c>
      <c r="D1517" s="80">
        <v>4</v>
      </c>
      <c r="E1517" s="262">
        <v>570.20000000000005</v>
      </c>
      <c r="F1517" s="265">
        <v>2280.8000000000002</v>
      </c>
      <c r="G1517" s="79"/>
    </row>
    <row r="1518" spans="1:7" ht="12" customHeight="1" x14ac:dyDescent="0.2">
      <c r="A1518" s="255"/>
      <c r="B1518" s="255"/>
      <c r="C1518" s="79" t="s">
        <v>351</v>
      </c>
      <c r="D1518" s="80">
        <v>4</v>
      </c>
      <c r="E1518" s="80">
        <v>290</v>
      </c>
      <c r="F1518" s="81">
        <v>1160</v>
      </c>
      <c r="G1518" s="79"/>
    </row>
    <row r="1519" spans="1:7" ht="12.95" customHeight="1" x14ac:dyDescent="0.2">
      <c r="E1519" s="259">
        <v>15850.26</v>
      </c>
      <c r="F1519" s="259">
        <v>15850.26</v>
      </c>
    </row>
    <row r="1520" spans="1:7" ht="12" customHeight="1" x14ac:dyDescent="0.2">
      <c r="A1520" s="251">
        <v>97</v>
      </c>
      <c r="B1520" s="252" t="s">
        <v>1083</v>
      </c>
      <c r="C1520" s="253"/>
      <c r="D1520" s="251">
        <v>1</v>
      </c>
      <c r="E1520" s="261">
        <v>8316.35</v>
      </c>
      <c r="F1520" s="261">
        <v>8316.35</v>
      </c>
      <c r="G1520" s="79"/>
    </row>
    <row r="1521" spans="1:7" ht="12" customHeight="1" x14ac:dyDescent="0.2">
      <c r="A1521" s="255"/>
      <c r="B1521" s="255"/>
      <c r="C1521" s="79" t="s">
        <v>545</v>
      </c>
      <c r="D1521" s="80">
        <v>3</v>
      </c>
      <c r="E1521" s="256">
        <v>0.01</v>
      </c>
      <c r="F1521" s="256">
        <v>0.03</v>
      </c>
      <c r="G1521" s="79"/>
    </row>
    <row r="1522" spans="1:7" ht="12" customHeight="1" x14ac:dyDescent="0.2">
      <c r="A1522" s="255"/>
      <c r="B1522" s="255"/>
      <c r="C1522" s="79" t="s">
        <v>546</v>
      </c>
      <c r="D1522" s="80">
        <v>3</v>
      </c>
      <c r="E1522" s="256">
        <v>0.01</v>
      </c>
      <c r="F1522" s="256">
        <v>0.03</v>
      </c>
      <c r="G1522" s="79"/>
    </row>
    <row r="1523" spans="1:7" ht="12" customHeight="1" x14ac:dyDescent="0.2">
      <c r="A1523" s="255"/>
      <c r="B1523" s="255"/>
      <c r="C1523" s="79" t="s">
        <v>329</v>
      </c>
      <c r="D1523" s="80">
        <v>6</v>
      </c>
      <c r="E1523" s="80">
        <v>620</v>
      </c>
      <c r="F1523" s="81">
        <v>3720</v>
      </c>
      <c r="G1523" s="79"/>
    </row>
    <row r="1524" spans="1:7" ht="12" customHeight="1" x14ac:dyDescent="0.2">
      <c r="A1524" s="255"/>
      <c r="B1524" s="255"/>
      <c r="C1524" s="79" t="s">
        <v>793</v>
      </c>
      <c r="D1524" s="80">
        <v>1</v>
      </c>
      <c r="E1524" s="257"/>
      <c r="F1524" s="257"/>
      <c r="G1524" s="79" t="s">
        <v>777</v>
      </c>
    </row>
    <row r="1525" spans="1:7" ht="12" customHeight="1" x14ac:dyDescent="0.2">
      <c r="A1525" s="255"/>
      <c r="B1525" s="255"/>
      <c r="C1525" s="79" t="s">
        <v>1688</v>
      </c>
      <c r="D1525" s="80">
        <v>1</v>
      </c>
      <c r="E1525" s="257"/>
      <c r="F1525" s="257"/>
      <c r="G1525" s="79" t="s">
        <v>777</v>
      </c>
    </row>
    <row r="1526" spans="1:7" ht="12" customHeight="1" x14ac:dyDescent="0.2">
      <c r="A1526" s="255"/>
      <c r="B1526" s="255"/>
      <c r="C1526" s="79" t="s">
        <v>553</v>
      </c>
      <c r="D1526" s="80">
        <v>2</v>
      </c>
      <c r="E1526" s="257"/>
      <c r="F1526" s="257"/>
      <c r="G1526" s="79" t="s">
        <v>777</v>
      </c>
    </row>
    <row r="1527" spans="1:7" ht="12" customHeight="1" x14ac:dyDescent="0.2">
      <c r="A1527" s="255"/>
      <c r="B1527" s="255"/>
      <c r="C1527" s="79" t="s">
        <v>778</v>
      </c>
      <c r="D1527" s="80">
        <v>1</v>
      </c>
      <c r="E1527" s="257"/>
      <c r="F1527" s="257"/>
      <c r="G1527" s="79" t="s">
        <v>777</v>
      </c>
    </row>
    <row r="1528" spans="1:7" ht="12" customHeight="1" x14ac:dyDescent="0.2">
      <c r="A1528" s="255"/>
      <c r="B1528" s="255"/>
      <c r="C1528" s="79" t="s">
        <v>794</v>
      </c>
      <c r="D1528" s="80">
        <v>1</v>
      </c>
      <c r="E1528" s="257"/>
      <c r="F1528" s="257"/>
      <c r="G1528" s="79" t="s">
        <v>777</v>
      </c>
    </row>
    <row r="1529" spans="1:7" ht="12" customHeight="1" x14ac:dyDescent="0.2">
      <c r="A1529" s="255"/>
      <c r="B1529" s="255"/>
      <c r="C1529" s="79" t="s">
        <v>1668</v>
      </c>
      <c r="D1529" s="80">
        <v>1</v>
      </c>
      <c r="E1529" s="257"/>
      <c r="F1529" s="257"/>
      <c r="G1529" s="79" t="s">
        <v>777</v>
      </c>
    </row>
    <row r="1530" spans="1:7" ht="12" customHeight="1" x14ac:dyDescent="0.2">
      <c r="A1530" s="255"/>
      <c r="B1530" s="255"/>
      <c r="C1530" s="79" t="s">
        <v>549</v>
      </c>
      <c r="D1530" s="80">
        <v>1</v>
      </c>
      <c r="E1530" s="257"/>
      <c r="F1530" s="257"/>
      <c r="G1530" s="79" t="s">
        <v>777</v>
      </c>
    </row>
    <row r="1531" spans="1:7" ht="12" customHeight="1" x14ac:dyDescent="0.2">
      <c r="A1531" s="255"/>
      <c r="B1531" s="255"/>
      <c r="C1531" s="79" t="s">
        <v>1697</v>
      </c>
      <c r="D1531" s="80">
        <v>1</v>
      </c>
      <c r="E1531" s="257"/>
      <c r="F1531" s="257"/>
      <c r="G1531" s="79" t="s">
        <v>777</v>
      </c>
    </row>
    <row r="1532" spans="1:7" ht="12" customHeight="1" x14ac:dyDescent="0.2">
      <c r="A1532" s="255"/>
      <c r="B1532" s="255"/>
      <c r="C1532" s="79" t="s">
        <v>394</v>
      </c>
      <c r="D1532" s="80">
        <v>4</v>
      </c>
      <c r="E1532" s="256">
        <v>0.01</v>
      </c>
      <c r="F1532" s="256">
        <v>0.04</v>
      </c>
      <c r="G1532" s="79"/>
    </row>
    <row r="1533" spans="1:7" ht="12" customHeight="1" x14ac:dyDescent="0.2">
      <c r="A1533" s="255"/>
      <c r="B1533" s="255"/>
      <c r="C1533" s="79" t="s">
        <v>335</v>
      </c>
      <c r="D1533" s="80">
        <v>1</v>
      </c>
      <c r="E1533" s="80">
        <v>740</v>
      </c>
      <c r="F1533" s="80">
        <v>740</v>
      </c>
      <c r="G1533" s="79"/>
    </row>
    <row r="1534" spans="1:7" ht="12" customHeight="1" x14ac:dyDescent="0.2">
      <c r="A1534" s="255"/>
      <c r="B1534" s="255"/>
      <c r="C1534" s="79" t="s">
        <v>305</v>
      </c>
      <c r="D1534" s="80">
        <v>2</v>
      </c>
      <c r="E1534" s="80">
        <v>270</v>
      </c>
      <c r="F1534" s="80">
        <v>540</v>
      </c>
      <c r="G1534" s="79"/>
    </row>
    <row r="1535" spans="1:7" ht="12" customHeight="1" x14ac:dyDescent="0.2">
      <c r="A1535" s="255"/>
      <c r="B1535" s="255"/>
      <c r="C1535" s="79" t="s">
        <v>779</v>
      </c>
      <c r="D1535" s="80">
        <v>4</v>
      </c>
      <c r="E1535" s="256">
        <v>567.87</v>
      </c>
      <c r="F1535" s="264">
        <v>2271.48</v>
      </c>
      <c r="G1535" s="79"/>
    </row>
    <row r="1536" spans="1:7" ht="12" customHeight="1" x14ac:dyDescent="0.2">
      <c r="A1536" s="255"/>
      <c r="B1536" s="255"/>
      <c r="C1536" s="79" t="s">
        <v>351</v>
      </c>
      <c r="D1536" s="80">
        <v>4</v>
      </c>
      <c r="E1536" s="80">
        <v>290</v>
      </c>
      <c r="F1536" s="81">
        <v>1160</v>
      </c>
      <c r="G1536" s="79"/>
    </row>
    <row r="1537" spans="1:7" ht="12.95" customHeight="1" x14ac:dyDescent="0.2">
      <c r="E1537" s="259">
        <v>16747.45</v>
      </c>
      <c r="F1537" s="259">
        <v>16747.45</v>
      </c>
    </row>
    <row r="1538" spans="1:7" ht="12" customHeight="1" x14ac:dyDescent="0.2">
      <c r="A1538" s="251">
        <v>98</v>
      </c>
      <c r="B1538" s="252" t="s">
        <v>1075</v>
      </c>
      <c r="C1538" s="253"/>
      <c r="D1538" s="251">
        <v>1</v>
      </c>
      <c r="E1538" s="260">
        <v>11576.8</v>
      </c>
      <c r="F1538" s="260">
        <v>11576.8</v>
      </c>
      <c r="G1538" s="79"/>
    </row>
    <row r="1539" spans="1:7" ht="12" customHeight="1" x14ac:dyDescent="0.2">
      <c r="A1539" s="255"/>
      <c r="B1539" s="255"/>
      <c r="C1539" s="79" t="s">
        <v>815</v>
      </c>
      <c r="D1539" s="80">
        <v>4</v>
      </c>
      <c r="E1539" s="256">
        <v>0.01</v>
      </c>
      <c r="F1539" s="256">
        <v>0.04</v>
      </c>
      <c r="G1539" s="79"/>
    </row>
    <row r="1540" spans="1:7" ht="12" customHeight="1" x14ac:dyDescent="0.2">
      <c r="A1540" s="255"/>
      <c r="B1540" s="255"/>
      <c r="C1540" s="79" t="s">
        <v>1698</v>
      </c>
      <c r="D1540" s="80">
        <v>3</v>
      </c>
      <c r="E1540" s="257"/>
      <c r="F1540" s="257"/>
      <c r="G1540" s="79" t="s">
        <v>777</v>
      </c>
    </row>
    <row r="1541" spans="1:7" ht="12" customHeight="1" x14ac:dyDescent="0.2">
      <c r="A1541" s="255"/>
      <c r="B1541" s="255"/>
      <c r="C1541" s="79" t="s">
        <v>1699</v>
      </c>
      <c r="D1541" s="80">
        <v>1</v>
      </c>
      <c r="E1541" s="257"/>
      <c r="F1541" s="257"/>
      <c r="G1541" s="79" t="s">
        <v>777</v>
      </c>
    </row>
    <row r="1542" spans="1:7" ht="12" customHeight="1" x14ac:dyDescent="0.2">
      <c r="A1542" s="255"/>
      <c r="B1542" s="255"/>
      <c r="C1542" s="79" t="s">
        <v>782</v>
      </c>
      <c r="D1542" s="80">
        <v>3</v>
      </c>
      <c r="E1542" s="257"/>
      <c r="F1542" s="257"/>
      <c r="G1542" s="79" t="s">
        <v>777</v>
      </c>
    </row>
    <row r="1543" spans="1:7" ht="12" customHeight="1" x14ac:dyDescent="0.2">
      <c r="A1543" s="255"/>
      <c r="B1543" s="255"/>
      <c r="C1543" s="79" t="s">
        <v>1700</v>
      </c>
      <c r="D1543" s="80">
        <v>1</v>
      </c>
      <c r="E1543" s="257"/>
      <c r="F1543" s="257"/>
      <c r="G1543" s="79" t="s">
        <v>777</v>
      </c>
    </row>
    <row r="1544" spans="1:7" ht="12" customHeight="1" x14ac:dyDescent="0.2">
      <c r="A1544" s="255"/>
      <c r="B1544" s="255"/>
      <c r="C1544" s="79" t="s">
        <v>783</v>
      </c>
      <c r="D1544" s="80">
        <v>1</v>
      </c>
      <c r="E1544" s="257"/>
      <c r="F1544" s="257"/>
      <c r="G1544" s="79" t="s">
        <v>777</v>
      </c>
    </row>
    <row r="1545" spans="1:7" ht="12" customHeight="1" x14ac:dyDescent="0.2">
      <c r="A1545" s="255"/>
      <c r="B1545" s="255"/>
      <c r="C1545" s="79" t="s">
        <v>366</v>
      </c>
      <c r="D1545" s="80">
        <v>2</v>
      </c>
      <c r="E1545" s="80">
        <v>270</v>
      </c>
      <c r="F1545" s="80">
        <v>540</v>
      </c>
      <c r="G1545" s="79"/>
    </row>
    <row r="1546" spans="1:7" ht="12" customHeight="1" x14ac:dyDescent="0.2">
      <c r="A1546" s="255"/>
      <c r="B1546" s="255"/>
      <c r="C1546" s="79" t="s">
        <v>1701</v>
      </c>
      <c r="D1546" s="80">
        <v>2</v>
      </c>
      <c r="E1546" s="256">
        <v>567.87</v>
      </c>
      <c r="F1546" s="264">
        <v>1135.74</v>
      </c>
      <c r="G1546" s="79"/>
    </row>
    <row r="1547" spans="1:7" ht="12" customHeight="1" x14ac:dyDescent="0.2">
      <c r="A1547" s="255"/>
      <c r="B1547" s="255"/>
      <c r="C1547" s="79" t="s">
        <v>329</v>
      </c>
      <c r="D1547" s="80">
        <v>3</v>
      </c>
      <c r="E1547" s="80">
        <v>620</v>
      </c>
      <c r="F1547" s="81">
        <v>1860</v>
      </c>
      <c r="G1547" s="79"/>
    </row>
    <row r="1548" spans="1:7" ht="12" customHeight="1" x14ac:dyDescent="0.2">
      <c r="A1548" s="255"/>
      <c r="B1548" s="255"/>
      <c r="C1548" s="79" t="s">
        <v>394</v>
      </c>
      <c r="D1548" s="80">
        <v>2</v>
      </c>
      <c r="E1548" s="256">
        <v>0.01</v>
      </c>
      <c r="F1548" s="256">
        <v>0.02</v>
      </c>
      <c r="G1548" s="79"/>
    </row>
    <row r="1549" spans="1:7" ht="12" customHeight="1" x14ac:dyDescent="0.2">
      <c r="A1549" s="255"/>
      <c r="B1549" s="255"/>
      <c r="C1549" s="79" t="s">
        <v>549</v>
      </c>
      <c r="D1549" s="80">
        <v>1</v>
      </c>
      <c r="E1549" s="257"/>
      <c r="F1549" s="257"/>
      <c r="G1549" s="79" t="s">
        <v>777</v>
      </c>
    </row>
    <row r="1550" spans="1:7" ht="12" customHeight="1" x14ac:dyDescent="0.2">
      <c r="A1550" s="255"/>
      <c r="B1550" s="255"/>
      <c r="C1550" s="79" t="s">
        <v>892</v>
      </c>
      <c r="D1550" s="80">
        <v>1</v>
      </c>
      <c r="E1550" s="257"/>
      <c r="F1550" s="257"/>
      <c r="G1550" s="79" t="s">
        <v>777</v>
      </c>
    </row>
    <row r="1551" spans="1:7" ht="12" customHeight="1" x14ac:dyDescent="0.2">
      <c r="A1551" s="255"/>
      <c r="B1551" s="255"/>
      <c r="C1551" s="79" t="s">
        <v>852</v>
      </c>
      <c r="D1551" s="80">
        <v>1</v>
      </c>
      <c r="E1551" s="257"/>
      <c r="F1551" s="257"/>
      <c r="G1551" s="79" t="s">
        <v>777</v>
      </c>
    </row>
    <row r="1552" spans="1:7" ht="12" customHeight="1" x14ac:dyDescent="0.2">
      <c r="A1552" s="255"/>
      <c r="B1552" s="255"/>
      <c r="C1552" s="79" t="s">
        <v>822</v>
      </c>
      <c r="D1552" s="80">
        <v>4</v>
      </c>
      <c r="E1552" s="256">
        <v>0.01</v>
      </c>
      <c r="F1552" s="256">
        <v>0.04</v>
      </c>
      <c r="G1552" s="79"/>
    </row>
    <row r="1553" spans="1:7" ht="12" customHeight="1" x14ac:dyDescent="0.2">
      <c r="A1553" s="255"/>
      <c r="B1553" s="255"/>
      <c r="C1553" s="79" t="s">
        <v>893</v>
      </c>
      <c r="D1553" s="80">
        <v>1</v>
      </c>
      <c r="E1553" s="257"/>
      <c r="F1553" s="257"/>
      <c r="G1553" s="79" t="s">
        <v>777</v>
      </c>
    </row>
    <row r="1554" spans="1:7" ht="12" customHeight="1" x14ac:dyDescent="0.2">
      <c r="A1554" s="255"/>
      <c r="B1554" s="255"/>
      <c r="C1554" s="79" t="s">
        <v>894</v>
      </c>
      <c r="D1554" s="80">
        <v>1</v>
      </c>
      <c r="E1554" s="257"/>
      <c r="F1554" s="257"/>
      <c r="G1554" s="79" t="s">
        <v>777</v>
      </c>
    </row>
    <row r="1555" spans="1:7" ht="12" customHeight="1" x14ac:dyDescent="0.2">
      <c r="A1555" s="255"/>
      <c r="B1555" s="255"/>
      <c r="C1555" s="79" t="s">
        <v>1702</v>
      </c>
      <c r="D1555" s="80">
        <v>2</v>
      </c>
      <c r="E1555" s="257"/>
      <c r="F1555" s="257"/>
      <c r="G1555" s="79" t="s">
        <v>777</v>
      </c>
    </row>
    <row r="1556" spans="1:7" ht="12" customHeight="1" x14ac:dyDescent="0.2">
      <c r="A1556" s="255"/>
      <c r="B1556" s="255"/>
      <c r="C1556" s="79" t="s">
        <v>792</v>
      </c>
      <c r="D1556" s="80">
        <v>1</v>
      </c>
      <c r="E1556" s="80">
        <v>930</v>
      </c>
      <c r="F1556" s="80">
        <v>930</v>
      </c>
      <c r="G1556" s="79"/>
    </row>
    <row r="1557" spans="1:7" ht="12" customHeight="1" x14ac:dyDescent="0.2">
      <c r="A1557" s="255"/>
      <c r="B1557" s="255"/>
      <c r="C1557" s="79" t="s">
        <v>554</v>
      </c>
      <c r="D1557" s="80">
        <v>1</v>
      </c>
      <c r="E1557" s="81">
        <v>5100</v>
      </c>
      <c r="F1557" s="81">
        <v>5100</v>
      </c>
      <c r="G1557" s="79"/>
    </row>
    <row r="1558" spans="1:7" ht="12" customHeight="1" x14ac:dyDescent="0.2">
      <c r="A1558" s="255"/>
      <c r="B1558" s="255"/>
      <c r="C1558" s="79" t="s">
        <v>554</v>
      </c>
      <c r="D1558" s="80">
        <v>1</v>
      </c>
      <c r="E1558" s="81">
        <v>5100</v>
      </c>
      <c r="F1558" s="81">
        <v>5100</v>
      </c>
      <c r="G1558" s="79"/>
    </row>
    <row r="1559" spans="1:7" ht="12" customHeight="1" x14ac:dyDescent="0.2">
      <c r="A1559" s="255"/>
      <c r="B1559" s="255"/>
      <c r="C1559" s="79" t="s">
        <v>550</v>
      </c>
      <c r="D1559" s="80">
        <v>1</v>
      </c>
      <c r="E1559" s="81">
        <v>6660</v>
      </c>
      <c r="F1559" s="81">
        <v>6660</v>
      </c>
      <c r="G1559" s="79"/>
    </row>
    <row r="1560" spans="1:7" ht="12" customHeight="1" x14ac:dyDescent="0.2">
      <c r="A1560" s="255"/>
      <c r="B1560" s="255"/>
      <c r="C1560" s="79" t="s">
        <v>551</v>
      </c>
      <c r="D1560" s="80">
        <v>3</v>
      </c>
      <c r="E1560" s="256">
        <v>0.01</v>
      </c>
      <c r="F1560" s="256">
        <v>0.03</v>
      </c>
      <c r="G1560" s="79"/>
    </row>
    <row r="1561" spans="1:7" ht="12.95" customHeight="1" x14ac:dyDescent="0.2">
      <c r="E1561" s="259">
        <v>32902.93</v>
      </c>
      <c r="F1561" s="259">
        <v>32902.93</v>
      </c>
    </row>
    <row r="1562" spans="1:7" ht="12" customHeight="1" x14ac:dyDescent="0.2">
      <c r="A1562" s="251">
        <v>99</v>
      </c>
      <c r="B1562" s="252" t="s">
        <v>1703</v>
      </c>
      <c r="C1562" s="253"/>
      <c r="D1562" s="251">
        <v>1</v>
      </c>
      <c r="E1562" s="254">
        <v>9980</v>
      </c>
      <c r="F1562" s="254">
        <v>9980</v>
      </c>
      <c r="G1562" s="79"/>
    </row>
    <row r="1563" spans="1:7" ht="12" customHeight="1" x14ac:dyDescent="0.2">
      <c r="A1563" s="255"/>
      <c r="B1563" s="255"/>
      <c r="C1563" s="79" t="s">
        <v>889</v>
      </c>
      <c r="D1563" s="80">
        <v>3</v>
      </c>
      <c r="E1563" s="257"/>
      <c r="F1563" s="257"/>
      <c r="G1563" s="79" t="s">
        <v>777</v>
      </c>
    </row>
    <row r="1564" spans="1:7" ht="12" customHeight="1" x14ac:dyDescent="0.2">
      <c r="A1564" s="255"/>
      <c r="B1564" s="255"/>
      <c r="C1564" s="79" t="s">
        <v>838</v>
      </c>
      <c r="D1564" s="80">
        <v>1</v>
      </c>
      <c r="E1564" s="257"/>
      <c r="F1564" s="257"/>
      <c r="G1564" s="79" t="s">
        <v>777</v>
      </c>
    </row>
    <row r="1565" spans="1:7" ht="12" customHeight="1" x14ac:dyDescent="0.2">
      <c r="A1565" s="255"/>
      <c r="B1565" s="255"/>
      <c r="C1565" s="79" t="s">
        <v>782</v>
      </c>
      <c r="D1565" s="80">
        <v>3</v>
      </c>
      <c r="E1565" s="257"/>
      <c r="F1565" s="257"/>
      <c r="G1565" s="79" t="s">
        <v>777</v>
      </c>
    </row>
    <row r="1566" spans="1:7" ht="12" customHeight="1" x14ac:dyDescent="0.2">
      <c r="A1566" s="255"/>
      <c r="B1566" s="255"/>
      <c r="C1566" s="79" t="s">
        <v>851</v>
      </c>
      <c r="D1566" s="80">
        <v>1</v>
      </c>
      <c r="E1566" s="257"/>
      <c r="F1566" s="257"/>
      <c r="G1566" s="79" t="s">
        <v>777</v>
      </c>
    </row>
    <row r="1567" spans="1:7" ht="12" customHeight="1" x14ac:dyDescent="0.2">
      <c r="A1567" s="255"/>
      <c r="B1567" s="255"/>
      <c r="C1567" s="79" t="s">
        <v>783</v>
      </c>
      <c r="D1567" s="80">
        <v>1</v>
      </c>
      <c r="E1567" s="257"/>
      <c r="F1567" s="257"/>
      <c r="G1567" s="79" t="s">
        <v>777</v>
      </c>
    </row>
    <row r="1568" spans="1:7" ht="12" customHeight="1" x14ac:dyDescent="0.2">
      <c r="A1568" s="255"/>
      <c r="B1568" s="255"/>
      <c r="C1568" s="79" t="s">
        <v>305</v>
      </c>
      <c r="D1568" s="80">
        <v>2</v>
      </c>
      <c r="E1568" s="80">
        <v>270</v>
      </c>
      <c r="F1568" s="80">
        <v>540</v>
      </c>
      <c r="G1568" s="79"/>
    </row>
    <row r="1569" spans="1:7" ht="12" customHeight="1" x14ac:dyDescent="0.2">
      <c r="A1569" s="255"/>
      <c r="B1569" s="255"/>
      <c r="C1569" s="79" t="s">
        <v>839</v>
      </c>
      <c r="D1569" s="80">
        <v>2</v>
      </c>
      <c r="E1569" s="256">
        <v>567.87</v>
      </c>
      <c r="F1569" s="264">
        <v>1135.74</v>
      </c>
      <c r="G1569" s="79"/>
    </row>
    <row r="1570" spans="1:7" ht="12" customHeight="1" x14ac:dyDescent="0.2">
      <c r="A1570" s="255"/>
      <c r="B1570" s="255"/>
      <c r="C1570" s="79" t="s">
        <v>329</v>
      </c>
      <c r="D1570" s="80">
        <v>3</v>
      </c>
      <c r="E1570" s="80">
        <v>620</v>
      </c>
      <c r="F1570" s="81">
        <v>1860</v>
      </c>
      <c r="G1570" s="79"/>
    </row>
    <row r="1571" spans="1:7" ht="12" customHeight="1" x14ac:dyDescent="0.2">
      <c r="A1571" s="255"/>
      <c r="B1571" s="255"/>
      <c r="C1571" s="79" t="s">
        <v>394</v>
      </c>
      <c r="D1571" s="80">
        <v>2</v>
      </c>
      <c r="E1571" s="256">
        <v>0.01</v>
      </c>
      <c r="F1571" s="256">
        <v>0.02</v>
      </c>
      <c r="G1571" s="79"/>
    </row>
    <row r="1572" spans="1:7" ht="12" customHeight="1" x14ac:dyDescent="0.2">
      <c r="A1572" s="255"/>
      <c r="B1572" s="255"/>
      <c r="C1572" s="79" t="s">
        <v>824</v>
      </c>
      <c r="D1572" s="80">
        <v>4</v>
      </c>
      <c r="E1572" s="256">
        <v>0.01</v>
      </c>
      <c r="F1572" s="256">
        <v>0.04</v>
      </c>
      <c r="G1572" s="79"/>
    </row>
    <row r="1573" spans="1:7" ht="12" customHeight="1" x14ac:dyDescent="0.2">
      <c r="A1573" s="255"/>
      <c r="B1573" s="255"/>
      <c r="C1573" s="79" t="s">
        <v>549</v>
      </c>
      <c r="D1573" s="80">
        <v>1</v>
      </c>
      <c r="E1573" s="257"/>
      <c r="F1573" s="257"/>
      <c r="G1573" s="79" t="s">
        <v>777</v>
      </c>
    </row>
    <row r="1574" spans="1:7" ht="12" customHeight="1" x14ac:dyDescent="0.2">
      <c r="A1574" s="255"/>
      <c r="B1574" s="255"/>
      <c r="C1574" s="79" t="s">
        <v>787</v>
      </c>
      <c r="D1574" s="80">
        <v>1</v>
      </c>
      <c r="E1574" s="257"/>
      <c r="F1574" s="257"/>
      <c r="G1574" s="79" t="s">
        <v>777</v>
      </c>
    </row>
    <row r="1575" spans="1:7" ht="12" customHeight="1" x14ac:dyDescent="0.2">
      <c r="A1575" s="255"/>
      <c r="B1575" s="255"/>
      <c r="C1575" s="79" t="s">
        <v>852</v>
      </c>
      <c r="D1575" s="80">
        <v>1</v>
      </c>
      <c r="E1575" s="257"/>
      <c r="F1575" s="257"/>
      <c r="G1575" s="79" t="s">
        <v>777</v>
      </c>
    </row>
    <row r="1576" spans="1:7" ht="12" customHeight="1" x14ac:dyDescent="0.2">
      <c r="A1576" s="255"/>
      <c r="B1576" s="255"/>
      <c r="C1576" s="79" t="s">
        <v>822</v>
      </c>
      <c r="D1576" s="80">
        <v>4</v>
      </c>
      <c r="E1576" s="256">
        <v>0.01</v>
      </c>
      <c r="F1576" s="256">
        <v>0.04</v>
      </c>
      <c r="G1576" s="79"/>
    </row>
    <row r="1577" spans="1:7" ht="12" customHeight="1" x14ac:dyDescent="0.2">
      <c r="A1577" s="255"/>
      <c r="B1577" s="255"/>
      <c r="C1577" s="79" t="s">
        <v>898</v>
      </c>
      <c r="D1577" s="80">
        <v>1</v>
      </c>
      <c r="E1577" s="257"/>
      <c r="F1577" s="257"/>
      <c r="G1577" s="79" t="s">
        <v>777</v>
      </c>
    </row>
    <row r="1578" spans="1:7" ht="12" customHeight="1" x14ac:dyDescent="0.2">
      <c r="A1578" s="255"/>
      <c r="B1578" s="255"/>
      <c r="C1578" s="79" t="s">
        <v>899</v>
      </c>
      <c r="D1578" s="80">
        <v>1</v>
      </c>
      <c r="E1578" s="257"/>
      <c r="F1578" s="257"/>
      <c r="G1578" s="79" t="s">
        <v>777</v>
      </c>
    </row>
    <row r="1579" spans="1:7" ht="12" customHeight="1" x14ac:dyDescent="0.2">
      <c r="A1579" s="255"/>
      <c r="B1579" s="255"/>
      <c r="C1579" s="79" t="s">
        <v>1702</v>
      </c>
      <c r="D1579" s="80">
        <v>2</v>
      </c>
      <c r="E1579" s="257"/>
      <c r="F1579" s="257"/>
      <c r="G1579" s="79" t="s">
        <v>777</v>
      </c>
    </row>
    <row r="1580" spans="1:7" ht="12" customHeight="1" x14ac:dyDescent="0.2">
      <c r="A1580" s="255"/>
      <c r="B1580" s="255"/>
      <c r="C1580" s="79" t="s">
        <v>792</v>
      </c>
      <c r="D1580" s="80">
        <v>1</v>
      </c>
      <c r="E1580" s="80">
        <v>930</v>
      </c>
      <c r="F1580" s="80">
        <v>930</v>
      </c>
      <c r="G1580" s="79"/>
    </row>
    <row r="1581" spans="1:7" ht="12" customHeight="1" x14ac:dyDescent="0.2">
      <c r="A1581" s="255"/>
      <c r="B1581" s="255"/>
      <c r="C1581" s="79" t="s">
        <v>554</v>
      </c>
      <c r="D1581" s="80">
        <v>1</v>
      </c>
      <c r="E1581" s="81">
        <v>5100</v>
      </c>
      <c r="F1581" s="81">
        <v>5100</v>
      </c>
      <c r="G1581" s="79"/>
    </row>
    <row r="1582" spans="1:7" ht="12" customHeight="1" x14ac:dyDescent="0.2">
      <c r="A1582" s="255"/>
      <c r="B1582" s="255"/>
      <c r="C1582" s="79" t="s">
        <v>554</v>
      </c>
      <c r="D1582" s="80">
        <v>1</v>
      </c>
      <c r="E1582" s="81">
        <v>5100</v>
      </c>
      <c r="F1582" s="81">
        <v>5100</v>
      </c>
      <c r="G1582" s="79"/>
    </row>
    <row r="1583" spans="1:7" ht="12" customHeight="1" x14ac:dyDescent="0.2">
      <c r="A1583" s="255"/>
      <c r="B1583" s="255"/>
      <c r="C1583" s="79" t="s">
        <v>550</v>
      </c>
      <c r="D1583" s="80">
        <v>1</v>
      </c>
      <c r="E1583" s="81">
        <v>6660</v>
      </c>
      <c r="F1583" s="81">
        <v>6660</v>
      </c>
      <c r="G1583" s="79"/>
    </row>
    <row r="1584" spans="1:7" ht="12" customHeight="1" x14ac:dyDescent="0.2">
      <c r="A1584" s="255"/>
      <c r="B1584" s="255"/>
      <c r="C1584" s="79" t="s">
        <v>551</v>
      </c>
      <c r="D1584" s="80">
        <v>3</v>
      </c>
      <c r="E1584" s="256">
        <v>0.01</v>
      </c>
      <c r="F1584" s="256">
        <v>0.03</v>
      </c>
      <c r="G1584" s="79"/>
    </row>
    <row r="1585" spans="1:7" ht="12.95" customHeight="1" x14ac:dyDescent="0.2">
      <c r="E1585" s="259">
        <v>31306.13</v>
      </c>
      <c r="F1585" s="259">
        <v>31306.13</v>
      </c>
    </row>
    <row r="1586" spans="1:7" ht="12" customHeight="1" x14ac:dyDescent="0.2">
      <c r="A1586" s="251">
        <v>100</v>
      </c>
      <c r="B1586" s="252" t="s">
        <v>1704</v>
      </c>
      <c r="C1586" s="253"/>
      <c r="D1586" s="251">
        <v>1</v>
      </c>
      <c r="E1586" s="261">
        <v>11896.16</v>
      </c>
      <c r="F1586" s="261">
        <v>11896.16</v>
      </c>
      <c r="G1586" s="79"/>
    </row>
    <row r="1587" spans="1:7" ht="12" customHeight="1" x14ac:dyDescent="0.2">
      <c r="A1587" s="255"/>
      <c r="B1587" s="255"/>
      <c r="C1587" s="79" t="s">
        <v>889</v>
      </c>
      <c r="D1587" s="80">
        <v>3</v>
      </c>
      <c r="E1587" s="257"/>
      <c r="F1587" s="257"/>
      <c r="G1587" s="79" t="s">
        <v>777</v>
      </c>
    </row>
    <row r="1588" spans="1:7" ht="12" customHeight="1" x14ac:dyDescent="0.2">
      <c r="A1588" s="255"/>
      <c r="B1588" s="255"/>
      <c r="C1588" s="79" t="s">
        <v>838</v>
      </c>
      <c r="D1588" s="80">
        <v>1</v>
      </c>
      <c r="E1588" s="257"/>
      <c r="F1588" s="257"/>
      <c r="G1588" s="79" t="s">
        <v>777</v>
      </c>
    </row>
    <row r="1589" spans="1:7" ht="12" customHeight="1" x14ac:dyDescent="0.2">
      <c r="A1589" s="255"/>
      <c r="B1589" s="255"/>
      <c r="C1589" s="79" t="s">
        <v>782</v>
      </c>
      <c r="D1589" s="80">
        <v>3</v>
      </c>
      <c r="E1589" s="257"/>
      <c r="F1589" s="257"/>
      <c r="G1589" s="79" t="s">
        <v>777</v>
      </c>
    </row>
    <row r="1590" spans="1:7" ht="12" customHeight="1" x14ac:dyDescent="0.2">
      <c r="A1590" s="255"/>
      <c r="B1590" s="255"/>
      <c r="C1590" s="79" t="s">
        <v>909</v>
      </c>
      <c r="D1590" s="80">
        <v>1</v>
      </c>
      <c r="E1590" s="257"/>
      <c r="F1590" s="257"/>
      <c r="G1590" s="79" t="s">
        <v>777</v>
      </c>
    </row>
    <row r="1591" spans="1:7" ht="12" customHeight="1" x14ac:dyDescent="0.2">
      <c r="A1591" s="255"/>
      <c r="B1591" s="255"/>
      <c r="C1591" s="79" t="s">
        <v>783</v>
      </c>
      <c r="D1591" s="80">
        <v>1</v>
      </c>
      <c r="E1591" s="257"/>
      <c r="F1591" s="257"/>
      <c r="G1591" s="79" t="s">
        <v>777</v>
      </c>
    </row>
    <row r="1592" spans="1:7" ht="12" customHeight="1" x14ac:dyDescent="0.2">
      <c r="A1592" s="255"/>
      <c r="B1592" s="255"/>
      <c r="C1592" s="79" t="s">
        <v>305</v>
      </c>
      <c r="D1592" s="80">
        <v>2</v>
      </c>
      <c r="E1592" s="80">
        <v>270</v>
      </c>
      <c r="F1592" s="80">
        <v>540</v>
      </c>
      <c r="G1592" s="79"/>
    </row>
    <row r="1593" spans="1:7" ht="12" customHeight="1" x14ac:dyDescent="0.2">
      <c r="A1593" s="255"/>
      <c r="B1593" s="255"/>
      <c r="C1593" s="79" t="s">
        <v>839</v>
      </c>
      <c r="D1593" s="80">
        <v>2</v>
      </c>
      <c r="E1593" s="256">
        <v>567.87</v>
      </c>
      <c r="F1593" s="264">
        <v>1135.74</v>
      </c>
      <c r="G1593" s="79"/>
    </row>
    <row r="1594" spans="1:7" ht="12" customHeight="1" x14ac:dyDescent="0.2">
      <c r="A1594" s="255"/>
      <c r="B1594" s="255"/>
      <c r="C1594" s="79" t="s">
        <v>329</v>
      </c>
      <c r="D1594" s="80">
        <v>3</v>
      </c>
      <c r="E1594" s="80">
        <v>620</v>
      </c>
      <c r="F1594" s="81">
        <v>1860</v>
      </c>
      <c r="G1594" s="79"/>
    </row>
    <row r="1595" spans="1:7" ht="12" customHeight="1" x14ac:dyDescent="0.2">
      <c r="A1595" s="255"/>
      <c r="B1595" s="255"/>
      <c r="C1595" s="79" t="s">
        <v>394</v>
      </c>
      <c r="D1595" s="80">
        <v>2</v>
      </c>
      <c r="E1595" s="256">
        <v>0.01</v>
      </c>
      <c r="F1595" s="256">
        <v>0.02</v>
      </c>
      <c r="G1595" s="79"/>
    </row>
    <row r="1596" spans="1:7" ht="12" customHeight="1" x14ac:dyDescent="0.2">
      <c r="A1596" s="255"/>
      <c r="B1596" s="255"/>
      <c r="C1596" s="79" t="s">
        <v>824</v>
      </c>
      <c r="D1596" s="80">
        <v>4</v>
      </c>
      <c r="E1596" s="256">
        <v>0.01</v>
      </c>
      <c r="F1596" s="256">
        <v>0.04</v>
      </c>
      <c r="G1596" s="79"/>
    </row>
    <row r="1597" spans="1:7" ht="12" customHeight="1" x14ac:dyDescent="0.2">
      <c r="A1597" s="255"/>
      <c r="B1597" s="255"/>
      <c r="C1597" s="79" t="s">
        <v>549</v>
      </c>
      <c r="D1597" s="80">
        <v>1</v>
      </c>
      <c r="E1597" s="257"/>
      <c r="F1597" s="257"/>
      <c r="G1597" s="79" t="s">
        <v>777</v>
      </c>
    </row>
    <row r="1598" spans="1:7" ht="12" customHeight="1" x14ac:dyDescent="0.2">
      <c r="A1598" s="255"/>
      <c r="B1598" s="255"/>
      <c r="C1598" s="79" t="s">
        <v>794</v>
      </c>
      <c r="D1598" s="80">
        <v>1</v>
      </c>
      <c r="E1598" s="257"/>
      <c r="F1598" s="257"/>
      <c r="G1598" s="79" t="s">
        <v>777</v>
      </c>
    </row>
    <row r="1599" spans="1:7" ht="12" customHeight="1" x14ac:dyDescent="0.2">
      <c r="A1599" s="255"/>
      <c r="B1599" s="255"/>
      <c r="C1599" s="79" t="s">
        <v>852</v>
      </c>
      <c r="D1599" s="80">
        <v>1</v>
      </c>
      <c r="E1599" s="257"/>
      <c r="F1599" s="257"/>
      <c r="G1599" s="79" t="s">
        <v>777</v>
      </c>
    </row>
    <row r="1600" spans="1:7" ht="12" customHeight="1" x14ac:dyDescent="0.2">
      <c r="A1600" s="255"/>
      <c r="B1600" s="255"/>
      <c r="C1600" s="79" t="s">
        <v>822</v>
      </c>
      <c r="D1600" s="80">
        <v>4</v>
      </c>
      <c r="E1600" s="256">
        <v>0.01</v>
      </c>
      <c r="F1600" s="256">
        <v>0.04</v>
      </c>
      <c r="G1600" s="79"/>
    </row>
    <row r="1601" spans="1:7" ht="12" customHeight="1" x14ac:dyDescent="0.2">
      <c r="A1601" s="255"/>
      <c r="B1601" s="255"/>
      <c r="C1601" s="79" t="s">
        <v>908</v>
      </c>
      <c r="D1601" s="80">
        <v>1</v>
      </c>
      <c r="E1601" s="257"/>
      <c r="F1601" s="257"/>
      <c r="G1601" s="79" t="s">
        <v>777</v>
      </c>
    </row>
    <row r="1602" spans="1:7" ht="12" customHeight="1" x14ac:dyDescent="0.2">
      <c r="A1602" s="255"/>
      <c r="B1602" s="255"/>
      <c r="C1602" s="79" t="s">
        <v>910</v>
      </c>
      <c r="D1602" s="80">
        <v>1</v>
      </c>
      <c r="E1602" s="257"/>
      <c r="F1602" s="257"/>
      <c r="G1602" s="79" t="s">
        <v>777</v>
      </c>
    </row>
    <row r="1603" spans="1:7" ht="12" customHeight="1" x14ac:dyDescent="0.2">
      <c r="A1603" s="255"/>
      <c r="B1603" s="255"/>
      <c r="C1603" s="79" t="s">
        <v>1702</v>
      </c>
      <c r="D1603" s="80">
        <v>2</v>
      </c>
      <c r="E1603" s="257"/>
      <c r="F1603" s="257"/>
      <c r="G1603" s="79" t="s">
        <v>777</v>
      </c>
    </row>
    <row r="1604" spans="1:7" ht="12" customHeight="1" x14ac:dyDescent="0.2">
      <c r="A1604" s="255"/>
      <c r="B1604" s="255"/>
      <c r="C1604" s="79" t="s">
        <v>792</v>
      </c>
      <c r="D1604" s="80">
        <v>1</v>
      </c>
      <c r="E1604" s="80">
        <v>930</v>
      </c>
      <c r="F1604" s="80">
        <v>930</v>
      </c>
      <c r="G1604" s="79"/>
    </row>
    <row r="1605" spans="1:7" ht="12" customHeight="1" x14ac:dyDescent="0.2">
      <c r="A1605" s="255"/>
      <c r="B1605" s="255"/>
      <c r="C1605" s="79" t="s">
        <v>554</v>
      </c>
      <c r="D1605" s="80">
        <v>1</v>
      </c>
      <c r="E1605" s="81">
        <v>5100</v>
      </c>
      <c r="F1605" s="81">
        <v>5100</v>
      </c>
      <c r="G1605" s="79"/>
    </row>
    <row r="1606" spans="1:7" ht="12" customHeight="1" x14ac:dyDescent="0.2">
      <c r="A1606" s="255"/>
      <c r="B1606" s="255"/>
      <c r="C1606" s="79" t="s">
        <v>554</v>
      </c>
      <c r="D1606" s="80">
        <v>1</v>
      </c>
      <c r="E1606" s="81">
        <v>5100</v>
      </c>
      <c r="F1606" s="81">
        <v>5100</v>
      </c>
      <c r="G1606" s="79"/>
    </row>
    <row r="1607" spans="1:7" ht="12" customHeight="1" x14ac:dyDescent="0.2">
      <c r="A1607" s="255"/>
      <c r="B1607" s="255"/>
      <c r="C1607" s="79" t="s">
        <v>550</v>
      </c>
      <c r="D1607" s="80">
        <v>1</v>
      </c>
      <c r="E1607" s="81">
        <v>6660</v>
      </c>
      <c r="F1607" s="81">
        <v>6660</v>
      </c>
      <c r="G1607" s="79"/>
    </row>
    <row r="1608" spans="1:7" ht="12" customHeight="1" x14ac:dyDescent="0.2">
      <c r="A1608" s="255"/>
      <c r="B1608" s="255"/>
      <c r="C1608" s="79" t="s">
        <v>551</v>
      </c>
      <c r="D1608" s="80">
        <v>3</v>
      </c>
      <c r="E1608" s="256">
        <v>0.01</v>
      </c>
      <c r="F1608" s="256">
        <v>0.03</v>
      </c>
      <c r="G1608" s="79"/>
    </row>
    <row r="1609" spans="1:7" ht="12.95" customHeight="1" x14ac:dyDescent="0.2">
      <c r="E1609" s="259">
        <v>33222.29</v>
      </c>
      <c r="F1609" s="259">
        <v>33222.29</v>
      </c>
    </row>
    <row r="1610" spans="1:7" ht="12" customHeight="1" x14ac:dyDescent="0.2">
      <c r="A1610" s="251">
        <v>101</v>
      </c>
      <c r="B1610" s="252" t="s">
        <v>1705</v>
      </c>
      <c r="C1610" s="253"/>
      <c r="D1610" s="251">
        <v>1</v>
      </c>
      <c r="E1610" s="261">
        <v>11896.16</v>
      </c>
      <c r="F1610" s="261">
        <v>11896.16</v>
      </c>
      <c r="G1610" s="79"/>
    </row>
    <row r="1611" spans="1:7" ht="12" customHeight="1" x14ac:dyDescent="0.2">
      <c r="A1611" s="255"/>
      <c r="B1611" s="255"/>
      <c r="C1611" s="79" t="s">
        <v>908</v>
      </c>
      <c r="D1611" s="80">
        <v>1</v>
      </c>
      <c r="E1611" s="257"/>
      <c r="F1611" s="257"/>
      <c r="G1611" s="79" t="s">
        <v>777</v>
      </c>
    </row>
    <row r="1612" spans="1:7" ht="12" customHeight="1" x14ac:dyDescent="0.2">
      <c r="A1612" s="255"/>
      <c r="B1612" s="255"/>
      <c r="C1612" s="79" t="s">
        <v>889</v>
      </c>
      <c r="D1612" s="80">
        <v>3</v>
      </c>
      <c r="E1612" s="257"/>
      <c r="F1612" s="257"/>
      <c r="G1612" s="79" t="s">
        <v>777</v>
      </c>
    </row>
    <row r="1613" spans="1:7" ht="12" customHeight="1" x14ac:dyDescent="0.2">
      <c r="A1613" s="255"/>
      <c r="B1613" s="255"/>
      <c r="C1613" s="79" t="s">
        <v>838</v>
      </c>
      <c r="D1613" s="80">
        <v>1</v>
      </c>
      <c r="E1613" s="257"/>
      <c r="F1613" s="257"/>
      <c r="G1613" s="79" t="s">
        <v>777</v>
      </c>
    </row>
    <row r="1614" spans="1:7" ht="12" customHeight="1" x14ac:dyDescent="0.2">
      <c r="A1614" s="255"/>
      <c r="B1614" s="255"/>
      <c r="C1614" s="79" t="s">
        <v>909</v>
      </c>
      <c r="D1614" s="80">
        <v>1</v>
      </c>
      <c r="E1614" s="257"/>
      <c r="F1614" s="257"/>
      <c r="G1614" s="79" t="s">
        <v>777</v>
      </c>
    </row>
    <row r="1615" spans="1:7" ht="12" customHeight="1" x14ac:dyDescent="0.2">
      <c r="A1615" s="255"/>
      <c r="B1615" s="255"/>
      <c r="C1615" s="79" t="s">
        <v>353</v>
      </c>
      <c r="D1615" s="80">
        <v>1</v>
      </c>
      <c r="E1615" s="80">
        <v>930</v>
      </c>
      <c r="F1615" s="80">
        <v>930</v>
      </c>
      <c r="G1615" s="79"/>
    </row>
    <row r="1616" spans="1:7" ht="12" customHeight="1" x14ac:dyDescent="0.2">
      <c r="A1616" s="255"/>
      <c r="B1616" s="255"/>
      <c r="C1616" s="79" t="s">
        <v>305</v>
      </c>
      <c r="D1616" s="80">
        <v>2</v>
      </c>
      <c r="E1616" s="80">
        <v>270</v>
      </c>
      <c r="F1616" s="80">
        <v>540</v>
      </c>
      <c r="G1616" s="79"/>
    </row>
    <row r="1617" spans="1:7" ht="12" customHeight="1" x14ac:dyDescent="0.2">
      <c r="A1617" s="255"/>
      <c r="B1617" s="255"/>
      <c r="C1617" s="79" t="s">
        <v>839</v>
      </c>
      <c r="D1617" s="80">
        <v>2</v>
      </c>
      <c r="E1617" s="256">
        <v>567.87</v>
      </c>
      <c r="F1617" s="264">
        <v>1135.74</v>
      </c>
      <c r="G1617" s="79"/>
    </row>
    <row r="1618" spans="1:7" ht="12" customHeight="1" x14ac:dyDescent="0.2">
      <c r="A1618" s="255"/>
      <c r="B1618" s="255"/>
      <c r="C1618" s="79" t="s">
        <v>394</v>
      </c>
      <c r="D1618" s="80">
        <v>2</v>
      </c>
      <c r="E1618" s="256">
        <v>0.01</v>
      </c>
      <c r="F1618" s="256">
        <v>0.02</v>
      </c>
      <c r="G1618" s="79"/>
    </row>
    <row r="1619" spans="1:7" ht="12" customHeight="1" x14ac:dyDescent="0.2">
      <c r="A1619" s="255"/>
      <c r="B1619" s="255"/>
      <c r="C1619" s="79" t="s">
        <v>824</v>
      </c>
      <c r="D1619" s="80">
        <v>4</v>
      </c>
      <c r="E1619" s="256">
        <v>0.01</v>
      </c>
      <c r="F1619" s="256">
        <v>0.04</v>
      </c>
      <c r="G1619" s="79"/>
    </row>
    <row r="1620" spans="1:7" ht="12" customHeight="1" x14ac:dyDescent="0.2">
      <c r="A1620" s="255"/>
      <c r="B1620" s="255"/>
      <c r="C1620" s="79" t="s">
        <v>549</v>
      </c>
      <c r="D1620" s="80">
        <v>1</v>
      </c>
      <c r="E1620" s="257"/>
      <c r="F1620" s="257"/>
      <c r="G1620" s="79" t="s">
        <v>777</v>
      </c>
    </row>
    <row r="1621" spans="1:7" ht="12" customHeight="1" x14ac:dyDescent="0.2">
      <c r="A1621" s="255"/>
      <c r="B1621" s="255"/>
      <c r="C1621" s="79" t="s">
        <v>794</v>
      </c>
      <c r="D1621" s="80">
        <v>1</v>
      </c>
      <c r="E1621" s="257"/>
      <c r="F1621" s="257"/>
      <c r="G1621" s="79" t="s">
        <v>777</v>
      </c>
    </row>
    <row r="1622" spans="1:7" ht="12" customHeight="1" x14ac:dyDescent="0.2">
      <c r="A1622" s="255"/>
      <c r="B1622" s="255"/>
      <c r="C1622" s="79" t="s">
        <v>852</v>
      </c>
      <c r="D1622" s="80">
        <v>1</v>
      </c>
      <c r="E1622" s="257"/>
      <c r="F1622" s="257"/>
      <c r="G1622" s="79" t="s">
        <v>777</v>
      </c>
    </row>
    <row r="1623" spans="1:7" ht="12" customHeight="1" x14ac:dyDescent="0.2">
      <c r="A1623" s="255"/>
      <c r="B1623" s="255"/>
      <c r="C1623" s="79" t="s">
        <v>814</v>
      </c>
      <c r="D1623" s="80">
        <v>1</v>
      </c>
      <c r="E1623" s="257"/>
      <c r="F1623" s="257"/>
      <c r="G1623" s="79" t="s">
        <v>777</v>
      </c>
    </row>
    <row r="1624" spans="1:7" ht="12" customHeight="1" x14ac:dyDescent="0.2">
      <c r="A1624" s="255"/>
      <c r="B1624" s="255"/>
      <c r="C1624" s="79" t="s">
        <v>812</v>
      </c>
      <c r="D1624" s="80">
        <v>1</v>
      </c>
      <c r="E1624" s="257"/>
      <c r="F1624" s="257"/>
      <c r="G1624" s="79" t="s">
        <v>777</v>
      </c>
    </row>
    <row r="1625" spans="1:7" ht="12" customHeight="1" x14ac:dyDescent="0.2">
      <c r="A1625" s="255"/>
      <c r="B1625" s="255"/>
      <c r="C1625" s="79" t="s">
        <v>812</v>
      </c>
      <c r="D1625" s="80">
        <v>1</v>
      </c>
      <c r="E1625" s="257"/>
      <c r="F1625" s="257"/>
      <c r="G1625" s="79" t="s">
        <v>777</v>
      </c>
    </row>
    <row r="1626" spans="1:7" ht="12" customHeight="1" x14ac:dyDescent="0.2">
      <c r="A1626" s="255"/>
      <c r="B1626" s="255"/>
      <c r="C1626" s="79" t="s">
        <v>812</v>
      </c>
      <c r="D1626" s="80">
        <v>1</v>
      </c>
      <c r="E1626" s="257"/>
      <c r="F1626" s="257"/>
      <c r="G1626" s="79" t="s">
        <v>777</v>
      </c>
    </row>
    <row r="1627" spans="1:7" ht="12" customHeight="1" x14ac:dyDescent="0.2">
      <c r="A1627" s="255"/>
      <c r="B1627" s="255"/>
      <c r="C1627" s="79" t="s">
        <v>1706</v>
      </c>
      <c r="D1627" s="80">
        <v>1</v>
      </c>
      <c r="E1627" s="257"/>
      <c r="F1627" s="257"/>
      <c r="G1627" s="79" t="s">
        <v>777</v>
      </c>
    </row>
    <row r="1628" spans="1:7" ht="12" customHeight="1" x14ac:dyDescent="0.2">
      <c r="A1628" s="255"/>
      <c r="B1628" s="255"/>
      <c r="C1628" s="79" t="s">
        <v>1706</v>
      </c>
      <c r="D1628" s="80">
        <v>1</v>
      </c>
      <c r="E1628" s="257"/>
      <c r="F1628" s="257"/>
      <c r="G1628" s="79" t="s">
        <v>777</v>
      </c>
    </row>
    <row r="1629" spans="1:7" ht="12" customHeight="1" x14ac:dyDescent="0.2">
      <c r="A1629" s="255"/>
      <c r="B1629" s="255"/>
      <c r="C1629" s="79" t="s">
        <v>306</v>
      </c>
      <c r="D1629" s="80">
        <v>4</v>
      </c>
      <c r="E1629" s="80">
        <v>130</v>
      </c>
      <c r="F1629" s="80">
        <v>520</v>
      </c>
      <c r="G1629" s="79"/>
    </row>
    <row r="1630" spans="1:7" ht="12" customHeight="1" x14ac:dyDescent="0.2">
      <c r="A1630" s="255"/>
      <c r="B1630" s="255"/>
      <c r="C1630" s="79" t="s">
        <v>321</v>
      </c>
      <c r="D1630" s="80">
        <v>1</v>
      </c>
      <c r="E1630" s="80">
        <v>940</v>
      </c>
      <c r="F1630" s="80">
        <v>940</v>
      </c>
      <c r="G1630" s="79"/>
    </row>
    <row r="1631" spans="1:7" ht="12" customHeight="1" x14ac:dyDescent="0.2">
      <c r="A1631" s="255"/>
      <c r="B1631" s="255"/>
      <c r="C1631" s="79" t="s">
        <v>317</v>
      </c>
      <c r="D1631" s="80">
        <v>1</v>
      </c>
      <c r="E1631" s="80">
        <v>370</v>
      </c>
      <c r="F1631" s="80">
        <v>370</v>
      </c>
      <c r="G1631" s="79"/>
    </row>
    <row r="1632" spans="1:7" ht="12" customHeight="1" x14ac:dyDescent="0.2">
      <c r="A1632" s="255"/>
      <c r="B1632" s="255"/>
      <c r="C1632" s="79" t="s">
        <v>317</v>
      </c>
      <c r="D1632" s="80">
        <v>1</v>
      </c>
      <c r="E1632" s="80">
        <v>370</v>
      </c>
      <c r="F1632" s="80">
        <v>370</v>
      </c>
      <c r="G1632" s="79"/>
    </row>
    <row r="1633" spans="1:7" ht="12" customHeight="1" x14ac:dyDescent="0.2">
      <c r="A1633" s="255"/>
      <c r="B1633" s="255"/>
      <c r="C1633" s="79" t="s">
        <v>318</v>
      </c>
      <c r="D1633" s="80">
        <v>3</v>
      </c>
      <c r="E1633" s="80">
        <v>170</v>
      </c>
      <c r="F1633" s="80">
        <v>510</v>
      </c>
      <c r="G1633" s="79"/>
    </row>
    <row r="1634" spans="1:7" ht="12" customHeight="1" x14ac:dyDescent="0.2">
      <c r="A1634" s="255"/>
      <c r="B1634" s="255"/>
      <c r="C1634" s="79" t="s">
        <v>853</v>
      </c>
      <c r="D1634" s="80">
        <v>1</v>
      </c>
      <c r="E1634" s="257"/>
      <c r="F1634" s="257"/>
      <c r="G1634" s="79" t="s">
        <v>777</v>
      </c>
    </row>
    <row r="1635" spans="1:7" ht="12" customHeight="1" x14ac:dyDescent="0.2">
      <c r="A1635" s="255"/>
      <c r="B1635" s="255"/>
      <c r="C1635" s="79" t="s">
        <v>853</v>
      </c>
      <c r="D1635" s="80">
        <v>1</v>
      </c>
      <c r="E1635" s="257"/>
      <c r="F1635" s="257"/>
      <c r="G1635" s="79" t="s">
        <v>777</v>
      </c>
    </row>
    <row r="1636" spans="1:7" ht="12" customHeight="1" x14ac:dyDescent="0.2">
      <c r="A1636" s="255"/>
      <c r="B1636" s="255"/>
      <c r="C1636" s="79" t="s">
        <v>853</v>
      </c>
      <c r="D1636" s="80">
        <v>1</v>
      </c>
      <c r="E1636" s="257"/>
      <c r="F1636" s="257"/>
      <c r="G1636" s="79" t="s">
        <v>777</v>
      </c>
    </row>
    <row r="1637" spans="1:7" ht="12" customHeight="1" x14ac:dyDescent="0.2">
      <c r="A1637" s="255"/>
      <c r="B1637" s="255"/>
      <c r="C1637" s="79" t="s">
        <v>910</v>
      </c>
      <c r="D1637" s="80">
        <v>1</v>
      </c>
      <c r="E1637" s="257"/>
      <c r="F1637" s="257"/>
      <c r="G1637" s="79" t="s">
        <v>777</v>
      </c>
    </row>
    <row r="1638" spans="1:7" ht="12" customHeight="1" x14ac:dyDescent="0.2">
      <c r="A1638" s="255"/>
      <c r="B1638" s="255"/>
      <c r="C1638" s="79" t="s">
        <v>822</v>
      </c>
      <c r="D1638" s="80">
        <v>4</v>
      </c>
      <c r="E1638" s="256">
        <v>0.01</v>
      </c>
      <c r="F1638" s="256">
        <v>0.04</v>
      </c>
      <c r="G1638" s="79"/>
    </row>
    <row r="1639" spans="1:7" ht="12.95" customHeight="1" x14ac:dyDescent="0.2">
      <c r="E1639" s="259">
        <v>17212.259999999998</v>
      </c>
      <c r="F1639" s="259">
        <v>17212.259999999998</v>
      </c>
    </row>
    <row r="1640" spans="1:7" ht="12" customHeight="1" x14ac:dyDescent="0.2">
      <c r="A1640" s="251">
        <v>102</v>
      </c>
      <c r="B1640" s="252" t="s">
        <v>1076</v>
      </c>
      <c r="C1640" s="253"/>
      <c r="D1640" s="251">
        <v>1</v>
      </c>
      <c r="E1640" s="260">
        <v>8373.2000000000007</v>
      </c>
      <c r="F1640" s="260">
        <v>8373.2000000000007</v>
      </c>
      <c r="G1640" s="79"/>
    </row>
    <row r="1641" spans="1:7" ht="12" customHeight="1" x14ac:dyDescent="0.2">
      <c r="A1641" s="255"/>
      <c r="B1641" s="255"/>
      <c r="C1641" s="79" t="s">
        <v>549</v>
      </c>
      <c r="D1641" s="80">
        <v>1</v>
      </c>
      <c r="E1641" s="257"/>
      <c r="F1641" s="257"/>
      <c r="G1641" s="79" t="s">
        <v>777</v>
      </c>
    </row>
    <row r="1642" spans="1:7" ht="12" customHeight="1" x14ac:dyDescent="0.2">
      <c r="A1642" s="255"/>
      <c r="B1642" s="255"/>
      <c r="C1642" s="79" t="s">
        <v>1707</v>
      </c>
      <c r="D1642" s="80">
        <v>1</v>
      </c>
      <c r="E1642" s="257"/>
      <c r="F1642" s="257"/>
      <c r="G1642" s="79" t="s">
        <v>777</v>
      </c>
    </row>
    <row r="1643" spans="1:7" ht="12" customHeight="1" x14ac:dyDescent="0.2">
      <c r="A1643" s="255"/>
      <c r="B1643" s="255"/>
      <c r="C1643" s="79" t="s">
        <v>852</v>
      </c>
      <c r="D1643" s="80">
        <v>1</v>
      </c>
      <c r="E1643" s="257"/>
      <c r="F1643" s="257"/>
      <c r="G1643" s="79" t="s">
        <v>777</v>
      </c>
    </row>
    <row r="1644" spans="1:7" ht="12" customHeight="1" x14ac:dyDescent="0.2">
      <c r="A1644" s="255"/>
      <c r="B1644" s="255"/>
      <c r="C1644" s="79" t="s">
        <v>394</v>
      </c>
      <c r="D1644" s="80">
        <v>2</v>
      </c>
      <c r="E1644" s="256">
        <v>0.01</v>
      </c>
      <c r="F1644" s="256">
        <v>0.02</v>
      </c>
      <c r="G1644" s="79"/>
    </row>
    <row r="1645" spans="1:7" ht="12" customHeight="1" x14ac:dyDescent="0.2">
      <c r="A1645" s="255"/>
      <c r="B1645" s="255"/>
      <c r="C1645" s="79" t="s">
        <v>546</v>
      </c>
      <c r="D1645" s="80">
        <v>4</v>
      </c>
      <c r="E1645" s="256">
        <v>0.01</v>
      </c>
      <c r="F1645" s="256">
        <v>0.04</v>
      </c>
      <c r="G1645" s="79"/>
    </row>
    <row r="1646" spans="1:7" ht="12" customHeight="1" x14ac:dyDescent="0.2">
      <c r="A1646" s="255"/>
      <c r="B1646" s="255"/>
      <c r="C1646" s="79" t="s">
        <v>329</v>
      </c>
      <c r="D1646" s="80">
        <v>3</v>
      </c>
      <c r="E1646" s="80">
        <v>620</v>
      </c>
      <c r="F1646" s="81">
        <v>1860</v>
      </c>
      <c r="G1646" s="79"/>
    </row>
    <row r="1647" spans="1:7" ht="12" customHeight="1" x14ac:dyDescent="0.2">
      <c r="A1647" s="255"/>
      <c r="B1647" s="255"/>
      <c r="C1647" s="79" t="s">
        <v>779</v>
      </c>
      <c r="D1647" s="80">
        <v>2</v>
      </c>
      <c r="E1647" s="256">
        <v>567.87</v>
      </c>
      <c r="F1647" s="264">
        <v>1135.74</v>
      </c>
      <c r="G1647" s="79"/>
    </row>
    <row r="1648" spans="1:7" ht="12" customHeight="1" x14ac:dyDescent="0.2">
      <c r="A1648" s="255"/>
      <c r="B1648" s="255"/>
      <c r="C1648" s="79" t="s">
        <v>305</v>
      </c>
      <c r="D1648" s="80">
        <v>2</v>
      </c>
      <c r="E1648" s="80">
        <v>270</v>
      </c>
      <c r="F1648" s="80">
        <v>540</v>
      </c>
      <c r="G1648" s="79"/>
    </row>
    <row r="1649" spans="1:7" ht="12" customHeight="1" x14ac:dyDescent="0.2">
      <c r="A1649" s="255"/>
      <c r="B1649" s="255"/>
      <c r="C1649" s="79" t="s">
        <v>783</v>
      </c>
      <c r="D1649" s="80">
        <v>1</v>
      </c>
      <c r="E1649" s="257"/>
      <c r="F1649" s="257"/>
      <c r="G1649" s="79" t="s">
        <v>777</v>
      </c>
    </row>
    <row r="1650" spans="1:7" ht="12" customHeight="1" x14ac:dyDescent="0.2">
      <c r="A1650" s="255"/>
      <c r="B1650" s="255"/>
      <c r="C1650" s="79" t="s">
        <v>1708</v>
      </c>
      <c r="D1650" s="80">
        <v>1</v>
      </c>
      <c r="E1650" s="257"/>
      <c r="F1650" s="257"/>
      <c r="G1650" s="79" t="s">
        <v>777</v>
      </c>
    </row>
    <row r="1651" spans="1:7" ht="12" customHeight="1" x14ac:dyDescent="0.2">
      <c r="A1651" s="255"/>
      <c r="B1651" s="255"/>
      <c r="C1651" s="79" t="s">
        <v>782</v>
      </c>
      <c r="D1651" s="80">
        <v>3</v>
      </c>
      <c r="E1651" s="257"/>
      <c r="F1651" s="257"/>
      <c r="G1651" s="79" t="s">
        <v>777</v>
      </c>
    </row>
    <row r="1652" spans="1:7" ht="12" customHeight="1" x14ac:dyDescent="0.2">
      <c r="A1652" s="255"/>
      <c r="B1652" s="255"/>
      <c r="C1652" s="79" t="s">
        <v>778</v>
      </c>
      <c r="D1652" s="80">
        <v>1</v>
      </c>
      <c r="E1652" s="257"/>
      <c r="F1652" s="257"/>
      <c r="G1652" s="79" t="s">
        <v>777</v>
      </c>
    </row>
    <row r="1653" spans="1:7" ht="12" customHeight="1" x14ac:dyDescent="0.2">
      <c r="A1653" s="255"/>
      <c r="B1653" s="255"/>
      <c r="C1653" s="79" t="s">
        <v>553</v>
      </c>
      <c r="D1653" s="80">
        <v>3</v>
      </c>
      <c r="E1653" s="257"/>
      <c r="F1653" s="257"/>
      <c r="G1653" s="79" t="s">
        <v>777</v>
      </c>
    </row>
    <row r="1654" spans="1:7" ht="12" customHeight="1" x14ac:dyDescent="0.2">
      <c r="A1654" s="255"/>
      <c r="B1654" s="255"/>
      <c r="C1654" s="79" t="s">
        <v>545</v>
      </c>
      <c r="D1654" s="80">
        <v>4</v>
      </c>
      <c r="E1654" s="256">
        <v>0.01</v>
      </c>
      <c r="F1654" s="256">
        <v>0.04</v>
      </c>
      <c r="G1654" s="79"/>
    </row>
    <row r="1655" spans="1:7" ht="12" customHeight="1" x14ac:dyDescent="0.2">
      <c r="A1655" s="255"/>
      <c r="B1655" s="255"/>
      <c r="C1655" s="79" t="s">
        <v>1709</v>
      </c>
      <c r="D1655" s="80">
        <v>1</v>
      </c>
      <c r="E1655" s="257"/>
      <c r="F1655" s="257"/>
      <c r="G1655" s="79" t="s">
        <v>777</v>
      </c>
    </row>
    <row r="1656" spans="1:7" ht="12" customHeight="1" x14ac:dyDescent="0.2">
      <c r="A1656" s="255"/>
      <c r="B1656" s="255"/>
      <c r="C1656" s="79" t="s">
        <v>1710</v>
      </c>
      <c r="D1656" s="80">
        <v>1</v>
      </c>
      <c r="E1656" s="257"/>
      <c r="F1656" s="257"/>
      <c r="G1656" s="79" t="s">
        <v>777</v>
      </c>
    </row>
    <row r="1657" spans="1:7" ht="12" customHeight="1" x14ac:dyDescent="0.2">
      <c r="A1657" s="255"/>
      <c r="B1657" s="255"/>
      <c r="C1657" s="79" t="s">
        <v>1702</v>
      </c>
      <c r="D1657" s="80">
        <v>2</v>
      </c>
      <c r="E1657" s="257"/>
      <c r="F1657" s="257"/>
      <c r="G1657" s="79" t="s">
        <v>777</v>
      </c>
    </row>
    <row r="1658" spans="1:7" ht="12" customHeight="1" x14ac:dyDescent="0.2">
      <c r="A1658" s="255"/>
      <c r="B1658" s="255"/>
      <c r="C1658" s="79" t="s">
        <v>792</v>
      </c>
      <c r="D1658" s="80">
        <v>1</v>
      </c>
      <c r="E1658" s="80">
        <v>930</v>
      </c>
      <c r="F1658" s="80">
        <v>930</v>
      </c>
      <c r="G1658" s="79"/>
    </row>
    <row r="1659" spans="1:7" ht="12" customHeight="1" x14ac:dyDescent="0.2">
      <c r="A1659" s="255"/>
      <c r="B1659" s="255"/>
      <c r="C1659" s="79" t="s">
        <v>554</v>
      </c>
      <c r="D1659" s="80">
        <v>1</v>
      </c>
      <c r="E1659" s="81">
        <v>5100</v>
      </c>
      <c r="F1659" s="81">
        <v>5100</v>
      </c>
      <c r="G1659" s="79"/>
    </row>
    <row r="1660" spans="1:7" ht="12" customHeight="1" x14ac:dyDescent="0.2">
      <c r="A1660" s="255"/>
      <c r="B1660" s="255"/>
      <c r="C1660" s="79" t="s">
        <v>554</v>
      </c>
      <c r="D1660" s="80">
        <v>1</v>
      </c>
      <c r="E1660" s="81">
        <v>5100</v>
      </c>
      <c r="F1660" s="81">
        <v>5100</v>
      </c>
      <c r="G1660" s="79"/>
    </row>
    <row r="1661" spans="1:7" ht="12" customHeight="1" x14ac:dyDescent="0.2">
      <c r="A1661" s="255"/>
      <c r="B1661" s="255"/>
      <c r="C1661" s="79" t="s">
        <v>550</v>
      </c>
      <c r="D1661" s="80">
        <v>1</v>
      </c>
      <c r="E1661" s="81">
        <v>6660</v>
      </c>
      <c r="F1661" s="81">
        <v>6660</v>
      </c>
      <c r="G1661" s="79"/>
    </row>
    <row r="1662" spans="1:7" ht="12" customHeight="1" x14ac:dyDescent="0.2">
      <c r="A1662" s="255"/>
      <c r="B1662" s="255"/>
      <c r="C1662" s="79" t="s">
        <v>551</v>
      </c>
      <c r="D1662" s="80">
        <v>3</v>
      </c>
      <c r="E1662" s="256">
        <v>0.01</v>
      </c>
      <c r="F1662" s="256">
        <v>0.03</v>
      </c>
      <c r="G1662" s="79"/>
    </row>
    <row r="1663" spans="1:7" ht="12.95" customHeight="1" x14ac:dyDescent="0.2">
      <c r="E1663" s="259">
        <v>29699.33</v>
      </c>
      <c r="F1663" s="259">
        <v>29699.33</v>
      </c>
    </row>
    <row r="1664" spans="1:7" ht="12" customHeight="1" x14ac:dyDescent="0.2">
      <c r="A1664" s="251">
        <v>103</v>
      </c>
      <c r="B1664" s="252" t="s">
        <v>1070</v>
      </c>
      <c r="C1664" s="253"/>
      <c r="D1664" s="251">
        <v>1</v>
      </c>
      <c r="E1664" s="260">
        <v>8373.2000000000007</v>
      </c>
      <c r="F1664" s="260">
        <v>8373.2000000000007</v>
      </c>
      <c r="G1664" s="79"/>
    </row>
    <row r="1665" spans="1:7" ht="12" customHeight="1" x14ac:dyDescent="0.2">
      <c r="A1665" s="255"/>
      <c r="B1665" s="255"/>
      <c r="C1665" s="79" t="s">
        <v>545</v>
      </c>
      <c r="D1665" s="80">
        <v>4</v>
      </c>
      <c r="E1665" s="256">
        <v>0.01</v>
      </c>
      <c r="F1665" s="256">
        <v>0.04</v>
      </c>
      <c r="G1665" s="79"/>
    </row>
    <row r="1666" spans="1:7" ht="12" customHeight="1" x14ac:dyDescent="0.2">
      <c r="A1666" s="255"/>
      <c r="B1666" s="255"/>
      <c r="C1666" s="79" t="s">
        <v>553</v>
      </c>
      <c r="D1666" s="80">
        <v>3</v>
      </c>
      <c r="E1666" s="257"/>
      <c r="F1666" s="257"/>
      <c r="G1666" s="79" t="s">
        <v>777</v>
      </c>
    </row>
    <row r="1667" spans="1:7" ht="12" customHeight="1" x14ac:dyDescent="0.2">
      <c r="A1667" s="255"/>
      <c r="B1667" s="255"/>
      <c r="C1667" s="79" t="s">
        <v>778</v>
      </c>
      <c r="D1667" s="80">
        <v>1</v>
      </c>
      <c r="E1667" s="257"/>
      <c r="F1667" s="257"/>
      <c r="G1667" s="79" t="s">
        <v>777</v>
      </c>
    </row>
    <row r="1668" spans="1:7" ht="12" customHeight="1" x14ac:dyDescent="0.2">
      <c r="A1668" s="255"/>
      <c r="B1668" s="255"/>
      <c r="C1668" s="79" t="s">
        <v>782</v>
      </c>
      <c r="D1668" s="80">
        <v>3</v>
      </c>
      <c r="E1668" s="257"/>
      <c r="F1668" s="257"/>
      <c r="G1668" s="79" t="s">
        <v>777</v>
      </c>
    </row>
    <row r="1669" spans="1:7" ht="12" customHeight="1" x14ac:dyDescent="0.2">
      <c r="A1669" s="255"/>
      <c r="B1669" s="255"/>
      <c r="C1669" s="79" t="s">
        <v>1711</v>
      </c>
      <c r="D1669" s="80">
        <v>1</v>
      </c>
      <c r="E1669" s="257"/>
      <c r="F1669" s="257"/>
      <c r="G1669" s="79" t="s">
        <v>777</v>
      </c>
    </row>
    <row r="1670" spans="1:7" ht="12" customHeight="1" x14ac:dyDescent="0.2">
      <c r="A1670" s="255"/>
      <c r="B1670" s="255"/>
      <c r="C1670" s="79" t="s">
        <v>783</v>
      </c>
      <c r="D1670" s="80">
        <v>1</v>
      </c>
      <c r="E1670" s="257"/>
      <c r="F1670" s="257"/>
      <c r="G1670" s="79" t="s">
        <v>777</v>
      </c>
    </row>
    <row r="1671" spans="1:7" ht="12" customHeight="1" x14ac:dyDescent="0.2">
      <c r="A1671" s="255"/>
      <c r="B1671" s="255"/>
      <c r="C1671" s="79" t="s">
        <v>305</v>
      </c>
      <c r="D1671" s="80">
        <v>2</v>
      </c>
      <c r="E1671" s="80">
        <v>270</v>
      </c>
      <c r="F1671" s="80">
        <v>540</v>
      </c>
      <c r="G1671" s="79"/>
    </row>
    <row r="1672" spans="1:7" ht="12" customHeight="1" x14ac:dyDescent="0.2">
      <c r="A1672" s="255"/>
      <c r="B1672" s="255"/>
      <c r="C1672" s="79" t="s">
        <v>779</v>
      </c>
      <c r="D1672" s="80">
        <v>2</v>
      </c>
      <c r="E1672" s="256">
        <v>567.87</v>
      </c>
      <c r="F1672" s="264">
        <v>1135.74</v>
      </c>
      <c r="G1672" s="79"/>
    </row>
    <row r="1673" spans="1:7" ht="12" customHeight="1" x14ac:dyDescent="0.2">
      <c r="A1673" s="255"/>
      <c r="B1673" s="255"/>
      <c r="C1673" s="79" t="s">
        <v>329</v>
      </c>
      <c r="D1673" s="80">
        <v>3</v>
      </c>
      <c r="E1673" s="80">
        <v>620</v>
      </c>
      <c r="F1673" s="81">
        <v>1860</v>
      </c>
      <c r="G1673" s="79"/>
    </row>
    <row r="1674" spans="1:7" ht="12" customHeight="1" x14ac:dyDescent="0.2">
      <c r="A1674" s="255"/>
      <c r="B1674" s="255"/>
      <c r="C1674" s="79" t="s">
        <v>546</v>
      </c>
      <c r="D1674" s="80">
        <v>4</v>
      </c>
      <c r="E1674" s="256">
        <v>0.01</v>
      </c>
      <c r="F1674" s="256">
        <v>0.04</v>
      </c>
      <c r="G1674" s="79"/>
    </row>
    <row r="1675" spans="1:7" ht="12" customHeight="1" x14ac:dyDescent="0.2">
      <c r="A1675" s="255"/>
      <c r="B1675" s="255"/>
      <c r="C1675" s="79" t="s">
        <v>394</v>
      </c>
      <c r="D1675" s="80">
        <v>2</v>
      </c>
      <c r="E1675" s="256">
        <v>0.01</v>
      </c>
      <c r="F1675" s="256">
        <v>0.02</v>
      </c>
      <c r="G1675" s="79"/>
    </row>
    <row r="1676" spans="1:7" ht="12" customHeight="1" x14ac:dyDescent="0.2">
      <c r="A1676" s="255"/>
      <c r="B1676" s="255"/>
      <c r="C1676" s="79" t="s">
        <v>549</v>
      </c>
      <c r="D1676" s="80">
        <v>1</v>
      </c>
      <c r="E1676" s="257"/>
      <c r="F1676" s="257"/>
      <c r="G1676" s="79" t="s">
        <v>777</v>
      </c>
    </row>
    <row r="1677" spans="1:7" ht="12" customHeight="1" x14ac:dyDescent="0.2">
      <c r="A1677" s="255"/>
      <c r="B1677" s="255"/>
      <c r="C1677" s="79" t="s">
        <v>1712</v>
      </c>
      <c r="D1677" s="80">
        <v>1</v>
      </c>
      <c r="E1677" s="257"/>
      <c r="F1677" s="257"/>
      <c r="G1677" s="79" t="s">
        <v>777</v>
      </c>
    </row>
    <row r="1678" spans="1:7" ht="12" customHeight="1" x14ac:dyDescent="0.2">
      <c r="A1678" s="255"/>
      <c r="B1678" s="255"/>
      <c r="C1678" s="79" t="s">
        <v>852</v>
      </c>
      <c r="D1678" s="80">
        <v>1</v>
      </c>
      <c r="E1678" s="257"/>
      <c r="F1678" s="257"/>
      <c r="G1678" s="79" t="s">
        <v>777</v>
      </c>
    </row>
    <row r="1679" spans="1:7" ht="12" customHeight="1" x14ac:dyDescent="0.2">
      <c r="A1679" s="255"/>
      <c r="B1679" s="255"/>
      <c r="C1679" s="79" t="s">
        <v>1713</v>
      </c>
      <c r="D1679" s="80">
        <v>1</v>
      </c>
      <c r="E1679" s="257"/>
      <c r="F1679" s="257"/>
      <c r="G1679" s="79" t="s">
        <v>777</v>
      </c>
    </row>
    <row r="1680" spans="1:7" ht="12" customHeight="1" x14ac:dyDescent="0.2">
      <c r="A1680" s="255"/>
      <c r="B1680" s="255"/>
      <c r="C1680" s="79" t="s">
        <v>1714</v>
      </c>
      <c r="D1680" s="80">
        <v>1</v>
      </c>
      <c r="E1680" s="257"/>
      <c r="F1680" s="257"/>
      <c r="G1680" s="79" t="s">
        <v>777</v>
      </c>
    </row>
    <row r="1681" spans="1:7" ht="12" customHeight="1" x14ac:dyDescent="0.2">
      <c r="A1681" s="255"/>
      <c r="B1681" s="255"/>
      <c r="C1681" s="79" t="s">
        <v>1702</v>
      </c>
      <c r="D1681" s="80">
        <v>2</v>
      </c>
      <c r="E1681" s="257"/>
      <c r="F1681" s="257"/>
      <c r="G1681" s="79" t="s">
        <v>777</v>
      </c>
    </row>
    <row r="1682" spans="1:7" ht="12" customHeight="1" x14ac:dyDescent="0.2">
      <c r="A1682" s="255"/>
      <c r="B1682" s="255"/>
      <c r="C1682" s="79" t="s">
        <v>792</v>
      </c>
      <c r="D1682" s="80">
        <v>1</v>
      </c>
      <c r="E1682" s="80">
        <v>930</v>
      </c>
      <c r="F1682" s="80">
        <v>930</v>
      </c>
      <c r="G1682" s="79"/>
    </row>
    <row r="1683" spans="1:7" ht="12" customHeight="1" x14ac:dyDescent="0.2">
      <c r="A1683" s="255"/>
      <c r="B1683" s="255"/>
      <c r="C1683" s="79" t="s">
        <v>554</v>
      </c>
      <c r="D1683" s="80">
        <v>1</v>
      </c>
      <c r="E1683" s="81">
        <v>5100</v>
      </c>
      <c r="F1683" s="81">
        <v>5100</v>
      </c>
      <c r="G1683" s="79"/>
    </row>
    <row r="1684" spans="1:7" ht="12" customHeight="1" x14ac:dyDescent="0.2">
      <c r="A1684" s="255"/>
      <c r="B1684" s="255"/>
      <c r="C1684" s="79" t="s">
        <v>554</v>
      </c>
      <c r="D1684" s="80">
        <v>1</v>
      </c>
      <c r="E1684" s="81">
        <v>5100</v>
      </c>
      <c r="F1684" s="81">
        <v>5100</v>
      </c>
      <c r="G1684" s="79"/>
    </row>
    <row r="1685" spans="1:7" ht="12" customHeight="1" x14ac:dyDescent="0.2">
      <c r="A1685" s="255"/>
      <c r="B1685" s="255"/>
      <c r="C1685" s="79" t="s">
        <v>550</v>
      </c>
      <c r="D1685" s="80">
        <v>1</v>
      </c>
      <c r="E1685" s="81">
        <v>6660</v>
      </c>
      <c r="F1685" s="81">
        <v>6660</v>
      </c>
      <c r="G1685" s="79"/>
    </row>
    <row r="1686" spans="1:7" ht="12" customHeight="1" x14ac:dyDescent="0.2">
      <c r="A1686" s="255"/>
      <c r="B1686" s="255"/>
      <c r="C1686" s="79" t="s">
        <v>551</v>
      </c>
      <c r="D1686" s="80">
        <v>3</v>
      </c>
      <c r="E1686" s="256">
        <v>0.01</v>
      </c>
      <c r="F1686" s="256">
        <v>0.03</v>
      </c>
      <c r="G1686" s="79"/>
    </row>
    <row r="1687" spans="1:7" ht="12.95" customHeight="1" x14ac:dyDescent="0.2">
      <c r="E1687" s="259">
        <v>29699.33</v>
      </c>
      <c r="F1687" s="259">
        <v>29699.33</v>
      </c>
    </row>
    <row r="1688" spans="1:7" ht="12" customHeight="1" x14ac:dyDescent="0.2">
      <c r="A1688" s="251">
        <v>104</v>
      </c>
      <c r="B1688" s="252" t="s">
        <v>1071</v>
      </c>
      <c r="C1688" s="253"/>
      <c r="D1688" s="251">
        <v>1</v>
      </c>
      <c r="E1688" s="261">
        <v>11896.16</v>
      </c>
      <c r="F1688" s="261">
        <v>11896.16</v>
      </c>
      <c r="G1688" s="79"/>
    </row>
    <row r="1689" spans="1:7" ht="12" customHeight="1" x14ac:dyDescent="0.2">
      <c r="A1689" s="255"/>
      <c r="B1689" s="255"/>
      <c r="C1689" s="79" t="s">
        <v>545</v>
      </c>
      <c r="D1689" s="80">
        <v>4</v>
      </c>
      <c r="E1689" s="256">
        <v>0.01</v>
      </c>
      <c r="F1689" s="256">
        <v>0.04</v>
      </c>
      <c r="G1689" s="79"/>
    </row>
    <row r="1690" spans="1:7" ht="12" customHeight="1" x14ac:dyDescent="0.2">
      <c r="A1690" s="255"/>
      <c r="B1690" s="255"/>
      <c r="C1690" s="79" t="s">
        <v>1715</v>
      </c>
      <c r="D1690" s="80">
        <v>1</v>
      </c>
      <c r="E1690" s="257"/>
      <c r="F1690" s="257"/>
      <c r="G1690" s="79" t="s">
        <v>777</v>
      </c>
    </row>
    <row r="1691" spans="1:7" ht="12" customHeight="1" x14ac:dyDescent="0.2">
      <c r="A1691" s="255"/>
      <c r="B1691" s="255"/>
      <c r="C1691" s="79" t="s">
        <v>1716</v>
      </c>
      <c r="D1691" s="80">
        <v>3</v>
      </c>
      <c r="E1691" s="257"/>
      <c r="F1691" s="257"/>
      <c r="G1691" s="79" t="s">
        <v>777</v>
      </c>
    </row>
    <row r="1692" spans="1:7" ht="12" customHeight="1" x14ac:dyDescent="0.2">
      <c r="A1692" s="255"/>
      <c r="B1692" s="255"/>
      <c r="C1692" s="79" t="s">
        <v>1717</v>
      </c>
      <c r="D1692" s="80">
        <v>1</v>
      </c>
      <c r="E1692" s="257"/>
      <c r="F1692" s="257"/>
      <c r="G1692" s="79" t="s">
        <v>777</v>
      </c>
    </row>
    <row r="1693" spans="1:7" ht="12" customHeight="1" x14ac:dyDescent="0.2">
      <c r="A1693" s="255"/>
      <c r="B1693" s="255"/>
      <c r="C1693" s="79" t="s">
        <v>1697</v>
      </c>
      <c r="D1693" s="80">
        <v>1</v>
      </c>
      <c r="E1693" s="257"/>
      <c r="F1693" s="257"/>
      <c r="G1693" s="79" t="s">
        <v>777</v>
      </c>
    </row>
    <row r="1694" spans="1:7" ht="12" customHeight="1" x14ac:dyDescent="0.2">
      <c r="A1694" s="255"/>
      <c r="B1694" s="255"/>
      <c r="C1694" s="79" t="s">
        <v>353</v>
      </c>
      <c r="D1694" s="80">
        <v>1</v>
      </c>
      <c r="E1694" s="80">
        <v>930</v>
      </c>
      <c r="F1694" s="80">
        <v>930</v>
      </c>
      <c r="G1694" s="79"/>
    </row>
    <row r="1695" spans="1:7" ht="12" customHeight="1" x14ac:dyDescent="0.2">
      <c r="A1695" s="255"/>
      <c r="B1695" s="255"/>
      <c r="C1695" s="79" t="s">
        <v>305</v>
      </c>
      <c r="D1695" s="80">
        <v>2</v>
      </c>
      <c r="E1695" s="80">
        <v>270</v>
      </c>
      <c r="F1695" s="80">
        <v>540</v>
      </c>
      <c r="G1695" s="79"/>
    </row>
    <row r="1696" spans="1:7" ht="12" customHeight="1" x14ac:dyDescent="0.2">
      <c r="A1696" s="255"/>
      <c r="B1696" s="255"/>
      <c r="C1696" s="79" t="s">
        <v>1718</v>
      </c>
      <c r="D1696" s="80">
        <v>2</v>
      </c>
      <c r="E1696" s="256">
        <v>567.87</v>
      </c>
      <c r="F1696" s="264">
        <v>1135.74</v>
      </c>
      <c r="G1696" s="79"/>
    </row>
    <row r="1697" spans="1:7" ht="12" customHeight="1" x14ac:dyDescent="0.2">
      <c r="A1697" s="255"/>
      <c r="B1697" s="255"/>
      <c r="C1697" s="79" t="s">
        <v>546</v>
      </c>
      <c r="D1697" s="80">
        <v>4</v>
      </c>
      <c r="E1697" s="256">
        <v>0.01</v>
      </c>
      <c r="F1697" s="256">
        <v>0.04</v>
      </c>
      <c r="G1697" s="79"/>
    </row>
    <row r="1698" spans="1:7" ht="12" customHeight="1" x14ac:dyDescent="0.2">
      <c r="A1698" s="255"/>
      <c r="B1698" s="255"/>
      <c r="C1698" s="79" t="s">
        <v>394</v>
      </c>
      <c r="D1698" s="80">
        <v>2</v>
      </c>
      <c r="E1698" s="256">
        <v>0.01</v>
      </c>
      <c r="F1698" s="256">
        <v>0.02</v>
      </c>
      <c r="G1698" s="79"/>
    </row>
    <row r="1699" spans="1:7" ht="12" customHeight="1" x14ac:dyDescent="0.2">
      <c r="A1699" s="255"/>
      <c r="B1699" s="255"/>
      <c r="C1699" s="79" t="s">
        <v>549</v>
      </c>
      <c r="D1699" s="80">
        <v>1</v>
      </c>
      <c r="E1699" s="257"/>
      <c r="F1699" s="257"/>
      <c r="G1699" s="79" t="s">
        <v>777</v>
      </c>
    </row>
    <row r="1700" spans="1:7" ht="12" customHeight="1" x14ac:dyDescent="0.2">
      <c r="A1700" s="255"/>
      <c r="B1700" s="255"/>
      <c r="C1700" s="79" t="s">
        <v>794</v>
      </c>
      <c r="D1700" s="80">
        <v>1</v>
      </c>
      <c r="E1700" s="257"/>
      <c r="F1700" s="257"/>
      <c r="G1700" s="79" t="s">
        <v>777</v>
      </c>
    </row>
    <row r="1701" spans="1:7" ht="12" customHeight="1" x14ac:dyDescent="0.2">
      <c r="A1701" s="255"/>
      <c r="B1701" s="255"/>
      <c r="C1701" s="79" t="s">
        <v>852</v>
      </c>
      <c r="D1701" s="80">
        <v>1</v>
      </c>
      <c r="E1701" s="257"/>
      <c r="F1701" s="257"/>
      <c r="G1701" s="79" t="s">
        <v>777</v>
      </c>
    </row>
    <row r="1702" spans="1:7" ht="12" customHeight="1" x14ac:dyDescent="0.2">
      <c r="A1702" s="255"/>
      <c r="B1702" s="255"/>
      <c r="C1702" s="79" t="s">
        <v>814</v>
      </c>
      <c r="D1702" s="80">
        <v>1</v>
      </c>
      <c r="E1702" s="257"/>
      <c r="F1702" s="257"/>
      <c r="G1702" s="79" t="s">
        <v>777</v>
      </c>
    </row>
    <row r="1703" spans="1:7" ht="12" customHeight="1" x14ac:dyDescent="0.2">
      <c r="A1703" s="255"/>
      <c r="B1703" s="255"/>
      <c r="C1703" s="79" t="s">
        <v>812</v>
      </c>
      <c r="D1703" s="80">
        <v>1</v>
      </c>
      <c r="E1703" s="257"/>
      <c r="F1703" s="257"/>
      <c r="G1703" s="79" t="s">
        <v>777</v>
      </c>
    </row>
    <row r="1704" spans="1:7" ht="12" customHeight="1" x14ac:dyDescent="0.2">
      <c r="A1704" s="255"/>
      <c r="B1704" s="255"/>
      <c r="C1704" s="79" t="s">
        <v>812</v>
      </c>
      <c r="D1704" s="80">
        <v>1</v>
      </c>
      <c r="E1704" s="257"/>
      <c r="F1704" s="257"/>
      <c r="G1704" s="79" t="s">
        <v>777</v>
      </c>
    </row>
    <row r="1705" spans="1:7" ht="12" customHeight="1" x14ac:dyDescent="0.2">
      <c r="A1705" s="255"/>
      <c r="B1705" s="255"/>
      <c r="C1705" s="79" t="s">
        <v>812</v>
      </c>
      <c r="D1705" s="80">
        <v>1</v>
      </c>
      <c r="E1705" s="257"/>
      <c r="F1705" s="257"/>
      <c r="G1705" s="79" t="s">
        <v>777</v>
      </c>
    </row>
    <row r="1706" spans="1:7" ht="12" customHeight="1" x14ac:dyDescent="0.2">
      <c r="A1706" s="255"/>
      <c r="B1706" s="255"/>
      <c r="C1706" s="79" t="s">
        <v>1706</v>
      </c>
      <c r="D1706" s="80">
        <v>1</v>
      </c>
      <c r="E1706" s="257"/>
      <c r="F1706" s="257"/>
      <c r="G1706" s="79" t="s">
        <v>777</v>
      </c>
    </row>
    <row r="1707" spans="1:7" ht="12" customHeight="1" x14ac:dyDescent="0.2">
      <c r="A1707" s="255"/>
      <c r="B1707" s="255"/>
      <c r="C1707" s="79" t="s">
        <v>1706</v>
      </c>
      <c r="D1707" s="80">
        <v>1</v>
      </c>
      <c r="E1707" s="257"/>
      <c r="F1707" s="257"/>
      <c r="G1707" s="79" t="s">
        <v>777</v>
      </c>
    </row>
    <row r="1708" spans="1:7" ht="12" customHeight="1" x14ac:dyDescent="0.2">
      <c r="A1708" s="255"/>
      <c r="B1708" s="255"/>
      <c r="C1708" s="79" t="s">
        <v>306</v>
      </c>
      <c r="D1708" s="80">
        <v>4</v>
      </c>
      <c r="E1708" s="80">
        <v>130</v>
      </c>
      <c r="F1708" s="80">
        <v>520</v>
      </c>
      <c r="G1708" s="79"/>
    </row>
    <row r="1709" spans="1:7" ht="12" customHeight="1" x14ac:dyDescent="0.2">
      <c r="A1709" s="255"/>
      <c r="B1709" s="255"/>
      <c r="C1709" s="79" t="s">
        <v>321</v>
      </c>
      <c r="D1709" s="80">
        <v>1</v>
      </c>
      <c r="E1709" s="80">
        <v>940</v>
      </c>
      <c r="F1709" s="80">
        <v>940</v>
      </c>
      <c r="G1709" s="79"/>
    </row>
    <row r="1710" spans="1:7" ht="12" customHeight="1" x14ac:dyDescent="0.2">
      <c r="A1710" s="255"/>
      <c r="B1710" s="255"/>
      <c r="C1710" s="79" t="s">
        <v>317</v>
      </c>
      <c r="D1710" s="80">
        <v>1</v>
      </c>
      <c r="E1710" s="80">
        <v>370</v>
      </c>
      <c r="F1710" s="80">
        <v>370</v>
      </c>
      <c r="G1710" s="79"/>
    </row>
    <row r="1711" spans="1:7" ht="12" customHeight="1" x14ac:dyDescent="0.2">
      <c r="A1711" s="255"/>
      <c r="B1711" s="255"/>
      <c r="C1711" s="79" t="s">
        <v>317</v>
      </c>
      <c r="D1711" s="80">
        <v>1</v>
      </c>
      <c r="E1711" s="80">
        <v>370</v>
      </c>
      <c r="F1711" s="80">
        <v>370</v>
      </c>
      <c r="G1711" s="79"/>
    </row>
    <row r="1712" spans="1:7" ht="12" customHeight="1" x14ac:dyDescent="0.2">
      <c r="A1712" s="255"/>
      <c r="B1712" s="255"/>
      <c r="C1712" s="79" t="s">
        <v>318</v>
      </c>
      <c r="D1712" s="80">
        <v>3</v>
      </c>
      <c r="E1712" s="80">
        <v>170</v>
      </c>
      <c r="F1712" s="80">
        <v>510</v>
      </c>
      <c r="G1712" s="79"/>
    </row>
    <row r="1713" spans="1:7" ht="12" customHeight="1" x14ac:dyDescent="0.2">
      <c r="A1713" s="255"/>
      <c r="B1713" s="255"/>
      <c r="C1713" s="79" t="s">
        <v>853</v>
      </c>
      <c r="D1713" s="80">
        <v>1</v>
      </c>
      <c r="E1713" s="257"/>
      <c r="F1713" s="257"/>
      <c r="G1713" s="79" t="s">
        <v>777</v>
      </c>
    </row>
    <row r="1714" spans="1:7" ht="12" customHeight="1" x14ac:dyDescent="0.2">
      <c r="A1714" s="255"/>
      <c r="B1714" s="255"/>
      <c r="C1714" s="79" t="s">
        <v>853</v>
      </c>
      <c r="D1714" s="80">
        <v>1</v>
      </c>
      <c r="E1714" s="257"/>
      <c r="F1714" s="257"/>
      <c r="G1714" s="79" t="s">
        <v>777</v>
      </c>
    </row>
    <row r="1715" spans="1:7" ht="12" customHeight="1" x14ac:dyDescent="0.2">
      <c r="A1715" s="255"/>
      <c r="B1715" s="255"/>
      <c r="C1715" s="79" t="s">
        <v>853</v>
      </c>
      <c r="D1715" s="80">
        <v>1</v>
      </c>
      <c r="E1715" s="257"/>
      <c r="F1715" s="257"/>
      <c r="G1715" s="79" t="s">
        <v>777</v>
      </c>
    </row>
    <row r="1716" spans="1:7" ht="12" customHeight="1" x14ac:dyDescent="0.2">
      <c r="A1716" s="255"/>
      <c r="B1716" s="255"/>
      <c r="C1716" s="79" t="s">
        <v>1719</v>
      </c>
      <c r="D1716" s="80">
        <v>1</v>
      </c>
      <c r="E1716" s="257"/>
      <c r="F1716" s="257"/>
      <c r="G1716" s="79" t="s">
        <v>777</v>
      </c>
    </row>
    <row r="1717" spans="1:7" ht="12.95" customHeight="1" x14ac:dyDescent="0.2">
      <c r="E1717" s="259">
        <v>17212.259999999998</v>
      </c>
      <c r="F1717" s="259">
        <v>17212.259999999998</v>
      </c>
    </row>
    <row r="1718" spans="1:7" ht="12" customHeight="1" x14ac:dyDescent="0.2">
      <c r="A1718" s="251">
        <v>105</v>
      </c>
      <c r="B1718" s="252" t="s">
        <v>900</v>
      </c>
      <c r="C1718" s="253"/>
      <c r="D1718" s="251">
        <v>1</v>
      </c>
      <c r="E1718" s="254">
        <v>9340</v>
      </c>
      <c r="F1718" s="254">
        <v>9340</v>
      </c>
      <c r="G1718" s="79"/>
    </row>
    <row r="1719" spans="1:7" ht="12" customHeight="1" x14ac:dyDescent="0.2">
      <c r="A1719" s="255"/>
      <c r="B1719" s="255"/>
      <c r="C1719" s="79" t="s">
        <v>822</v>
      </c>
      <c r="D1719" s="80">
        <v>4</v>
      </c>
      <c r="E1719" s="256">
        <v>0.01</v>
      </c>
      <c r="F1719" s="256">
        <v>0.04</v>
      </c>
      <c r="G1719" s="79"/>
    </row>
    <row r="1720" spans="1:7" ht="12" customHeight="1" x14ac:dyDescent="0.2">
      <c r="A1720" s="255"/>
      <c r="B1720" s="255"/>
      <c r="C1720" s="79" t="s">
        <v>898</v>
      </c>
      <c r="D1720" s="80">
        <v>1</v>
      </c>
      <c r="E1720" s="257"/>
      <c r="F1720" s="257"/>
      <c r="G1720" s="79" t="s">
        <v>777</v>
      </c>
    </row>
    <row r="1721" spans="1:7" ht="12" customHeight="1" x14ac:dyDescent="0.2">
      <c r="A1721" s="255"/>
      <c r="B1721" s="255"/>
      <c r="C1721" s="79" t="s">
        <v>889</v>
      </c>
      <c r="D1721" s="80">
        <v>3</v>
      </c>
      <c r="E1721" s="257"/>
      <c r="F1721" s="257"/>
      <c r="G1721" s="79" t="s">
        <v>777</v>
      </c>
    </row>
    <row r="1722" spans="1:7" ht="12" customHeight="1" x14ac:dyDescent="0.2">
      <c r="A1722" s="255"/>
      <c r="B1722" s="255"/>
      <c r="C1722" s="79" t="s">
        <v>838</v>
      </c>
      <c r="D1722" s="80">
        <v>1</v>
      </c>
      <c r="E1722" s="257"/>
      <c r="F1722" s="257"/>
      <c r="G1722" s="79" t="s">
        <v>777</v>
      </c>
    </row>
    <row r="1723" spans="1:7" ht="12" customHeight="1" x14ac:dyDescent="0.2">
      <c r="A1723" s="255"/>
      <c r="B1723" s="255"/>
      <c r="C1723" s="79" t="s">
        <v>782</v>
      </c>
      <c r="D1723" s="80">
        <v>2</v>
      </c>
      <c r="E1723" s="257"/>
      <c r="F1723" s="257"/>
      <c r="G1723" s="79" t="s">
        <v>777</v>
      </c>
    </row>
    <row r="1724" spans="1:7" ht="12" customHeight="1" x14ac:dyDescent="0.2">
      <c r="A1724" s="255"/>
      <c r="B1724" s="255"/>
      <c r="C1724" s="79" t="s">
        <v>851</v>
      </c>
      <c r="D1724" s="80">
        <v>1</v>
      </c>
      <c r="E1724" s="257"/>
      <c r="F1724" s="257"/>
      <c r="G1724" s="79" t="s">
        <v>777</v>
      </c>
    </row>
    <row r="1725" spans="1:7" ht="12" customHeight="1" x14ac:dyDescent="0.2">
      <c r="A1725" s="255"/>
      <c r="B1725" s="255"/>
      <c r="C1725" s="79" t="s">
        <v>783</v>
      </c>
      <c r="D1725" s="80">
        <v>2</v>
      </c>
      <c r="E1725" s="257"/>
      <c r="F1725" s="257"/>
      <c r="G1725" s="79" t="s">
        <v>777</v>
      </c>
    </row>
    <row r="1726" spans="1:7" ht="12" customHeight="1" x14ac:dyDescent="0.2">
      <c r="A1726" s="255"/>
      <c r="B1726" s="255"/>
      <c r="C1726" s="79" t="s">
        <v>550</v>
      </c>
      <c r="D1726" s="80">
        <v>1</v>
      </c>
      <c r="E1726" s="81">
        <v>6660</v>
      </c>
      <c r="F1726" s="81">
        <v>6660</v>
      </c>
      <c r="G1726" s="79"/>
    </row>
    <row r="1727" spans="1:7" ht="12" customHeight="1" x14ac:dyDescent="0.2">
      <c r="A1727" s="255"/>
      <c r="B1727" s="255"/>
      <c r="C1727" s="79" t="s">
        <v>394</v>
      </c>
      <c r="D1727" s="80">
        <v>2</v>
      </c>
      <c r="E1727" s="256">
        <v>0.01</v>
      </c>
      <c r="F1727" s="256">
        <v>0.02</v>
      </c>
      <c r="G1727" s="79"/>
    </row>
    <row r="1728" spans="1:7" ht="12" customHeight="1" x14ac:dyDescent="0.2">
      <c r="A1728" s="255"/>
      <c r="B1728" s="255"/>
      <c r="C1728" s="79" t="s">
        <v>305</v>
      </c>
      <c r="D1728" s="80">
        <v>2</v>
      </c>
      <c r="E1728" s="80">
        <v>270</v>
      </c>
      <c r="F1728" s="80">
        <v>540</v>
      </c>
      <c r="G1728" s="79"/>
    </row>
    <row r="1729" spans="1:7" ht="12" customHeight="1" x14ac:dyDescent="0.2">
      <c r="A1729" s="255"/>
      <c r="B1729" s="255"/>
      <c r="C1729" s="79" t="s">
        <v>839</v>
      </c>
      <c r="D1729" s="80">
        <v>2</v>
      </c>
      <c r="E1729" s="256">
        <v>567.87</v>
      </c>
      <c r="F1729" s="264">
        <v>1135.74</v>
      </c>
      <c r="G1729" s="79"/>
    </row>
    <row r="1730" spans="1:7" ht="12" customHeight="1" x14ac:dyDescent="0.2">
      <c r="A1730" s="255"/>
      <c r="B1730" s="255"/>
      <c r="C1730" s="79" t="s">
        <v>824</v>
      </c>
      <c r="D1730" s="80">
        <v>4</v>
      </c>
      <c r="E1730" s="256">
        <v>0.01</v>
      </c>
      <c r="F1730" s="256">
        <v>0.04</v>
      </c>
      <c r="G1730" s="79"/>
    </row>
    <row r="1731" spans="1:7" ht="12" customHeight="1" x14ac:dyDescent="0.2">
      <c r="A1731" s="255"/>
      <c r="B1731" s="255"/>
      <c r="C1731" s="79" t="s">
        <v>549</v>
      </c>
      <c r="D1731" s="80">
        <v>1</v>
      </c>
      <c r="E1731" s="257"/>
      <c r="F1731" s="257"/>
      <c r="G1731" s="79" t="s">
        <v>777</v>
      </c>
    </row>
    <row r="1732" spans="1:7" ht="12" customHeight="1" x14ac:dyDescent="0.2">
      <c r="A1732" s="255"/>
      <c r="B1732" s="255"/>
      <c r="C1732" s="79" t="s">
        <v>784</v>
      </c>
      <c r="D1732" s="80">
        <v>1</v>
      </c>
      <c r="E1732" s="257"/>
      <c r="F1732" s="257"/>
      <c r="G1732" s="79" t="s">
        <v>777</v>
      </c>
    </row>
    <row r="1733" spans="1:7" ht="12" customHeight="1" x14ac:dyDescent="0.2">
      <c r="A1733" s="255"/>
      <c r="B1733" s="255"/>
      <c r="C1733" s="79" t="s">
        <v>787</v>
      </c>
      <c r="D1733" s="80">
        <v>1</v>
      </c>
      <c r="E1733" s="257"/>
      <c r="F1733" s="257"/>
      <c r="G1733" s="79" t="s">
        <v>777</v>
      </c>
    </row>
    <row r="1734" spans="1:7" ht="12" customHeight="1" x14ac:dyDescent="0.2">
      <c r="A1734" s="255"/>
      <c r="B1734" s="255"/>
      <c r="C1734" s="79" t="s">
        <v>852</v>
      </c>
      <c r="D1734" s="80">
        <v>1</v>
      </c>
      <c r="E1734" s="257"/>
      <c r="F1734" s="257"/>
      <c r="G1734" s="79" t="s">
        <v>777</v>
      </c>
    </row>
    <row r="1735" spans="1:7" ht="12" customHeight="1" x14ac:dyDescent="0.2">
      <c r="A1735" s="255"/>
      <c r="B1735" s="255"/>
      <c r="C1735" s="79" t="s">
        <v>899</v>
      </c>
      <c r="D1735" s="80">
        <v>1</v>
      </c>
      <c r="E1735" s="257"/>
      <c r="F1735" s="257"/>
      <c r="G1735" s="79" t="s">
        <v>777</v>
      </c>
    </row>
    <row r="1736" spans="1:7" ht="12" customHeight="1" x14ac:dyDescent="0.2">
      <c r="A1736" s="255"/>
      <c r="B1736" s="255"/>
      <c r="C1736" s="79" t="s">
        <v>550</v>
      </c>
      <c r="D1736" s="80">
        <v>1</v>
      </c>
      <c r="E1736" s="81">
        <v>6660</v>
      </c>
      <c r="F1736" s="81">
        <v>6660</v>
      </c>
      <c r="G1736" s="79"/>
    </row>
    <row r="1737" spans="1:7" ht="12" customHeight="1" x14ac:dyDescent="0.2">
      <c r="A1737" s="255"/>
      <c r="B1737" s="255"/>
      <c r="C1737" s="79" t="s">
        <v>792</v>
      </c>
      <c r="D1737" s="80">
        <v>1</v>
      </c>
      <c r="E1737" s="80">
        <v>930</v>
      </c>
      <c r="F1737" s="80">
        <v>930</v>
      </c>
      <c r="G1737" s="79"/>
    </row>
    <row r="1738" spans="1:7" ht="12" customHeight="1" x14ac:dyDescent="0.2">
      <c r="A1738" s="255"/>
      <c r="B1738" s="255"/>
      <c r="C1738" s="79" t="s">
        <v>329</v>
      </c>
      <c r="D1738" s="80">
        <v>3</v>
      </c>
      <c r="E1738" s="80">
        <v>620</v>
      </c>
      <c r="F1738" s="81">
        <v>1860</v>
      </c>
      <c r="G1738" s="79"/>
    </row>
    <row r="1739" spans="1:7" ht="12" customHeight="1" x14ac:dyDescent="0.2">
      <c r="A1739" s="255"/>
      <c r="B1739" s="255"/>
      <c r="C1739" s="79" t="s">
        <v>551</v>
      </c>
      <c r="D1739" s="80">
        <v>2</v>
      </c>
      <c r="E1739" s="256">
        <v>0.01</v>
      </c>
      <c r="F1739" s="256">
        <v>0.02</v>
      </c>
      <c r="G1739" s="79"/>
    </row>
    <row r="1740" spans="1:7" ht="12.95" customHeight="1" x14ac:dyDescent="0.2">
      <c r="E1740" s="259">
        <v>27126.12</v>
      </c>
      <c r="F1740" s="259">
        <v>27126.12</v>
      </c>
    </row>
    <row r="1741" spans="1:7" ht="12" customHeight="1" x14ac:dyDescent="0.2">
      <c r="A1741" s="251">
        <v>106</v>
      </c>
      <c r="B1741" s="252" t="s">
        <v>906</v>
      </c>
      <c r="C1741" s="253"/>
      <c r="D1741" s="251">
        <v>1</v>
      </c>
      <c r="E1741" s="254">
        <v>9340</v>
      </c>
      <c r="F1741" s="254">
        <v>9340</v>
      </c>
      <c r="G1741" s="79"/>
    </row>
    <row r="1742" spans="1:7" ht="12" customHeight="1" x14ac:dyDescent="0.2">
      <c r="A1742" s="255"/>
      <c r="B1742" s="255"/>
      <c r="C1742" s="79" t="s">
        <v>822</v>
      </c>
      <c r="D1742" s="80">
        <v>4</v>
      </c>
      <c r="E1742" s="256">
        <v>0.01</v>
      </c>
      <c r="F1742" s="256">
        <v>0.04</v>
      </c>
      <c r="G1742" s="79"/>
    </row>
    <row r="1743" spans="1:7" ht="12" customHeight="1" x14ac:dyDescent="0.2">
      <c r="A1743" s="255"/>
      <c r="B1743" s="255"/>
      <c r="C1743" s="79" t="s">
        <v>898</v>
      </c>
      <c r="D1743" s="80">
        <v>1</v>
      </c>
      <c r="E1743" s="257"/>
      <c r="F1743" s="257"/>
      <c r="G1743" s="79" t="s">
        <v>777</v>
      </c>
    </row>
    <row r="1744" spans="1:7" ht="12" customHeight="1" x14ac:dyDescent="0.2">
      <c r="A1744" s="255"/>
      <c r="B1744" s="255"/>
      <c r="C1744" s="79" t="s">
        <v>889</v>
      </c>
      <c r="D1744" s="80">
        <v>3</v>
      </c>
      <c r="E1744" s="257"/>
      <c r="F1744" s="257"/>
      <c r="G1744" s="79" t="s">
        <v>777</v>
      </c>
    </row>
    <row r="1745" spans="1:7" ht="12" customHeight="1" x14ac:dyDescent="0.2">
      <c r="A1745" s="255"/>
      <c r="B1745" s="255"/>
      <c r="C1745" s="79" t="s">
        <v>838</v>
      </c>
      <c r="D1745" s="80">
        <v>1</v>
      </c>
      <c r="E1745" s="257"/>
      <c r="F1745" s="257"/>
      <c r="G1745" s="79" t="s">
        <v>777</v>
      </c>
    </row>
    <row r="1746" spans="1:7" ht="12" customHeight="1" x14ac:dyDescent="0.2">
      <c r="A1746" s="255"/>
      <c r="B1746" s="255"/>
      <c r="C1746" s="79" t="s">
        <v>851</v>
      </c>
      <c r="D1746" s="80">
        <v>1</v>
      </c>
      <c r="E1746" s="257"/>
      <c r="F1746" s="257"/>
      <c r="G1746" s="79" t="s">
        <v>777</v>
      </c>
    </row>
    <row r="1747" spans="1:7" ht="12" customHeight="1" x14ac:dyDescent="0.2">
      <c r="A1747" s="255"/>
      <c r="B1747" s="255"/>
      <c r="C1747" s="79" t="s">
        <v>394</v>
      </c>
      <c r="D1747" s="80">
        <v>2</v>
      </c>
      <c r="E1747" s="256">
        <v>0.01</v>
      </c>
      <c r="F1747" s="256">
        <v>0.02</v>
      </c>
      <c r="G1747" s="79"/>
    </row>
    <row r="1748" spans="1:7" ht="12" customHeight="1" x14ac:dyDescent="0.2">
      <c r="A1748" s="255"/>
      <c r="B1748" s="255"/>
      <c r="C1748" s="79" t="s">
        <v>353</v>
      </c>
      <c r="D1748" s="80">
        <v>1</v>
      </c>
      <c r="E1748" s="80">
        <v>930</v>
      </c>
      <c r="F1748" s="80">
        <v>930</v>
      </c>
      <c r="G1748" s="79"/>
    </row>
    <row r="1749" spans="1:7" ht="12" customHeight="1" x14ac:dyDescent="0.2">
      <c r="A1749" s="255"/>
      <c r="B1749" s="255"/>
      <c r="C1749" s="79" t="s">
        <v>305</v>
      </c>
      <c r="D1749" s="80">
        <v>2</v>
      </c>
      <c r="E1749" s="80">
        <v>270</v>
      </c>
      <c r="F1749" s="80">
        <v>540</v>
      </c>
      <c r="G1749" s="79"/>
    </row>
    <row r="1750" spans="1:7" ht="12" customHeight="1" x14ac:dyDescent="0.2">
      <c r="A1750" s="255"/>
      <c r="B1750" s="255"/>
      <c r="C1750" s="79" t="s">
        <v>839</v>
      </c>
      <c r="D1750" s="80">
        <v>2</v>
      </c>
      <c r="E1750" s="256">
        <v>567.87</v>
      </c>
      <c r="F1750" s="264">
        <v>1135.74</v>
      </c>
      <c r="G1750" s="79"/>
    </row>
    <row r="1751" spans="1:7" ht="12" customHeight="1" x14ac:dyDescent="0.2">
      <c r="A1751" s="255"/>
      <c r="B1751" s="255"/>
      <c r="C1751" s="79" t="s">
        <v>824</v>
      </c>
      <c r="D1751" s="80">
        <v>4</v>
      </c>
      <c r="E1751" s="256">
        <v>0.01</v>
      </c>
      <c r="F1751" s="256">
        <v>0.04</v>
      </c>
      <c r="G1751" s="79"/>
    </row>
    <row r="1752" spans="1:7" ht="12" customHeight="1" x14ac:dyDescent="0.2">
      <c r="A1752" s="255"/>
      <c r="B1752" s="255"/>
      <c r="C1752" s="79" t="s">
        <v>549</v>
      </c>
      <c r="D1752" s="80">
        <v>1</v>
      </c>
      <c r="E1752" s="257"/>
      <c r="F1752" s="257"/>
      <c r="G1752" s="79" t="s">
        <v>777</v>
      </c>
    </row>
    <row r="1753" spans="1:7" ht="12" customHeight="1" x14ac:dyDescent="0.2">
      <c r="A1753" s="255"/>
      <c r="B1753" s="255"/>
      <c r="C1753" s="79" t="s">
        <v>787</v>
      </c>
      <c r="D1753" s="80">
        <v>1</v>
      </c>
      <c r="E1753" s="257"/>
      <c r="F1753" s="257"/>
      <c r="G1753" s="79" t="s">
        <v>777</v>
      </c>
    </row>
    <row r="1754" spans="1:7" ht="12" customHeight="1" x14ac:dyDescent="0.2">
      <c r="A1754" s="255"/>
      <c r="B1754" s="255"/>
      <c r="C1754" s="79" t="s">
        <v>852</v>
      </c>
      <c r="D1754" s="80">
        <v>1</v>
      </c>
      <c r="E1754" s="257"/>
      <c r="F1754" s="257"/>
      <c r="G1754" s="79" t="s">
        <v>777</v>
      </c>
    </row>
    <row r="1755" spans="1:7" ht="12" customHeight="1" x14ac:dyDescent="0.2">
      <c r="A1755" s="255"/>
      <c r="B1755" s="255"/>
      <c r="C1755" s="79" t="s">
        <v>306</v>
      </c>
      <c r="D1755" s="80">
        <v>3</v>
      </c>
      <c r="E1755" s="80">
        <v>130</v>
      </c>
      <c r="F1755" s="80">
        <v>390</v>
      </c>
      <c r="G1755" s="79"/>
    </row>
    <row r="1756" spans="1:7" ht="12" customHeight="1" x14ac:dyDescent="0.2">
      <c r="A1756" s="255"/>
      <c r="B1756" s="255"/>
      <c r="C1756" s="79" t="s">
        <v>321</v>
      </c>
      <c r="D1756" s="80">
        <v>1</v>
      </c>
      <c r="E1756" s="80">
        <v>940</v>
      </c>
      <c r="F1756" s="80">
        <v>940</v>
      </c>
      <c r="G1756" s="79"/>
    </row>
    <row r="1757" spans="1:7" ht="12" customHeight="1" x14ac:dyDescent="0.2">
      <c r="A1757" s="255"/>
      <c r="B1757" s="255"/>
      <c r="C1757" s="79" t="s">
        <v>321</v>
      </c>
      <c r="D1757" s="80">
        <v>1</v>
      </c>
      <c r="E1757" s="80">
        <v>940</v>
      </c>
      <c r="F1757" s="80">
        <v>940</v>
      </c>
      <c r="G1757" s="79"/>
    </row>
    <row r="1758" spans="1:7" ht="12" customHeight="1" x14ac:dyDescent="0.2">
      <c r="A1758" s="255"/>
      <c r="B1758" s="255"/>
      <c r="C1758" s="79" t="s">
        <v>318</v>
      </c>
      <c r="D1758" s="80">
        <v>2</v>
      </c>
      <c r="E1758" s="80">
        <v>170</v>
      </c>
      <c r="F1758" s="80">
        <v>340</v>
      </c>
      <c r="G1758" s="79"/>
    </row>
    <row r="1759" spans="1:7" ht="12" customHeight="1" x14ac:dyDescent="0.2">
      <c r="A1759" s="255"/>
      <c r="B1759" s="255"/>
      <c r="C1759" s="79" t="s">
        <v>853</v>
      </c>
      <c r="D1759" s="80">
        <v>1</v>
      </c>
      <c r="E1759" s="257"/>
      <c r="F1759" s="257"/>
      <c r="G1759" s="79" t="s">
        <v>777</v>
      </c>
    </row>
    <row r="1760" spans="1:7" ht="12" customHeight="1" x14ac:dyDescent="0.2">
      <c r="A1760" s="255"/>
      <c r="B1760" s="255"/>
      <c r="C1760" s="79" t="s">
        <v>853</v>
      </c>
      <c r="D1760" s="80">
        <v>1</v>
      </c>
      <c r="E1760" s="257"/>
      <c r="F1760" s="257"/>
      <c r="G1760" s="79" t="s">
        <v>777</v>
      </c>
    </row>
    <row r="1761" spans="1:7" ht="12" customHeight="1" x14ac:dyDescent="0.2">
      <c r="A1761" s="255"/>
      <c r="B1761" s="255"/>
      <c r="C1761" s="79" t="s">
        <v>812</v>
      </c>
      <c r="D1761" s="80">
        <v>1</v>
      </c>
      <c r="E1761" s="257"/>
      <c r="F1761" s="257"/>
      <c r="G1761" s="79" t="s">
        <v>777</v>
      </c>
    </row>
    <row r="1762" spans="1:7" ht="12" customHeight="1" x14ac:dyDescent="0.2">
      <c r="A1762" s="255"/>
      <c r="B1762" s="255"/>
      <c r="C1762" s="79" t="s">
        <v>812</v>
      </c>
      <c r="D1762" s="80">
        <v>1</v>
      </c>
      <c r="E1762" s="257"/>
      <c r="F1762" s="257"/>
      <c r="G1762" s="79" t="s">
        <v>777</v>
      </c>
    </row>
    <row r="1763" spans="1:7" ht="12" customHeight="1" x14ac:dyDescent="0.2">
      <c r="A1763" s="255"/>
      <c r="B1763" s="255"/>
      <c r="C1763" s="79" t="s">
        <v>814</v>
      </c>
      <c r="D1763" s="80">
        <v>1</v>
      </c>
      <c r="E1763" s="257"/>
      <c r="F1763" s="257"/>
      <c r="G1763" s="79" t="s">
        <v>777</v>
      </c>
    </row>
    <row r="1764" spans="1:7" ht="12" customHeight="1" x14ac:dyDescent="0.2">
      <c r="A1764" s="255"/>
      <c r="B1764" s="255"/>
      <c r="C1764" s="79" t="s">
        <v>814</v>
      </c>
      <c r="D1764" s="80">
        <v>1</v>
      </c>
      <c r="E1764" s="257"/>
      <c r="F1764" s="257"/>
      <c r="G1764" s="79" t="s">
        <v>777</v>
      </c>
    </row>
    <row r="1765" spans="1:7" ht="12" customHeight="1" x14ac:dyDescent="0.2">
      <c r="A1765" s="255"/>
      <c r="B1765" s="255"/>
      <c r="C1765" s="79" t="s">
        <v>899</v>
      </c>
      <c r="D1765" s="80">
        <v>1</v>
      </c>
      <c r="E1765" s="257"/>
      <c r="F1765" s="257"/>
      <c r="G1765" s="79" t="s">
        <v>777</v>
      </c>
    </row>
    <row r="1766" spans="1:7" ht="12.95" customHeight="1" x14ac:dyDescent="0.2">
      <c r="E1766" s="263">
        <v>14556.1</v>
      </c>
      <c r="F1766" s="263">
        <v>14556.1</v>
      </c>
    </row>
    <row r="1767" spans="1:7" ht="12" customHeight="1" x14ac:dyDescent="0.2">
      <c r="A1767" s="251">
        <v>107</v>
      </c>
      <c r="B1767" s="252" t="s">
        <v>907</v>
      </c>
      <c r="C1767" s="253"/>
      <c r="D1767" s="251">
        <v>1</v>
      </c>
      <c r="E1767" s="261">
        <v>11133.28</v>
      </c>
      <c r="F1767" s="261">
        <v>11133.28</v>
      </c>
      <c r="G1767" s="79"/>
    </row>
    <row r="1768" spans="1:7" ht="12" customHeight="1" x14ac:dyDescent="0.2">
      <c r="A1768" s="255"/>
      <c r="B1768" s="255"/>
      <c r="C1768" s="79" t="s">
        <v>822</v>
      </c>
      <c r="D1768" s="80">
        <v>4</v>
      </c>
      <c r="E1768" s="256">
        <v>0.01</v>
      </c>
      <c r="F1768" s="256">
        <v>0.04</v>
      </c>
      <c r="G1768" s="79"/>
    </row>
    <row r="1769" spans="1:7" ht="12" customHeight="1" x14ac:dyDescent="0.2">
      <c r="A1769" s="255"/>
      <c r="B1769" s="255"/>
      <c r="C1769" s="79" t="s">
        <v>908</v>
      </c>
      <c r="D1769" s="80">
        <v>1</v>
      </c>
      <c r="E1769" s="257"/>
      <c r="F1769" s="257"/>
      <c r="G1769" s="79" t="s">
        <v>777</v>
      </c>
    </row>
    <row r="1770" spans="1:7" ht="12" customHeight="1" x14ac:dyDescent="0.2">
      <c r="A1770" s="255"/>
      <c r="B1770" s="255"/>
      <c r="C1770" s="79" t="s">
        <v>889</v>
      </c>
      <c r="D1770" s="80">
        <v>3</v>
      </c>
      <c r="E1770" s="257"/>
      <c r="F1770" s="257"/>
      <c r="G1770" s="79" t="s">
        <v>777</v>
      </c>
    </row>
    <row r="1771" spans="1:7" ht="12" customHeight="1" x14ac:dyDescent="0.2">
      <c r="A1771" s="255"/>
      <c r="B1771" s="255"/>
      <c r="C1771" s="79" t="s">
        <v>838</v>
      </c>
      <c r="D1771" s="80">
        <v>1</v>
      </c>
      <c r="E1771" s="257"/>
      <c r="F1771" s="257"/>
      <c r="G1771" s="79" t="s">
        <v>777</v>
      </c>
    </row>
    <row r="1772" spans="1:7" ht="12" customHeight="1" x14ac:dyDescent="0.2">
      <c r="A1772" s="255"/>
      <c r="B1772" s="255"/>
      <c r="C1772" s="79" t="s">
        <v>909</v>
      </c>
      <c r="D1772" s="80">
        <v>1</v>
      </c>
      <c r="E1772" s="257"/>
      <c r="F1772" s="257"/>
      <c r="G1772" s="79" t="s">
        <v>777</v>
      </c>
    </row>
    <row r="1773" spans="1:7" ht="12" customHeight="1" x14ac:dyDescent="0.2">
      <c r="A1773" s="255"/>
      <c r="B1773" s="255"/>
      <c r="C1773" s="79" t="s">
        <v>394</v>
      </c>
      <c r="D1773" s="80">
        <v>2</v>
      </c>
      <c r="E1773" s="256">
        <v>0.01</v>
      </c>
      <c r="F1773" s="256">
        <v>0.02</v>
      </c>
      <c r="G1773" s="79"/>
    </row>
    <row r="1774" spans="1:7" ht="12" customHeight="1" x14ac:dyDescent="0.2">
      <c r="A1774" s="255"/>
      <c r="B1774" s="255"/>
      <c r="C1774" s="79" t="s">
        <v>353</v>
      </c>
      <c r="D1774" s="80">
        <v>1</v>
      </c>
      <c r="E1774" s="80">
        <v>930</v>
      </c>
      <c r="F1774" s="80">
        <v>930</v>
      </c>
      <c r="G1774" s="79"/>
    </row>
    <row r="1775" spans="1:7" ht="12" customHeight="1" x14ac:dyDescent="0.2">
      <c r="A1775" s="255"/>
      <c r="B1775" s="255"/>
      <c r="C1775" s="79" t="s">
        <v>305</v>
      </c>
      <c r="D1775" s="80">
        <v>2</v>
      </c>
      <c r="E1775" s="80">
        <v>270</v>
      </c>
      <c r="F1775" s="80">
        <v>540</v>
      </c>
      <c r="G1775" s="79"/>
    </row>
    <row r="1776" spans="1:7" ht="12" customHeight="1" x14ac:dyDescent="0.2">
      <c r="A1776" s="255"/>
      <c r="B1776" s="255"/>
      <c r="C1776" s="79" t="s">
        <v>839</v>
      </c>
      <c r="D1776" s="80">
        <v>2</v>
      </c>
      <c r="E1776" s="256">
        <v>567.87</v>
      </c>
      <c r="F1776" s="264">
        <v>1135.74</v>
      </c>
      <c r="G1776" s="79"/>
    </row>
    <row r="1777" spans="1:7" ht="12" customHeight="1" x14ac:dyDescent="0.2">
      <c r="A1777" s="255"/>
      <c r="B1777" s="255"/>
      <c r="C1777" s="79" t="s">
        <v>824</v>
      </c>
      <c r="D1777" s="80">
        <v>4</v>
      </c>
      <c r="E1777" s="256">
        <v>0.01</v>
      </c>
      <c r="F1777" s="256">
        <v>0.04</v>
      </c>
      <c r="G1777" s="79"/>
    </row>
    <row r="1778" spans="1:7" ht="12" customHeight="1" x14ac:dyDescent="0.2">
      <c r="A1778" s="255"/>
      <c r="B1778" s="255"/>
      <c r="C1778" s="79" t="s">
        <v>549</v>
      </c>
      <c r="D1778" s="80">
        <v>1</v>
      </c>
      <c r="E1778" s="257"/>
      <c r="F1778" s="257"/>
      <c r="G1778" s="79" t="s">
        <v>777</v>
      </c>
    </row>
    <row r="1779" spans="1:7" ht="12" customHeight="1" x14ac:dyDescent="0.2">
      <c r="A1779" s="255"/>
      <c r="B1779" s="255"/>
      <c r="C1779" s="79" t="s">
        <v>794</v>
      </c>
      <c r="D1779" s="80">
        <v>1</v>
      </c>
      <c r="E1779" s="257"/>
      <c r="F1779" s="257"/>
      <c r="G1779" s="79" t="s">
        <v>777</v>
      </c>
    </row>
    <row r="1780" spans="1:7" ht="12" customHeight="1" x14ac:dyDescent="0.2">
      <c r="A1780" s="255"/>
      <c r="B1780" s="255"/>
      <c r="C1780" s="79" t="s">
        <v>852</v>
      </c>
      <c r="D1780" s="80">
        <v>1</v>
      </c>
      <c r="E1780" s="257"/>
      <c r="F1780" s="257"/>
      <c r="G1780" s="79" t="s">
        <v>777</v>
      </c>
    </row>
    <row r="1781" spans="1:7" ht="12" customHeight="1" x14ac:dyDescent="0.2">
      <c r="A1781" s="255"/>
      <c r="B1781" s="255"/>
      <c r="C1781" s="79" t="s">
        <v>306</v>
      </c>
      <c r="D1781" s="80">
        <v>4</v>
      </c>
      <c r="E1781" s="80">
        <v>130</v>
      </c>
      <c r="F1781" s="80">
        <v>520</v>
      </c>
      <c r="G1781" s="79"/>
    </row>
    <row r="1782" spans="1:7" ht="12" customHeight="1" x14ac:dyDescent="0.2">
      <c r="A1782" s="255"/>
      <c r="B1782" s="255"/>
      <c r="C1782" s="79" t="s">
        <v>321</v>
      </c>
      <c r="D1782" s="80">
        <v>1</v>
      </c>
      <c r="E1782" s="80">
        <v>940</v>
      </c>
      <c r="F1782" s="80">
        <v>940</v>
      </c>
      <c r="G1782" s="79"/>
    </row>
    <row r="1783" spans="1:7" ht="12" customHeight="1" x14ac:dyDescent="0.2">
      <c r="A1783" s="255"/>
      <c r="B1783" s="255"/>
      <c r="C1783" s="79" t="s">
        <v>321</v>
      </c>
      <c r="D1783" s="80">
        <v>1</v>
      </c>
      <c r="E1783" s="80">
        <v>940</v>
      </c>
      <c r="F1783" s="80">
        <v>940</v>
      </c>
      <c r="G1783" s="79"/>
    </row>
    <row r="1784" spans="1:7" ht="12" customHeight="1" x14ac:dyDescent="0.2">
      <c r="A1784" s="255"/>
      <c r="B1784" s="255"/>
      <c r="C1784" s="79" t="s">
        <v>318</v>
      </c>
      <c r="D1784" s="80">
        <v>2</v>
      </c>
      <c r="E1784" s="80">
        <v>170</v>
      </c>
      <c r="F1784" s="80">
        <v>340</v>
      </c>
      <c r="G1784" s="79"/>
    </row>
    <row r="1785" spans="1:7" ht="12" customHeight="1" x14ac:dyDescent="0.2">
      <c r="A1785" s="255"/>
      <c r="B1785" s="255"/>
      <c r="C1785" s="79" t="s">
        <v>853</v>
      </c>
      <c r="D1785" s="80">
        <v>1</v>
      </c>
      <c r="E1785" s="257"/>
      <c r="F1785" s="257"/>
      <c r="G1785" s="79" t="s">
        <v>777</v>
      </c>
    </row>
    <row r="1786" spans="1:7" ht="12" customHeight="1" x14ac:dyDescent="0.2">
      <c r="A1786" s="255"/>
      <c r="B1786" s="255"/>
      <c r="C1786" s="79" t="s">
        <v>853</v>
      </c>
      <c r="D1786" s="80">
        <v>1</v>
      </c>
      <c r="E1786" s="257"/>
      <c r="F1786" s="257"/>
      <c r="G1786" s="79" t="s">
        <v>777</v>
      </c>
    </row>
    <row r="1787" spans="1:7" ht="12" customHeight="1" x14ac:dyDescent="0.2">
      <c r="A1787" s="255"/>
      <c r="B1787" s="255"/>
      <c r="C1787" s="79" t="s">
        <v>812</v>
      </c>
      <c r="D1787" s="80">
        <v>1</v>
      </c>
      <c r="E1787" s="257"/>
      <c r="F1787" s="257"/>
      <c r="G1787" s="79" t="s">
        <v>777</v>
      </c>
    </row>
    <row r="1788" spans="1:7" ht="12" customHeight="1" x14ac:dyDescent="0.2">
      <c r="A1788" s="255"/>
      <c r="B1788" s="255"/>
      <c r="C1788" s="79" t="s">
        <v>812</v>
      </c>
      <c r="D1788" s="80">
        <v>1</v>
      </c>
      <c r="E1788" s="257"/>
      <c r="F1788" s="257"/>
      <c r="G1788" s="79" t="s">
        <v>777</v>
      </c>
    </row>
    <row r="1789" spans="1:7" ht="12" customHeight="1" x14ac:dyDescent="0.2">
      <c r="A1789" s="255"/>
      <c r="B1789" s="255"/>
      <c r="C1789" s="79" t="s">
        <v>814</v>
      </c>
      <c r="D1789" s="80">
        <v>1</v>
      </c>
      <c r="E1789" s="257"/>
      <c r="F1789" s="257"/>
      <c r="G1789" s="79" t="s">
        <v>777</v>
      </c>
    </row>
    <row r="1790" spans="1:7" ht="12" customHeight="1" x14ac:dyDescent="0.2">
      <c r="A1790" s="255"/>
      <c r="B1790" s="255"/>
      <c r="C1790" s="79" t="s">
        <v>814</v>
      </c>
      <c r="D1790" s="80">
        <v>1</v>
      </c>
      <c r="E1790" s="257"/>
      <c r="F1790" s="257"/>
      <c r="G1790" s="79" t="s">
        <v>777</v>
      </c>
    </row>
    <row r="1791" spans="1:7" ht="12" customHeight="1" x14ac:dyDescent="0.2">
      <c r="A1791" s="255"/>
      <c r="B1791" s="255"/>
      <c r="C1791" s="79" t="s">
        <v>910</v>
      </c>
      <c r="D1791" s="80">
        <v>1</v>
      </c>
      <c r="E1791" s="257"/>
      <c r="F1791" s="257"/>
      <c r="G1791" s="79" t="s">
        <v>777</v>
      </c>
    </row>
    <row r="1792" spans="1:7" ht="12.95" customHeight="1" x14ac:dyDescent="0.2">
      <c r="E1792" s="259">
        <v>16479.38</v>
      </c>
      <c r="F1792" s="259">
        <v>16479.38</v>
      </c>
    </row>
    <row r="1793" spans="1:7" ht="12" customHeight="1" x14ac:dyDescent="0.2">
      <c r="A1793" s="251">
        <v>108</v>
      </c>
      <c r="B1793" s="252" t="s">
        <v>1068</v>
      </c>
      <c r="C1793" s="253"/>
      <c r="D1793" s="251">
        <v>1</v>
      </c>
      <c r="E1793" s="254">
        <v>8100</v>
      </c>
      <c r="F1793" s="254">
        <v>8100</v>
      </c>
      <c r="G1793" s="79"/>
    </row>
    <row r="1794" spans="1:7" ht="12" customHeight="1" x14ac:dyDescent="0.2">
      <c r="A1794" s="255"/>
      <c r="B1794" s="255"/>
      <c r="C1794" s="79" t="s">
        <v>545</v>
      </c>
      <c r="D1794" s="80">
        <v>4</v>
      </c>
      <c r="E1794" s="256">
        <v>0.01</v>
      </c>
      <c r="F1794" s="256">
        <v>0.04</v>
      </c>
      <c r="G1794" s="79"/>
    </row>
    <row r="1795" spans="1:7" ht="12" customHeight="1" x14ac:dyDescent="0.2">
      <c r="A1795" s="255"/>
      <c r="B1795" s="255"/>
      <c r="C1795" s="79" t="s">
        <v>546</v>
      </c>
      <c r="D1795" s="80">
        <v>4</v>
      </c>
      <c r="E1795" s="256">
        <v>0.01</v>
      </c>
      <c r="F1795" s="256">
        <v>0.04</v>
      </c>
      <c r="G1795" s="79"/>
    </row>
    <row r="1796" spans="1:7" ht="12" customHeight="1" x14ac:dyDescent="0.2">
      <c r="A1796" s="255"/>
      <c r="B1796" s="255"/>
      <c r="C1796" s="79" t="s">
        <v>785</v>
      </c>
      <c r="D1796" s="80">
        <v>1</v>
      </c>
      <c r="E1796" s="257"/>
      <c r="F1796" s="257"/>
      <c r="G1796" s="79" t="s">
        <v>777</v>
      </c>
    </row>
    <row r="1797" spans="1:7" ht="12" customHeight="1" x14ac:dyDescent="0.2">
      <c r="A1797" s="255"/>
      <c r="B1797" s="255"/>
      <c r="C1797" s="79" t="s">
        <v>553</v>
      </c>
      <c r="D1797" s="80">
        <v>3</v>
      </c>
      <c r="E1797" s="257"/>
      <c r="F1797" s="257"/>
      <c r="G1797" s="79" t="s">
        <v>777</v>
      </c>
    </row>
    <row r="1798" spans="1:7" ht="12" customHeight="1" x14ac:dyDescent="0.2">
      <c r="A1798" s="255"/>
      <c r="B1798" s="255"/>
      <c r="C1798" s="79" t="s">
        <v>778</v>
      </c>
      <c r="D1798" s="80">
        <v>1</v>
      </c>
      <c r="E1798" s="257"/>
      <c r="F1798" s="257"/>
      <c r="G1798" s="79" t="s">
        <v>777</v>
      </c>
    </row>
    <row r="1799" spans="1:7" ht="12" customHeight="1" x14ac:dyDescent="0.2">
      <c r="A1799" s="255"/>
      <c r="B1799" s="255"/>
      <c r="C1799" s="79" t="s">
        <v>788</v>
      </c>
      <c r="D1799" s="80">
        <v>1</v>
      </c>
      <c r="E1799" s="257"/>
      <c r="F1799" s="257"/>
      <c r="G1799" s="79" t="s">
        <v>777</v>
      </c>
    </row>
    <row r="1800" spans="1:7" ht="12" customHeight="1" x14ac:dyDescent="0.2">
      <c r="A1800" s="255"/>
      <c r="B1800" s="255"/>
      <c r="C1800" s="79" t="s">
        <v>394</v>
      </c>
      <c r="D1800" s="80">
        <v>2</v>
      </c>
      <c r="E1800" s="256">
        <v>0.01</v>
      </c>
      <c r="F1800" s="256">
        <v>0.02</v>
      </c>
      <c r="G1800" s="79"/>
    </row>
    <row r="1801" spans="1:7" ht="12" customHeight="1" x14ac:dyDescent="0.2">
      <c r="A1801" s="255"/>
      <c r="B1801" s="255"/>
      <c r="C1801" s="79" t="s">
        <v>353</v>
      </c>
      <c r="D1801" s="80">
        <v>1</v>
      </c>
      <c r="E1801" s="80">
        <v>930</v>
      </c>
      <c r="F1801" s="80">
        <v>930</v>
      </c>
      <c r="G1801" s="79"/>
    </row>
    <row r="1802" spans="1:7" ht="12" customHeight="1" x14ac:dyDescent="0.2">
      <c r="A1802" s="255"/>
      <c r="B1802" s="255"/>
      <c r="C1802" s="79" t="s">
        <v>366</v>
      </c>
      <c r="D1802" s="80">
        <v>2</v>
      </c>
      <c r="E1802" s="80">
        <v>270</v>
      </c>
      <c r="F1802" s="80">
        <v>540</v>
      </c>
      <c r="G1802" s="79"/>
    </row>
    <row r="1803" spans="1:7" ht="12" customHeight="1" x14ac:dyDescent="0.2">
      <c r="A1803" s="255"/>
      <c r="B1803" s="255"/>
      <c r="C1803" s="79" t="s">
        <v>779</v>
      </c>
      <c r="D1803" s="80">
        <v>2</v>
      </c>
      <c r="E1803" s="256">
        <v>567.87</v>
      </c>
      <c r="F1803" s="264">
        <v>1135.74</v>
      </c>
      <c r="G1803" s="79"/>
    </row>
    <row r="1804" spans="1:7" ht="12" customHeight="1" x14ac:dyDescent="0.2">
      <c r="A1804" s="255"/>
      <c r="B1804" s="255"/>
      <c r="C1804" s="79" t="s">
        <v>549</v>
      </c>
      <c r="D1804" s="80">
        <v>1</v>
      </c>
      <c r="E1804" s="257"/>
      <c r="F1804" s="257"/>
      <c r="G1804" s="79" t="s">
        <v>777</v>
      </c>
    </row>
    <row r="1805" spans="1:7" ht="12" customHeight="1" x14ac:dyDescent="0.2">
      <c r="A1805" s="255"/>
      <c r="B1805" s="255"/>
      <c r="C1805" s="79" t="s">
        <v>787</v>
      </c>
      <c r="D1805" s="80">
        <v>1</v>
      </c>
      <c r="E1805" s="257"/>
      <c r="F1805" s="257"/>
      <c r="G1805" s="79" t="s">
        <v>777</v>
      </c>
    </row>
    <row r="1806" spans="1:7" ht="12" customHeight="1" x14ac:dyDescent="0.2">
      <c r="A1806" s="255"/>
      <c r="B1806" s="255"/>
      <c r="C1806" s="79" t="s">
        <v>852</v>
      </c>
      <c r="D1806" s="80">
        <v>1</v>
      </c>
      <c r="E1806" s="257"/>
      <c r="F1806" s="257"/>
      <c r="G1806" s="79" t="s">
        <v>777</v>
      </c>
    </row>
    <row r="1807" spans="1:7" ht="12" customHeight="1" x14ac:dyDescent="0.2">
      <c r="A1807" s="255"/>
      <c r="B1807" s="255"/>
      <c r="C1807" s="79" t="s">
        <v>306</v>
      </c>
      <c r="D1807" s="80">
        <v>3</v>
      </c>
      <c r="E1807" s="80">
        <v>130</v>
      </c>
      <c r="F1807" s="80">
        <v>390</v>
      </c>
      <c r="G1807" s="79"/>
    </row>
    <row r="1808" spans="1:7" ht="12" customHeight="1" x14ac:dyDescent="0.2">
      <c r="A1808" s="255"/>
      <c r="B1808" s="255"/>
      <c r="C1808" s="79" t="s">
        <v>321</v>
      </c>
      <c r="D1808" s="80">
        <v>1</v>
      </c>
      <c r="E1808" s="80">
        <v>940</v>
      </c>
      <c r="F1808" s="80">
        <v>940</v>
      </c>
      <c r="G1808" s="79"/>
    </row>
    <row r="1809" spans="1:7" ht="12" customHeight="1" x14ac:dyDescent="0.2">
      <c r="A1809" s="255"/>
      <c r="B1809" s="255"/>
      <c r="C1809" s="79" t="s">
        <v>321</v>
      </c>
      <c r="D1809" s="80">
        <v>1</v>
      </c>
      <c r="E1809" s="80">
        <v>940</v>
      </c>
      <c r="F1809" s="80">
        <v>940</v>
      </c>
      <c r="G1809" s="79"/>
    </row>
    <row r="1810" spans="1:7" ht="12" customHeight="1" x14ac:dyDescent="0.2">
      <c r="A1810" s="255"/>
      <c r="B1810" s="255"/>
      <c r="C1810" s="79" t="s">
        <v>318</v>
      </c>
      <c r="D1810" s="80">
        <v>2</v>
      </c>
      <c r="E1810" s="80">
        <v>170</v>
      </c>
      <c r="F1810" s="80">
        <v>340</v>
      </c>
      <c r="G1810" s="79"/>
    </row>
    <row r="1811" spans="1:7" ht="12" customHeight="1" x14ac:dyDescent="0.2">
      <c r="A1811" s="255"/>
      <c r="B1811" s="255"/>
      <c r="C1811" s="79" t="s">
        <v>853</v>
      </c>
      <c r="D1811" s="80">
        <v>1</v>
      </c>
      <c r="E1811" s="257"/>
      <c r="F1811" s="257"/>
      <c r="G1811" s="79" t="s">
        <v>777</v>
      </c>
    </row>
    <row r="1812" spans="1:7" ht="12" customHeight="1" x14ac:dyDescent="0.2">
      <c r="A1812" s="255"/>
      <c r="B1812" s="255"/>
      <c r="C1812" s="79" t="s">
        <v>853</v>
      </c>
      <c r="D1812" s="80">
        <v>1</v>
      </c>
      <c r="E1812" s="257"/>
      <c r="F1812" s="257"/>
      <c r="G1812" s="79" t="s">
        <v>777</v>
      </c>
    </row>
    <row r="1813" spans="1:7" ht="12" customHeight="1" x14ac:dyDescent="0.2">
      <c r="A1813" s="255"/>
      <c r="B1813" s="255"/>
      <c r="C1813" s="79" t="s">
        <v>812</v>
      </c>
      <c r="D1813" s="80">
        <v>1</v>
      </c>
      <c r="E1813" s="257"/>
      <c r="F1813" s="257"/>
      <c r="G1813" s="79" t="s">
        <v>777</v>
      </c>
    </row>
    <row r="1814" spans="1:7" ht="12" customHeight="1" x14ac:dyDescent="0.2">
      <c r="A1814" s="255"/>
      <c r="B1814" s="255"/>
      <c r="C1814" s="79" t="s">
        <v>812</v>
      </c>
      <c r="D1814" s="80">
        <v>1</v>
      </c>
      <c r="E1814" s="257"/>
      <c r="F1814" s="257"/>
      <c r="G1814" s="79" t="s">
        <v>777</v>
      </c>
    </row>
    <row r="1815" spans="1:7" ht="12" customHeight="1" x14ac:dyDescent="0.2">
      <c r="A1815" s="255"/>
      <c r="B1815" s="255"/>
      <c r="C1815" s="79" t="s">
        <v>814</v>
      </c>
      <c r="D1815" s="80">
        <v>1</v>
      </c>
      <c r="E1815" s="257"/>
      <c r="F1815" s="257"/>
      <c r="G1815" s="79" t="s">
        <v>777</v>
      </c>
    </row>
    <row r="1816" spans="1:7" ht="12" customHeight="1" x14ac:dyDescent="0.2">
      <c r="A1816" s="255"/>
      <c r="B1816" s="255"/>
      <c r="C1816" s="79" t="s">
        <v>814</v>
      </c>
      <c r="D1816" s="80">
        <v>1</v>
      </c>
      <c r="E1816" s="257"/>
      <c r="F1816" s="257"/>
      <c r="G1816" s="79" t="s">
        <v>777</v>
      </c>
    </row>
    <row r="1817" spans="1:7" ht="12" customHeight="1" x14ac:dyDescent="0.2">
      <c r="A1817" s="255"/>
      <c r="B1817" s="255"/>
      <c r="C1817" s="79" t="s">
        <v>789</v>
      </c>
      <c r="D1817" s="80">
        <v>1</v>
      </c>
      <c r="E1817" s="257"/>
      <c r="F1817" s="257"/>
      <c r="G1817" s="79" t="s">
        <v>777</v>
      </c>
    </row>
    <row r="1818" spans="1:7" ht="12.95" customHeight="1" x14ac:dyDescent="0.2">
      <c r="E1818" s="263">
        <v>13316.1</v>
      </c>
      <c r="F1818" s="263">
        <v>13316.1</v>
      </c>
    </row>
    <row r="1819" spans="1:7" ht="12" customHeight="1" x14ac:dyDescent="0.2">
      <c r="A1819" s="251">
        <v>109</v>
      </c>
      <c r="B1819" s="252" t="s">
        <v>901</v>
      </c>
      <c r="C1819" s="253"/>
      <c r="D1819" s="251">
        <v>1</v>
      </c>
      <c r="E1819" s="260">
        <v>9007.2000000000007</v>
      </c>
      <c r="F1819" s="260">
        <v>9007.2000000000007</v>
      </c>
      <c r="G1819" s="79"/>
    </row>
    <row r="1820" spans="1:7" ht="12" customHeight="1" x14ac:dyDescent="0.2">
      <c r="A1820" s="255"/>
      <c r="B1820" s="255"/>
      <c r="C1820" s="79" t="s">
        <v>545</v>
      </c>
      <c r="D1820" s="80">
        <v>4</v>
      </c>
      <c r="E1820" s="256">
        <v>0.01</v>
      </c>
      <c r="F1820" s="256">
        <v>0.04</v>
      </c>
      <c r="G1820" s="79"/>
    </row>
    <row r="1821" spans="1:7" ht="12" customHeight="1" x14ac:dyDescent="0.2">
      <c r="A1821" s="255"/>
      <c r="B1821" s="255"/>
      <c r="C1821" s="79" t="s">
        <v>546</v>
      </c>
      <c r="D1821" s="80">
        <v>4</v>
      </c>
      <c r="E1821" s="256">
        <v>0.01</v>
      </c>
      <c r="F1821" s="256">
        <v>0.04</v>
      </c>
      <c r="G1821" s="79"/>
    </row>
    <row r="1822" spans="1:7" ht="12" customHeight="1" x14ac:dyDescent="0.2">
      <c r="A1822" s="255"/>
      <c r="B1822" s="255"/>
      <c r="C1822" s="79" t="s">
        <v>902</v>
      </c>
      <c r="D1822" s="80">
        <v>1</v>
      </c>
      <c r="E1822" s="257"/>
      <c r="F1822" s="257"/>
      <c r="G1822" s="79" t="s">
        <v>777</v>
      </c>
    </row>
    <row r="1823" spans="1:7" ht="12" customHeight="1" x14ac:dyDescent="0.2">
      <c r="A1823" s="255"/>
      <c r="B1823" s="255"/>
      <c r="C1823" s="79" t="s">
        <v>553</v>
      </c>
      <c r="D1823" s="80">
        <v>3</v>
      </c>
      <c r="E1823" s="257"/>
      <c r="F1823" s="257"/>
      <c r="G1823" s="79" t="s">
        <v>777</v>
      </c>
    </row>
    <row r="1824" spans="1:7" ht="12" customHeight="1" x14ac:dyDescent="0.2">
      <c r="A1824" s="255"/>
      <c r="B1824" s="255"/>
      <c r="C1824" s="79" t="s">
        <v>778</v>
      </c>
      <c r="D1824" s="80">
        <v>1</v>
      </c>
      <c r="E1824" s="257"/>
      <c r="F1824" s="257"/>
      <c r="G1824" s="79" t="s">
        <v>777</v>
      </c>
    </row>
    <row r="1825" spans="1:7" ht="12" customHeight="1" x14ac:dyDescent="0.2">
      <c r="A1825" s="255"/>
      <c r="B1825" s="255"/>
      <c r="C1825" s="79" t="s">
        <v>782</v>
      </c>
      <c r="D1825" s="80">
        <v>2</v>
      </c>
      <c r="E1825" s="257"/>
      <c r="F1825" s="257"/>
      <c r="G1825" s="79" t="s">
        <v>777</v>
      </c>
    </row>
    <row r="1826" spans="1:7" ht="12" customHeight="1" x14ac:dyDescent="0.2">
      <c r="A1826" s="255"/>
      <c r="B1826" s="255"/>
      <c r="C1826" s="79" t="s">
        <v>903</v>
      </c>
      <c r="D1826" s="80">
        <v>1</v>
      </c>
      <c r="E1826" s="257"/>
      <c r="F1826" s="257"/>
      <c r="G1826" s="79" t="s">
        <v>777</v>
      </c>
    </row>
    <row r="1827" spans="1:7" ht="12" customHeight="1" x14ac:dyDescent="0.2">
      <c r="A1827" s="255"/>
      <c r="B1827" s="255"/>
      <c r="C1827" s="79" t="s">
        <v>783</v>
      </c>
      <c r="D1827" s="80">
        <v>2</v>
      </c>
      <c r="E1827" s="257"/>
      <c r="F1827" s="257"/>
      <c r="G1827" s="79" t="s">
        <v>777</v>
      </c>
    </row>
    <row r="1828" spans="1:7" ht="12" customHeight="1" x14ac:dyDescent="0.2">
      <c r="A1828" s="255"/>
      <c r="B1828" s="255"/>
      <c r="C1828" s="79" t="s">
        <v>550</v>
      </c>
      <c r="D1828" s="80">
        <v>1</v>
      </c>
      <c r="E1828" s="81">
        <v>6660</v>
      </c>
      <c r="F1828" s="81">
        <v>6660</v>
      </c>
      <c r="G1828" s="79"/>
    </row>
    <row r="1829" spans="1:7" ht="12" customHeight="1" x14ac:dyDescent="0.2">
      <c r="A1829" s="255"/>
      <c r="B1829" s="255"/>
      <c r="C1829" s="79" t="s">
        <v>394</v>
      </c>
      <c r="D1829" s="80">
        <v>2</v>
      </c>
      <c r="E1829" s="256">
        <v>0.01</v>
      </c>
      <c r="F1829" s="256">
        <v>0.02</v>
      </c>
      <c r="G1829" s="79"/>
    </row>
    <row r="1830" spans="1:7" ht="12" customHeight="1" x14ac:dyDescent="0.2">
      <c r="A1830" s="255"/>
      <c r="B1830" s="255"/>
      <c r="C1830" s="79" t="s">
        <v>366</v>
      </c>
      <c r="D1830" s="80">
        <v>2</v>
      </c>
      <c r="E1830" s="80">
        <v>270</v>
      </c>
      <c r="F1830" s="80">
        <v>540</v>
      </c>
      <c r="G1830" s="79"/>
    </row>
    <row r="1831" spans="1:7" ht="12" customHeight="1" x14ac:dyDescent="0.2">
      <c r="A1831" s="255"/>
      <c r="B1831" s="255"/>
      <c r="C1831" s="79" t="s">
        <v>779</v>
      </c>
      <c r="D1831" s="80">
        <v>2</v>
      </c>
      <c r="E1831" s="256">
        <v>567.87</v>
      </c>
      <c r="F1831" s="264">
        <v>1135.74</v>
      </c>
      <c r="G1831" s="79"/>
    </row>
    <row r="1832" spans="1:7" ht="12" customHeight="1" x14ac:dyDescent="0.2">
      <c r="A1832" s="255"/>
      <c r="B1832" s="255"/>
      <c r="C1832" s="79" t="s">
        <v>549</v>
      </c>
      <c r="D1832" s="80">
        <v>1</v>
      </c>
      <c r="E1832" s="257"/>
      <c r="F1832" s="257"/>
      <c r="G1832" s="79" t="s">
        <v>777</v>
      </c>
    </row>
    <row r="1833" spans="1:7" ht="12" customHeight="1" x14ac:dyDescent="0.2">
      <c r="A1833" s="255"/>
      <c r="B1833" s="255"/>
      <c r="C1833" s="79" t="s">
        <v>784</v>
      </c>
      <c r="D1833" s="80">
        <v>1</v>
      </c>
      <c r="E1833" s="257"/>
      <c r="F1833" s="257"/>
      <c r="G1833" s="79" t="s">
        <v>777</v>
      </c>
    </row>
    <row r="1834" spans="1:7" ht="12" customHeight="1" x14ac:dyDescent="0.2">
      <c r="A1834" s="255"/>
      <c r="B1834" s="255"/>
      <c r="C1834" s="79" t="s">
        <v>904</v>
      </c>
      <c r="D1834" s="80">
        <v>1</v>
      </c>
      <c r="E1834" s="257"/>
      <c r="F1834" s="257"/>
      <c r="G1834" s="79" t="s">
        <v>777</v>
      </c>
    </row>
    <row r="1835" spans="1:7" ht="12" customHeight="1" x14ac:dyDescent="0.2">
      <c r="A1835" s="255"/>
      <c r="B1835" s="255"/>
      <c r="C1835" s="79" t="s">
        <v>852</v>
      </c>
      <c r="D1835" s="80">
        <v>1</v>
      </c>
      <c r="E1835" s="257"/>
      <c r="F1835" s="257"/>
      <c r="G1835" s="79" t="s">
        <v>777</v>
      </c>
    </row>
    <row r="1836" spans="1:7" ht="12" customHeight="1" x14ac:dyDescent="0.2">
      <c r="A1836" s="255"/>
      <c r="B1836" s="255"/>
      <c r="C1836" s="79" t="s">
        <v>905</v>
      </c>
      <c r="D1836" s="80">
        <v>1</v>
      </c>
      <c r="E1836" s="257"/>
      <c r="F1836" s="257"/>
      <c r="G1836" s="79" t="s">
        <v>777</v>
      </c>
    </row>
    <row r="1837" spans="1:7" ht="12" customHeight="1" x14ac:dyDescent="0.2">
      <c r="A1837" s="255"/>
      <c r="B1837" s="255"/>
      <c r="C1837" s="79" t="s">
        <v>550</v>
      </c>
      <c r="D1837" s="80">
        <v>1</v>
      </c>
      <c r="E1837" s="81">
        <v>6660</v>
      </c>
      <c r="F1837" s="81">
        <v>6660</v>
      </c>
      <c r="G1837" s="79"/>
    </row>
    <row r="1838" spans="1:7" ht="12" customHeight="1" x14ac:dyDescent="0.2">
      <c r="A1838" s="255"/>
      <c r="B1838" s="255"/>
      <c r="C1838" s="79" t="s">
        <v>792</v>
      </c>
      <c r="D1838" s="80">
        <v>1</v>
      </c>
      <c r="E1838" s="80">
        <v>930</v>
      </c>
      <c r="F1838" s="80">
        <v>930</v>
      </c>
      <c r="G1838" s="79"/>
    </row>
    <row r="1839" spans="1:7" ht="12" customHeight="1" x14ac:dyDescent="0.2">
      <c r="A1839" s="255"/>
      <c r="B1839" s="255"/>
      <c r="C1839" s="79" t="s">
        <v>329</v>
      </c>
      <c r="D1839" s="80">
        <v>3</v>
      </c>
      <c r="E1839" s="80">
        <v>620</v>
      </c>
      <c r="F1839" s="81">
        <v>1860</v>
      </c>
      <c r="G1839" s="79"/>
    </row>
    <row r="1840" spans="1:7" ht="12" customHeight="1" x14ac:dyDescent="0.2">
      <c r="A1840" s="255"/>
      <c r="B1840" s="255"/>
      <c r="C1840" s="79" t="s">
        <v>551</v>
      </c>
      <c r="D1840" s="80">
        <v>2</v>
      </c>
      <c r="E1840" s="256">
        <v>0.01</v>
      </c>
      <c r="F1840" s="256">
        <v>0.02</v>
      </c>
      <c r="G1840" s="79"/>
    </row>
    <row r="1841" spans="1:7" ht="12.95" customHeight="1" x14ac:dyDescent="0.2">
      <c r="E1841" s="259">
        <v>26793.32</v>
      </c>
      <c r="F1841" s="259">
        <v>26793.32</v>
      </c>
    </row>
    <row r="1842" spans="1:7" ht="12" customHeight="1" x14ac:dyDescent="0.2">
      <c r="A1842" s="251">
        <v>110</v>
      </c>
      <c r="B1842" s="252" t="s">
        <v>1069</v>
      </c>
      <c r="C1842" s="253"/>
      <c r="D1842" s="251">
        <v>1</v>
      </c>
      <c r="E1842" s="261">
        <v>11133.28</v>
      </c>
      <c r="F1842" s="261">
        <v>11133.28</v>
      </c>
      <c r="G1842" s="79"/>
    </row>
    <row r="1843" spans="1:7" ht="12" customHeight="1" x14ac:dyDescent="0.2">
      <c r="A1843" s="255"/>
      <c r="B1843" s="255"/>
      <c r="C1843" s="79" t="s">
        <v>822</v>
      </c>
      <c r="D1843" s="80">
        <v>4</v>
      </c>
      <c r="E1843" s="256">
        <v>0.01</v>
      </c>
      <c r="F1843" s="256">
        <v>0.04</v>
      </c>
      <c r="G1843" s="79"/>
    </row>
    <row r="1844" spans="1:7" ht="12" customHeight="1" x14ac:dyDescent="0.2">
      <c r="A1844" s="255"/>
      <c r="B1844" s="255"/>
      <c r="C1844" s="79" t="s">
        <v>865</v>
      </c>
      <c r="D1844" s="80">
        <v>1</v>
      </c>
      <c r="E1844" s="257"/>
      <c r="F1844" s="257"/>
      <c r="G1844" s="79" t="s">
        <v>777</v>
      </c>
    </row>
    <row r="1845" spans="1:7" ht="12" customHeight="1" x14ac:dyDescent="0.2">
      <c r="A1845" s="255"/>
      <c r="B1845" s="255"/>
      <c r="C1845" s="79" t="s">
        <v>1720</v>
      </c>
      <c r="D1845" s="80">
        <v>3</v>
      </c>
      <c r="E1845" s="257"/>
      <c r="F1845" s="257"/>
      <c r="G1845" s="79" t="s">
        <v>777</v>
      </c>
    </row>
    <row r="1846" spans="1:7" ht="12" customHeight="1" x14ac:dyDescent="0.2">
      <c r="A1846" s="255"/>
      <c r="B1846" s="255"/>
      <c r="C1846" s="79" t="s">
        <v>1721</v>
      </c>
      <c r="D1846" s="80">
        <v>1</v>
      </c>
      <c r="E1846" s="257"/>
      <c r="F1846" s="257"/>
      <c r="G1846" s="79" t="s">
        <v>777</v>
      </c>
    </row>
    <row r="1847" spans="1:7" ht="12" customHeight="1" x14ac:dyDescent="0.2">
      <c r="A1847" s="255"/>
      <c r="B1847" s="255"/>
      <c r="C1847" s="79" t="s">
        <v>909</v>
      </c>
      <c r="D1847" s="80">
        <v>1</v>
      </c>
      <c r="E1847" s="257"/>
      <c r="F1847" s="257"/>
      <c r="G1847" s="79" t="s">
        <v>777</v>
      </c>
    </row>
    <row r="1848" spans="1:7" ht="12" customHeight="1" x14ac:dyDescent="0.2">
      <c r="A1848" s="255"/>
      <c r="B1848" s="255"/>
      <c r="C1848" s="79" t="s">
        <v>394</v>
      </c>
      <c r="D1848" s="80">
        <v>2</v>
      </c>
      <c r="E1848" s="256">
        <v>0.01</v>
      </c>
      <c r="F1848" s="256">
        <v>0.02</v>
      </c>
      <c r="G1848" s="79"/>
    </row>
    <row r="1849" spans="1:7" ht="12" customHeight="1" x14ac:dyDescent="0.2">
      <c r="A1849" s="255"/>
      <c r="B1849" s="255"/>
      <c r="C1849" s="79" t="s">
        <v>353</v>
      </c>
      <c r="D1849" s="80">
        <v>1</v>
      </c>
      <c r="E1849" s="80">
        <v>930</v>
      </c>
      <c r="F1849" s="80">
        <v>930</v>
      </c>
      <c r="G1849" s="79"/>
    </row>
    <row r="1850" spans="1:7" ht="12" customHeight="1" x14ac:dyDescent="0.2">
      <c r="A1850" s="255"/>
      <c r="B1850" s="255"/>
      <c r="C1850" s="79" t="s">
        <v>305</v>
      </c>
      <c r="D1850" s="80">
        <v>2</v>
      </c>
      <c r="E1850" s="80">
        <v>270</v>
      </c>
      <c r="F1850" s="80">
        <v>540</v>
      </c>
      <c r="G1850" s="79"/>
    </row>
    <row r="1851" spans="1:7" ht="12" customHeight="1" x14ac:dyDescent="0.2">
      <c r="A1851" s="255"/>
      <c r="B1851" s="255"/>
      <c r="C1851" s="79" t="s">
        <v>1722</v>
      </c>
      <c r="D1851" s="80">
        <v>2</v>
      </c>
      <c r="E1851" s="256">
        <v>567.87</v>
      </c>
      <c r="F1851" s="264">
        <v>1135.74</v>
      </c>
      <c r="G1851" s="79"/>
    </row>
    <row r="1852" spans="1:7" ht="12" customHeight="1" x14ac:dyDescent="0.2">
      <c r="A1852" s="255"/>
      <c r="B1852" s="255"/>
      <c r="C1852" s="79" t="s">
        <v>549</v>
      </c>
      <c r="D1852" s="80">
        <v>1</v>
      </c>
      <c r="E1852" s="257"/>
      <c r="F1852" s="257"/>
      <c r="G1852" s="79" t="s">
        <v>777</v>
      </c>
    </row>
    <row r="1853" spans="1:7" ht="12" customHeight="1" x14ac:dyDescent="0.2">
      <c r="A1853" s="255"/>
      <c r="B1853" s="255"/>
      <c r="C1853" s="79" t="s">
        <v>794</v>
      </c>
      <c r="D1853" s="80">
        <v>1</v>
      </c>
      <c r="E1853" s="257"/>
      <c r="F1853" s="257"/>
      <c r="G1853" s="79" t="s">
        <v>777</v>
      </c>
    </row>
    <row r="1854" spans="1:7" ht="12" customHeight="1" x14ac:dyDescent="0.2">
      <c r="A1854" s="255"/>
      <c r="B1854" s="255"/>
      <c r="C1854" s="79" t="s">
        <v>852</v>
      </c>
      <c r="D1854" s="80">
        <v>1</v>
      </c>
      <c r="E1854" s="257"/>
      <c r="F1854" s="257"/>
      <c r="G1854" s="79" t="s">
        <v>777</v>
      </c>
    </row>
    <row r="1855" spans="1:7" ht="12" customHeight="1" x14ac:dyDescent="0.2">
      <c r="A1855" s="255"/>
      <c r="B1855" s="255"/>
      <c r="C1855" s="79" t="s">
        <v>306</v>
      </c>
      <c r="D1855" s="80">
        <v>4</v>
      </c>
      <c r="E1855" s="80">
        <v>130</v>
      </c>
      <c r="F1855" s="80">
        <v>520</v>
      </c>
      <c r="G1855" s="79"/>
    </row>
    <row r="1856" spans="1:7" ht="12" customHeight="1" x14ac:dyDescent="0.2">
      <c r="A1856" s="255"/>
      <c r="B1856" s="255"/>
      <c r="C1856" s="79" t="s">
        <v>321</v>
      </c>
      <c r="D1856" s="80">
        <v>1</v>
      </c>
      <c r="E1856" s="80">
        <v>940</v>
      </c>
      <c r="F1856" s="80">
        <v>940</v>
      </c>
      <c r="G1856" s="79"/>
    </row>
    <row r="1857" spans="1:7" ht="12" customHeight="1" x14ac:dyDescent="0.2">
      <c r="A1857" s="255"/>
      <c r="B1857" s="255"/>
      <c r="C1857" s="79" t="s">
        <v>321</v>
      </c>
      <c r="D1857" s="80">
        <v>1</v>
      </c>
      <c r="E1857" s="80">
        <v>940</v>
      </c>
      <c r="F1857" s="80">
        <v>940</v>
      </c>
      <c r="G1857" s="79"/>
    </row>
    <row r="1858" spans="1:7" ht="12" customHeight="1" x14ac:dyDescent="0.2">
      <c r="A1858" s="255"/>
      <c r="B1858" s="255"/>
      <c r="C1858" s="79" t="s">
        <v>318</v>
      </c>
      <c r="D1858" s="80">
        <v>2</v>
      </c>
      <c r="E1858" s="80">
        <v>170</v>
      </c>
      <c r="F1858" s="80">
        <v>340</v>
      </c>
      <c r="G1858" s="79"/>
    </row>
    <row r="1859" spans="1:7" ht="12" customHeight="1" x14ac:dyDescent="0.2">
      <c r="A1859" s="255"/>
      <c r="B1859" s="255"/>
      <c r="C1859" s="79" t="s">
        <v>853</v>
      </c>
      <c r="D1859" s="80">
        <v>1</v>
      </c>
      <c r="E1859" s="257"/>
      <c r="F1859" s="257"/>
      <c r="G1859" s="79" t="s">
        <v>777</v>
      </c>
    </row>
    <row r="1860" spans="1:7" ht="12" customHeight="1" x14ac:dyDescent="0.2">
      <c r="A1860" s="255"/>
      <c r="B1860" s="255"/>
      <c r="C1860" s="79" t="s">
        <v>853</v>
      </c>
      <c r="D1860" s="80">
        <v>1</v>
      </c>
      <c r="E1860" s="257"/>
      <c r="F1860" s="257"/>
      <c r="G1860" s="79" t="s">
        <v>777</v>
      </c>
    </row>
    <row r="1861" spans="1:7" ht="12" customHeight="1" x14ac:dyDescent="0.2">
      <c r="A1861" s="255"/>
      <c r="B1861" s="255"/>
      <c r="C1861" s="79" t="s">
        <v>812</v>
      </c>
      <c r="D1861" s="80">
        <v>1</v>
      </c>
      <c r="E1861" s="257"/>
      <c r="F1861" s="257"/>
      <c r="G1861" s="79" t="s">
        <v>777</v>
      </c>
    </row>
    <row r="1862" spans="1:7" ht="12" customHeight="1" x14ac:dyDescent="0.2">
      <c r="A1862" s="255"/>
      <c r="B1862" s="255"/>
      <c r="C1862" s="79" t="s">
        <v>812</v>
      </c>
      <c r="D1862" s="80">
        <v>1</v>
      </c>
      <c r="E1862" s="257"/>
      <c r="F1862" s="257"/>
      <c r="G1862" s="79" t="s">
        <v>777</v>
      </c>
    </row>
    <row r="1863" spans="1:7" ht="12" customHeight="1" x14ac:dyDescent="0.2">
      <c r="A1863" s="255"/>
      <c r="B1863" s="255"/>
      <c r="C1863" s="79" t="s">
        <v>814</v>
      </c>
      <c r="D1863" s="80">
        <v>1</v>
      </c>
      <c r="E1863" s="257"/>
      <c r="F1863" s="257"/>
      <c r="G1863" s="79" t="s">
        <v>777</v>
      </c>
    </row>
    <row r="1864" spans="1:7" ht="12" customHeight="1" x14ac:dyDescent="0.2">
      <c r="A1864" s="255"/>
      <c r="B1864" s="255"/>
      <c r="C1864" s="79" t="s">
        <v>814</v>
      </c>
      <c r="D1864" s="80">
        <v>1</v>
      </c>
      <c r="E1864" s="257"/>
      <c r="F1864" s="257"/>
      <c r="G1864" s="79" t="s">
        <v>777</v>
      </c>
    </row>
    <row r="1865" spans="1:7" ht="12" customHeight="1" x14ac:dyDescent="0.2">
      <c r="A1865" s="255"/>
      <c r="B1865" s="255"/>
      <c r="C1865" s="79" t="s">
        <v>867</v>
      </c>
      <c r="D1865" s="80">
        <v>1</v>
      </c>
      <c r="E1865" s="257"/>
      <c r="F1865" s="257"/>
      <c r="G1865" s="79" t="s">
        <v>777</v>
      </c>
    </row>
    <row r="1866" spans="1:7" ht="12" customHeight="1" x14ac:dyDescent="0.2">
      <c r="A1866" s="255"/>
      <c r="B1866" s="255"/>
      <c r="C1866" s="79" t="s">
        <v>815</v>
      </c>
      <c r="D1866" s="80">
        <v>4</v>
      </c>
      <c r="E1866" s="256">
        <v>0.01</v>
      </c>
      <c r="F1866" s="256">
        <v>0.04</v>
      </c>
      <c r="G1866" s="79"/>
    </row>
    <row r="1867" spans="1:7" ht="12.95" customHeight="1" x14ac:dyDescent="0.2">
      <c r="E1867" s="259">
        <v>16479.38</v>
      </c>
      <c r="F1867" s="259">
        <v>16479.38</v>
      </c>
    </row>
    <row r="1868" spans="1:7" ht="12" customHeight="1" x14ac:dyDescent="0.2">
      <c r="A1868" s="251">
        <v>111</v>
      </c>
      <c r="B1868" s="252" t="s">
        <v>906</v>
      </c>
      <c r="C1868" s="253"/>
      <c r="D1868" s="251">
        <v>1</v>
      </c>
      <c r="E1868" s="254">
        <v>9340</v>
      </c>
      <c r="F1868" s="254">
        <v>9340</v>
      </c>
      <c r="G1868" s="79"/>
    </row>
    <row r="1869" spans="1:7" ht="12" customHeight="1" x14ac:dyDescent="0.2">
      <c r="A1869" s="255"/>
      <c r="B1869" s="255"/>
      <c r="C1869" s="79" t="s">
        <v>822</v>
      </c>
      <c r="D1869" s="80">
        <v>4</v>
      </c>
      <c r="E1869" s="256">
        <v>0.01</v>
      </c>
      <c r="F1869" s="256">
        <v>0.04</v>
      </c>
      <c r="G1869" s="79"/>
    </row>
    <row r="1870" spans="1:7" ht="12" customHeight="1" x14ac:dyDescent="0.2">
      <c r="A1870" s="255"/>
      <c r="B1870" s="255"/>
      <c r="C1870" s="79" t="s">
        <v>898</v>
      </c>
      <c r="D1870" s="80">
        <v>1</v>
      </c>
      <c r="E1870" s="257"/>
      <c r="F1870" s="257"/>
      <c r="G1870" s="79" t="s">
        <v>777</v>
      </c>
    </row>
    <row r="1871" spans="1:7" ht="12" customHeight="1" x14ac:dyDescent="0.2">
      <c r="A1871" s="255"/>
      <c r="B1871" s="255"/>
      <c r="C1871" s="79" t="s">
        <v>889</v>
      </c>
      <c r="D1871" s="80">
        <v>3</v>
      </c>
      <c r="E1871" s="257"/>
      <c r="F1871" s="257"/>
      <c r="G1871" s="79" t="s">
        <v>777</v>
      </c>
    </row>
    <row r="1872" spans="1:7" ht="12" customHeight="1" x14ac:dyDescent="0.2">
      <c r="A1872" s="255"/>
      <c r="B1872" s="255"/>
      <c r="C1872" s="79" t="s">
        <v>838</v>
      </c>
      <c r="D1872" s="80">
        <v>1</v>
      </c>
      <c r="E1872" s="257"/>
      <c r="F1872" s="257"/>
      <c r="G1872" s="79" t="s">
        <v>777</v>
      </c>
    </row>
    <row r="1873" spans="1:7" ht="12" customHeight="1" x14ac:dyDescent="0.2">
      <c r="A1873" s="255"/>
      <c r="B1873" s="255"/>
      <c r="C1873" s="79" t="s">
        <v>851</v>
      </c>
      <c r="D1873" s="80">
        <v>1</v>
      </c>
      <c r="E1873" s="257"/>
      <c r="F1873" s="257"/>
      <c r="G1873" s="79" t="s">
        <v>777</v>
      </c>
    </row>
    <row r="1874" spans="1:7" ht="12" customHeight="1" x14ac:dyDescent="0.2">
      <c r="A1874" s="255"/>
      <c r="B1874" s="255"/>
      <c r="C1874" s="79" t="s">
        <v>394</v>
      </c>
      <c r="D1874" s="80">
        <v>2</v>
      </c>
      <c r="E1874" s="256">
        <v>0.01</v>
      </c>
      <c r="F1874" s="256">
        <v>0.02</v>
      </c>
      <c r="G1874" s="79"/>
    </row>
    <row r="1875" spans="1:7" ht="12" customHeight="1" x14ac:dyDescent="0.2">
      <c r="A1875" s="255"/>
      <c r="B1875" s="255"/>
      <c r="C1875" s="79" t="s">
        <v>353</v>
      </c>
      <c r="D1875" s="80">
        <v>1</v>
      </c>
      <c r="E1875" s="80">
        <v>930</v>
      </c>
      <c r="F1875" s="80">
        <v>930</v>
      </c>
      <c r="G1875" s="79"/>
    </row>
    <row r="1876" spans="1:7" ht="12" customHeight="1" x14ac:dyDescent="0.2">
      <c r="A1876" s="255"/>
      <c r="B1876" s="255"/>
      <c r="C1876" s="79" t="s">
        <v>305</v>
      </c>
      <c r="D1876" s="80">
        <v>2</v>
      </c>
      <c r="E1876" s="80">
        <v>270</v>
      </c>
      <c r="F1876" s="80">
        <v>540</v>
      </c>
      <c r="G1876" s="79"/>
    </row>
    <row r="1877" spans="1:7" ht="12" customHeight="1" x14ac:dyDescent="0.2">
      <c r="A1877" s="255"/>
      <c r="B1877" s="255"/>
      <c r="C1877" s="79" t="s">
        <v>839</v>
      </c>
      <c r="D1877" s="80">
        <v>2</v>
      </c>
      <c r="E1877" s="256">
        <v>567.87</v>
      </c>
      <c r="F1877" s="264">
        <v>1135.74</v>
      </c>
      <c r="G1877" s="79"/>
    </row>
    <row r="1878" spans="1:7" ht="12" customHeight="1" x14ac:dyDescent="0.2">
      <c r="A1878" s="255"/>
      <c r="B1878" s="255"/>
      <c r="C1878" s="79" t="s">
        <v>824</v>
      </c>
      <c r="D1878" s="80">
        <v>4</v>
      </c>
      <c r="E1878" s="256">
        <v>0.01</v>
      </c>
      <c r="F1878" s="256">
        <v>0.04</v>
      </c>
      <c r="G1878" s="79"/>
    </row>
    <row r="1879" spans="1:7" ht="12" customHeight="1" x14ac:dyDescent="0.2">
      <c r="A1879" s="255"/>
      <c r="B1879" s="255"/>
      <c r="C1879" s="79" t="s">
        <v>549</v>
      </c>
      <c r="D1879" s="80">
        <v>1</v>
      </c>
      <c r="E1879" s="257"/>
      <c r="F1879" s="257"/>
      <c r="G1879" s="79" t="s">
        <v>777</v>
      </c>
    </row>
    <row r="1880" spans="1:7" ht="12" customHeight="1" x14ac:dyDescent="0.2">
      <c r="A1880" s="255"/>
      <c r="B1880" s="255"/>
      <c r="C1880" s="79" t="s">
        <v>787</v>
      </c>
      <c r="D1880" s="80">
        <v>1</v>
      </c>
      <c r="E1880" s="257"/>
      <c r="F1880" s="257"/>
      <c r="G1880" s="79" t="s">
        <v>777</v>
      </c>
    </row>
    <row r="1881" spans="1:7" ht="12" customHeight="1" x14ac:dyDescent="0.2">
      <c r="A1881" s="255"/>
      <c r="B1881" s="255"/>
      <c r="C1881" s="79" t="s">
        <v>852</v>
      </c>
      <c r="D1881" s="80">
        <v>1</v>
      </c>
      <c r="E1881" s="257"/>
      <c r="F1881" s="257"/>
      <c r="G1881" s="79" t="s">
        <v>777</v>
      </c>
    </row>
    <row r="1882" spans="1:7" ht="12" customHeight="1" x14ac:dyDescent="0.2">
      <c r="A1882" s="255"/>
      <c r="B1882" s="255"/>
      <c r="C1882" s="79" t="s">
        <v>306</v>
      </c>
      <c r="D1882" s="80">
        <v>3</v>
      </c>
      <c r="E1882" s="80">
        <v>130</v>
      </c>
      <c r="F1882" s="80">
        <v>390</v>
      </c>
      <c r="G1882" s="79"/>
    </row>
    <row r="1883" spans="1:7" ht="12" customHeight="1" x14ac:dyDescent="0.2">
      <c r="A1883" s="255"/>
      <c r="B1883" s="255"/>
      <c r="C1883" s="79" t="s">
        <v>321</v>
      </c>
      <c r="D1883" s="80">
        <v>1</v>
      </c>
      <c r="E1883" s="80">
        <v>940</v>
      </c>
      <c r="F1883" s="80">
        <v>940</v>
      </c>
      <c r="G1883" s="79"/>
    </row>
    <row r="1884" spans="1:7" ht="12" customHeight="1" x14ac:dyDescent="0.2">
      <c r="A1884" s="255"/>
      <c r="B1884" s="255"/>
      <c r="C1884" s="79" t="s">
        <v>321</v>
      </c>
      <c r="D1884" s="80">
        <v>1</v>
      </c>
      <c r="E1884" s="80">
        <v>940</v>
      </c>
      <c r="F1884" s="80">
        <v>940</v>
      </c>
      <c r="G1884" s="79"/>
    </row>
    <row r="1885" spans="1:7" ht="12" customHeight="1" x14ac:dyDescent="0.2">
      <c r="A1885" s="255"/>
      <c r="B1885" s="255"/>
      <c r="C1885" s="79" t="s">
        <v>318</v>
      </c>
      <c r="D1885" s="80">
        <v>2</v>
      </c>
      <c r="E1885" s="80">
        <v>170</v>
      </c>
      <c r="F1885" s="80">
        <v>340</v>
      </c>
      <c r="G1885" s="79"/>
    </row>
    <row r="1886" spans="1:7" ht="12" customHeight="1" x14ac:dyDescent="0.2">
      <c r="A1886" s="255"/>
      <c r="B1886" s="255"/>
      <c r="C1886" s="79" t="s">
        <v>853</v>
      </c>
      <c r="D1886" s="80">
        <v>1</v>
      </c>
      <c r="E1886" s="257"/>
      <c r="F1886" s="257"/>
      <c r="G1886" s="79" t="s">
        <v>777</v>
      </c>
    </row>
    <row r="1887" spans="1:7" ht="12" customHeight="1" x14ac:dyDescent="0.2">
      <c r="A1887" s="255"/>
      <c r="B1887" s="255"/>
      <c r="C1887" s="79" t="s">
        <v>853</v>
      </c>
      <c r="D1887" s="80">
        <v>1</v>
      </c>
      <c r="E1887" s="257"/>
      <c r="F1887" s="257"/>
      <c r="G1887" s="79" t="s">
        <v>777</v>
      </c>
    </row>
    <row r="1888" spans="1:7" ht="12" customHeight="1" x14ac:dyDescent="0.2">
      <c r="A1888" s="255"/>
      <c r="B1888" s="255"/>
      <c r="C1888" s="79" t="s">
        <v>812</v>
      </c>
      <c r="D1888" s="80">
        <v>1</v>
      </c>
      <c r="E1888" s="257"/>
      <c r="F1888" s="257"/>
      <c r="G1888" s="79" t="s">
        <v>777</v>
      </c>
    </row>
    <row r="1889" spans="1:7" ht="12" customHeight="1" x14ac:dyDescent="0.2">
      <c r="A1889" s="255"/>
      <c r="B1889" s="255"/>
      <c r="C1889" s="79" t="s">
        <v>812</v>
      </c>
      <c r="D1889" s="80">
        <v>1</v>
      </c>
      <c r="E1889" s="257"/>
      <c r="F1889" s="257"/>
      <c r="G1889" s="79" t="s">
        <v>777</v>
      </c>
    </row>
    <row r="1890" spans="1:7" ht="12" customHeight="1" x14ac:dyDescent="0.2">
      <c r="A1890" s="255"/>
      <c r="B1890" s="255"/>
      <c r="C1890" s="79" t="s">
        <v>814</v>
      </c>
      <c r="D1890" s="80">
        <v>1</v>
      </c>
      <c r="E1890" s="257"/>
      <c r="F1890" s="257"/>
      <c r="G1890" s="79" t="s">
        <v>777</v>
      </c>
    </row>
    <row r="1891" spans="1:7" ht="12" customHeight="1" x14ac:dyDescent="0.2">
      <c r="A1891" s="255"/>
      <c r="B1891" s="255"/>
      <c r="C1891" s="79" t="s">
        <v>814</v>
      </c>
      <c r="D1891" s="80">
        <v>1</v>
      </c>
      <c r="E1891" s="257"/>
      <c r="F1891" s="257"/>
      <c r="G1891" s="79" t="s">
        <v>777</v>
      </c>
    </row>
    <row r="1892" spans="1:7" ht="12" customHeight="1" x14ac:dyDescent="0.2">
      <c r="A1892" s="255"/>
      <c r="B1892" s="255"/>
      <c r="C1892" s="79" t="s">
        <v>899</v>
      </c>
      <c r="D1892" s="80">
        <v>1</v>
      </c>
      <c r="E1892" s="257"/>
      <c r="F1892" s="257"/>
      <c r="G1892" s="79" t="s">
        <v>777</v>
      </c>
    </row>
    <row r="1893" spans="1:7" ht="12.95" customHeight="1" x14ac:dyDescent="0.2">
      <c r="E1893" s="263">
        <v>14556.1</v>
      </c>
      <c r="F1893" s="263">
        <v>14556.1</v>
      </c>
    </row>
    <row r="1894" spans="1:7" ht="12" customHeight="1" x14ac:dyDescent="0.2">
      <c r="A1894" s="251">
        <v>112</v>
      </c>
      <c r="B1894" s="252" t="s">
        <v>907</v>
      </c>
      <c r="C1894" s="253"/>
      <c r="D1894" s="251">
        <v>1</v>
      </c>
      <c r="E1894" s="261">
        <v>11133.28</v>
      </c>
      <c r="F1894" s="261">
        <v>11133.28</v>
      </c>
      <c r="G1894" s="79"/>
    </row>
    <row r="1895" spans="1:7" ht="12" customHeight="1" x14ac:dyDescent="0.2">
      <c r="A1895" s="255"/>
      <c r="B1895" s="255"/>
      <c r="C1895" s="79" t="s">
        <v>822</v>
      </c>
      <c r="D1895" s="80">
        <v>4</v>
      </c>
      <c r="E1895" s="256">
        <v>0.01</v>
      </c>
      <c r="F1895" s="256">
        <v>0.04</v>
      </c>
      <c r="G1895" s="79"/>
    </row>
    <row r="1896" spans="1:7" ht="12" customHeight="1" x14ac:dyDescent="0.2">
      <c r="A1896" s="255"/>
      <c r="B1896" s="255"/>
      <c r="C1896" s="79" t="s">
        <v>908</v>
      </c>
      <c r="D1896" s="80">
        <v>1</v>
      </c>
      <c r="E1896" s="257"/>
      <c r="F1896" s="257"/>
      <c r="G1896" s="79" t="s">
        <v>777</v>
      </c>
    </row>
    <row r="1897" spans="1:7" ht="12" customHeight="1" x14ac:dyDescent="0.2">
      <c r="A1897" s="255"/>
      <c r="B1897" s="255"/>
      <c r="C1897" s="79" t="s">
        <v>889</v>
      </c>
      <c r="D1897" s="80">
        <v>3</v>
      </c>
      <c r="E1897" s="257"/>
      <c r="F1897" s="257"/>
      <c r="G1897" s="79" t="s">
        <v>777</v>
      </c>
    </row>
    <row r="1898" spans="1:7" ht="12" customHeight="1" x14ac:dyDescent="0.2">
      <c r="A1898" s="255"/>
      <c r="B1898" s="255"/>
      <c r="C1898" s="79" t="s">
        <v>838</v>
      </c>
      <c r="D1898" s="80">
        <v>1</v>
      </c>
      <c r="E1898" s="257"/>
      <c r="F1898" s="257"/>
      <c r="G1898" s="79" t="s">
        <v>777</v>
      </c>
    </row>
    <row r="1899" spans="1:7" ht="12" customHeight="1" x14ac:dyDescent="0.2">
      <c r="A1899" s="255"/>
      <c r="B1899" s="255"/>
      <c r="C1899" s="79" t="s">
        <v>909</v>
      </c>
      <c r="D1899" s="80">
        <v>1</v>
      </c>
      <c r="E1899" s="257"/>
      <c r="F1899" s="257"/>
      <c r="G1899" s="79" t="s">
        <v>777</v>
      </c>
    </row>
    <row r="1900" spans="1:7" ht="12" customHeight="1" x14ac:dyDescent="0.2">
      <c r="A1900" s="255"/>
      <c r="B1900" s="255"/>
      <c r="C1900" s="79" t="s">
        <v>394</v>
      </c>
      <c r="D1900" s="80">
        <v>2</v>
      </c>
      <c r="E1900" s="256">
        <v>0.01</v>
      </c>
      <c r="F1900" s="256">
        <v>0.02</v>
      </c>
      <c r="G1900" s="79"/>
    </row>
    <row r="1901" spans="1:7" ht="12" customHeight="1" x14ac:dyDescent="0.2">
      <c r="A1901" s="255"/>
      <c r="B1901" s="255"/>
      <c r="C1901" s="79" t="s">
        <v>353</v>
      </c>
      <c r="D1901" s="80">
        <v>1</v>
      </c>
      <c r="E1901" s="80">
        <v>930</v>
      </c>
      <c r="F1901" s="80">
        <v>930</v>
      </c>
      <c r="G1901" s="79"/>
    </row>
    <row r="1902" spans="1:7" ht="12" customHeight="1" x14ac:dyDescent="0.2">
      <c r="A1902" s="255"/>
      <c r="B1902" s="255"/>
      <c r="C1902" s="79" t="s">
        <v>305</v>
      </c>
      <c r="D1902" s="80">
        <v>2</v>
      </c>
      <c r="E1902" s="80">
        <v>270</v>
      </c>
      <c r="F1902" s="80">
        <v>540</v>
      </c>
      <c r="G1902" s="79"/>
    </row>
    <row r="1903" spans="1:7" ht="12" customHeight="1" x14ac:dyDescent="0.2">
      <c r="A1903" s="255"/>
      <c r="B1903" s="255"/>
      <c r="C1903" s="79" t="s">
        <v>839</v>
      </c>
      <c r="D1903" s="80">
        <v>2</v>
      </c>
      <c r="E1903" s="256">
        <v>567.87</v>
      </c>
      <c r="F1903" s="264">
        <v>1135.74</v>
      </c>
      <c r="G1903" s="79"/>
    </row>
    <row r="1904" spans="1:7" ht="12" customHeight="1" x14ac:dyDescent="0.2">
      <c r="A1904" s="255"/>
      <c r="B1904" s="255"/>
      <c r="C1904" s="79" t="s">
        <v>824</v>
      </c>
      <c r="D1904" s="80">
        <v>4</v>
      </c>
      <c r="E1904" s="256">
        <v>0.01</v>
      </c>
      <c r="F1904" s="256">
        <v>0.04</v>
      </c>
      <c r="G1904" s="79"/>
    </row>
    <row r="1905" spans="1:7" ht="12" customHeight="1" x14ac:dyDescent="0.2">
      <c r="A1905" s="255"/>
      <c r="B1905" s="255"/>
      <c r="C1905" s="79" t="s">
        <v>549</v>
      </c>
      <c r="D1905" s="80">
        <v>1</v>
      </c>
      <c r="E1905" s="257"/>
      <c r="F1905" s="257"/>
      <c r="G1905" s="79" t="s">
        <v>777</v>
      </c>
    </row>
    <row r="1906" spans="1:7" ht="12" customHeight="1" x14ac:dyDescent="0.2">
      <c r="A1906" s="255"/>
      <c r="B1906" s="255"/>
      <c r="C1906" s="79" t="s">
        <v>794</v>
      </c>
      <c r="D1906" s="80">
        <v>1</v>
      </c>
      <c r="E1906" s="257"/>
      <c r="F1906" s="257"/>
      <c r="G1906" s="79" t="s">
        <v>777</v>
      </c>
    </row>
    <row r="1907" spans="1:7" ht="12" customHeight="1" x14ac:dyDescent="0.2">
      <c r="A1907" s="255"/>
      <c r="B1907" s="255"/>
      <c r="C1907" s="79" t="s">
        <v>852</v>
      </c>
      <c r="D1907" s="80">
        <v>1</v>
      </c>
      <c r="E1907" s="257"/>
      <c r="F1907" s="257"/>
      <c r="G1907" s="79" t="s">
        <v>777</v>
      </c>
    </row>
    <row r="1908" spans="1:7" ht="12" customHeight="1" x14ac:dyDescent="0.2">
      <c r="A1908" s="255"/>
      <c r="B1908" s="255"/>
      <c r="C1908" s="79" t="s">
        <v>306</v>
      </c>
      <c r="D1908" s="80">
        <v>4</v>
      </c>
      <c r="E1908" s="80">
        <v>130</v>
      </c>
      <c r="F1908" s="80">
        <v>520</v>
      </c>
      <c r="G1908" s="79"/>
    </row>
    <row r="1909" spans="1:7" ht="12" customHeight="1" x14ac:dyDescent="0.2">
      <c r="A1909" s="255"/>
      <c r="B1909" s="255"/>
      <c r="C1909" s="79" t="s">
        <v>321</v>
      </c>
      <c r="D1909" s="80">
        <v>1</v>
      </c>
      <c r="E1909" s="80">
        <v>940</v>
      </c>
      <c r="F1909" s="80">
        <v>940</v>
      </c>
      <c r="G1909" s="79"/>
    </row>
    <row r="1910" spans="1:7" ht="12" customHeight="1" x14ac:dyDescent="0.2">
      <c r="A1910" s="255"/>
      <c r="B1910" s="255"/>
      <c r="C1910" s="79" t="s">
        <v>321</v>
      </c>
      <c r="D1910" s="80">
        <v>1</v>
      </c>
      <c r="E1910" s="80">
        <v>940</v>
      </c>
      <c r="F1910" s="80">
        <v>940</v>
      </c>
      <c r="G1910" s="79"/>
    </row>
    <row r="1911" spans="1:7" ht="12" customHeight="1" x14ac:dyDescent="0.2">
      <c r="A1911" s="255"/>
      <c r="B1911" s="255"/>
      <c r="C1911" s="79" t="s">
        <v>318</v>
      </c>
      <c r="D1911" s="80">
        <v>2</v>
      </c>
      <c r="E1911" s="80">
        <v>170</v>
      </c>
      <c r="F1911" s="80">
        <v>340</v>
      </c>
      <c r="G1911" s="79"/>
    </row>
    <row r="1912" spans="1:7" ht="12" customHeight="1" x14ac:dyDescent="0.2">
      <c r="A1912" s="255"/>
      <c r="B1912" s="255"/>
      <c r="C1912" s="79" t="s">
        <v>853</v>
      </c>
      <c r="D1912" s="80">
        <v>1</v>
      </c>
      <c r="E1912" s="257"/>
      <c r="F1912" s="257"/>
      <c r="G1912" s="79" t="s">
        <v>777</v>
      </c>
    </row>
    <row r="1913" spans="1:7" ht="12" customHeight="1" x14ac:dyDescent="0.2">
      <c r="A1913" s="255"/>
      <c r="B1913" s="255"/>
      <c r="C1913" s="79" t="s">
        <v>853</v>
      </c>
      <c r="D1913" s="80">
        <v>1</v>
      </c>
      <c r="E1913" s="257"/>
      <c r="F1913" s="257"/>
      <c r="G1913" s="79" t="s">
        <v>777</v>
      </c>
    </row>
    <row r="1914" spans="1:7" ht="12" customHeight="1" x14ac:dyDescent="0.2">
      <c r="A1914" s="255"/>
      <c r="B1914" s="255"/>
      <c r="C1914" s="79" t="s">
        <v>812</v>
      </c>
      <c r="D1914" s="80">
        <v>1</v>
      </c>
      <c r="E1914" s="257"/>
      <c r="F1914" s="257"/>
      <c r="G1914" s="79" t="s">
        <v>777</v>
      </c>
    </row>
    <row r="1915" spans="1:7" ht="12" customHeight="1" x14ac:dyDescent="0.2">
      <c r="A1915" s="255"/>
      <c r="B1915" s="255"/>
      <c r="C1915" s="79" t="s">
        <v>812</v>
      </c>
      <c r="D1915" s="80">
        <v>1</v>
      </c>
      <c r="E1915" s="257"/>
      <c r="F1915" s="257"/>
      <c r="G1915" s="79" t="s">
        <v>777</v>
      </c>
    </row>
    <row r="1916" spans="1:7" ht="12" customHeight="1" x14ac:dyDescent="0.2">
      <c r="A1916" s="255"/>
      <c r="B1916" s="255"/>
      <c r="C1916" s="79" t="s">
        <v>814</v>
      </c>
      <c r="D1916" s="80">
        <v>1</v>
      </c>
      <c r="E1916" s="257"/>
      <c r="F1916" s="257"/>
      <c r="G1916" s="79" t="s">
        <v>777</v>
      </c>
    </row>
    <row r="1917" spans="1:7" ht="12" customHeight="1" x14ac:dyDescent="0.2">
      <c r="A1917" s="255"/>
      <c r="B1917" s="255"/>
      <c r="C1917" s="79" t="s">
        <v>814</v>
      </c>
      <c r="D1917" s="80">
        <v>1</v>
      </c>
      <c r="E1917" s="257"/>
      <c r="F1917" s="257"/>
      <c r="G1917" s="79" t="s">
        <v>777</v>
      </c>
    </row>
    <row r="1918" spans="1:7" ht="12" customHeight="1" x14ac:dyDescent="0.2">
      <c r="A1918" s="255"/>
      <c r="B1918" s="255"/>
      <c r="C1918" s="79" t="s">
        <v>910</v>
      </c>
      <c r="D1918" s="80">
        <v>1</v>
      </c>
      <c r="E1918" s="257"/>
      <c r="F1918" s="257"/>
      <c r="G1918" s="79" t="s">
        <v>777</v>
      </c>
    </row>
    <row r="1919" spans="1:7" ht="12.95" customHeight="1" x14ac:dyDescent="0.2">
      <c r="E1919" s="259">
        <v>16479.38</v>
      </c>
      <c r="F1919" s="259">
        <v>16479.38</v>
      </c>
    </row>
    <row r="1920" spans="1:7" ht="12" customHeight="1" x14ac:dyDescent="0.2">
      <c r="A1920" s="251">
        <v>113</v>
      </c>
      <c r="B1920" s="252" t="s">
        <v>1068</v>
      </c>
      <c r="C1920" s="253"/>
      <c r="D1920" s="251">
        <v>1</v>
      </c>
      <c r="E1920" s="254">
        <v>8100</v>
      </c>
      <c r="F1920" s="254">
        <v>8100</v>
      </c>
      <c r="G1920" s="79"/>
    </row>
    <row r="1921" spans="1:7" ht="12" customHeight="1" x14ac:dyDescent="0.2">
      <c r="A1921" s="255"/>
      <c r="B1921" s="255"/>
      <c r="C1921" s="79" t="s">
        <v>545</v>
      </c>
      <c r="D1921" s="80">
        <v>4</v>
      </c>
      <c r="E1921" s="256">
        <v>0.01</v>
      </c>
      <c r="F1921" s="256">
        <v>0.04</v>
      </c>
      <c r="G1921" s="79"/>
    </row>
    <row r="1922" spans="1:7" ht="12" customHeight="1" x14ac:dyDescent="0.2">
      <c r="A1922" s="255"/>
      <c r="B1922" s="255"/>
      <c r="C1922" s="79" t="s">
        <v>546</v>
      </c>
      <c r="D1922" s="80">
        <v>4</v>
      </c>
      <c r="E1922" s="256">
        <v>0.01</v>
      </c>
      <c r="F1922" s="256">
        <v>0.04</v>
      </c>
      <c r="G1922" s="79"/>
    </row>
    <row r="1923" spans="1:7" ht="12" customHeight="1" x14ac:dyDescent="0.2">
      <c r="A1923" s="255"/>
      <c r="B1923" s="255"/>
      <c r="C1923" s="79" t="s">
        <v>785</v>
      </c>
      <c r="D1923" s="80">
        <v>1</v>
      </c>
      <c r="E1923" s="257"/>
      <c r="F1923" s="257"/>
      <c r="G1923" s="79" t="s">
        <v>777</v>
      </c>
    </row>
    <row r="1924" spans="1:7" ht="12" customHeight="1" x14ac:dyDescent="0.2">
      <c r="A1924" s="255"/>
      <c r="B1924" s="255"/>
      <c r="C1924" s="79" t="s">
        <v>553</v>
      </c>
      <c r="D1924" s="80">
        <v>3</v>
      </c>
      <c r="E1924" s="257"/>
      <c r="F1924" s="257"/>
      <c r="G1924" s="79" t="s">
        <v>777</v>
      </c>
    </row>
    <row r="1925" spans="1:7" ht="12" customHeight="1" x14ac:dyDescent="0.2">
      <c r="A1925" s="255"/>
      <c r="B1925" s="255"/>
      <c r="C1925" s="79" t="s">
        <v>778</v>
      </c>
      <c r="D1925" s="80">
        <v>1</v>
      </c>
      <c r="E1925" s="257"/>
      <c r="F1925" s="257"/>
      <c r="G1925" s="79" t="s">
        <v>777</v>
      </c>
    </row>
    <row r="1926" spans="1:7" ht="12" customHeight="1" x14ac:dyDescent="0.2">
      <c r="A1926" s="255"/>
      <c r="B1926" s="255"/>
      <c r="C1926" s="79" t="s">
        <v>788</v>
      </c>
      <c r="D1926" s="80">
        <v>1</v>
      </c>
      <c r="E1926" s="257"/>
      <c r="F1926" s="257"/>
      <c r="G1926" s="79" t="s">
        <v>777</v>
      </c>
    </row>
    <row r="1927" spans="1:7" ht="12" customHeight="1" x14ac:dyDescent="0.2">
      <c r="A1927" s="255"/>
      <c r="B1927" s="255"/>
      <c r="C1927" s="79" t="s">
        <v>394</v>
      </c>
      <c r="D1927" s="80">
        <v>2</v>
      </c>
      <c r="E1927" s="256">
        <v>0.01</v>
      </c>
      <c r="F1927" s="256">
        <v>0.02</v>
      </c>
      <c r="G1927" s="79"/>
    </row>
    <row r="1928" spans="1:7" ht="12" customHeight="1" x14ac:dyDescent="0.2">
      <c r="A1928" s="255"/>
      <c r="B1928" s="255"/>
      <c r="C1928" s="79" t="s">
        <v>353</v>
      </c>
      <c r="D1928" s="80">
        <v>1</v>
      </c>
      <c r="E1928" s="80">
        <v>930</v>
      </c>
      <c r="F1928" s="80">
        <v>930</v>
      </c>
      <c r="G1928" s="79"/>
    </row>
    <row r="1929" spans="1:7" ht="12" customHeight="1" x14ac:dyDescent="0.2">
      <c r="A1929" s="255"/>
      <c r="B1929" s="255"/>
      <c r="C1929" s="79" t="s">
        <v>366</v>
      </c>
      <c r="D1929" s="80">
        <v>2</v>
      </c>
      <c r="E1929" s="80">
        <v>270</v>
      </c>
      <c r="F1929" s="80">
        <v>540</v>
      </c>
      <c r="G1929" s="79"/>
    </row>
    <row r="1930" spans="1:7" ht="12" customHeight="1" x14ac:dyDescent="0.2">
      <c r="A1930" s="255"/>
      <c r="B1930" s="255"/>
      <c r="C1930" s="79" t="s">
        <v>779</v>
      </c>
      <c r="D1930" s="80">
        <v>2</v>
      </c>
      <c r="E1930" s="256">
        <v>567.87</v>
      </c>
      <c r="F1930" s="264">
        <v>1135.74</v>
      </c>
      <c r="G1930" s="79"/>
    </row>
    <row r="1931" spans="1:7" ht="12" customHeight="1" x14ac:dyDescent="0.2">
      <c r="A1931" s="255"/>
      <c r="B1931" s="255"/>
      <c r="C1931" s="79" t="s">
        <v>549</v>
      </c>
      <c r="D1931" s="80">
        <v>1</v>
      </c>
      <c r="E1931" s="257"/>
      <c r="F1931" s="257"/>
      <c r="G1931" s="79" t="s">
        <v>777</v>
      </c>
    </row>
    <row r="1932" spans="1:7" ht="12" customHeight="1" x14ac:dyDescent="0.2">
      <c r="A1932" s="255"/>
      <c r="B1932" s="255"/>
      <c r="C1932" s="79" t="s">
        <v>787</v>
      </c>
      <c r="D1932" s="80">
        <v>1</v>
      </c>
      <c r="E1932" s="257"/>
      <c r="F1932" s="257"/>
      <c r="G1932" s="79" t="s">
        <v>777</v>
      </c>
    </row>
    <row r="1933" spans="1:7" ht="12" customHeight="1" x14ac:dyDescent="0.2">
      <c r="A1933" s="255"/>
      <c r="B1933" s="255"/>
      <c r="C1933" s="79" t="s">
        <v>852</v>
      </c>
      <c r="D1933" s="80">
        <v>1</v>
      </c>
      <c r="E1933" s="257"/>
      <c r="F1933" s="257"/>
      <c r="G1933" s="79" t="s">
        <v>777</v>
      </c>
    </row>
    <row r="1934" spans="1:7" ht="12" customHeight="1" x14ac:dyDescent="0.2">
      <c r="A1934" s="255"/>
      <c r="B1934" s="255"/>
      <c r="C1934" s="79" t="s">
        <v>306</v>
      </c>
      <c r="D1934" s="80">
        <v>3</v>
      </c>
      <c r="E1934" s="80">
        <v>130</v>
      </c>
      <c r="F1934" s="80">
        <v>390</v>
      </c>
      <c r="G1934" s="79"/>
    </row>
    <row r="1935" spans="1:7" ht="12" customHeight="1" x14ac:dyDescent="0.2">
      <c r="A1935" s="255"/>
      <c r="B1935" s="255"/>
      <c r="C1935" s="79" t="s">
        <v>321</v>
      </c>
      <c r="D1935" s="80">
        <v>1</v>
      </c>
      <c r="E1935" s="80">
        <v>940</v>
      </c>
      <c r="F1935" s="80">
        <v>940</v>
      </c>
      <c r="G1935" s="79"/>
    </row>
    <row r="1936" spans="1:7" ht="12" customHeight="1" x14ac:dyDescent="0.2">
      <c r="A1936" s="255"/>
      <c r="B1936" s="255"/>
      <c r="C1936" s="79" t="s">
        <v>321</v>
      </c>
      <c r="D1936" s="80">
        <v>1</v>
      </c>
      <c r="E1936" s="80">
        <v>940</v>
      </c>
      <c r="F1936" s="80">
        <v>940</v>
      </c>
      <c r="G1936" s="79"/>
    </row>
    <row r="1937" spans="1:7" ht="12" customHeight="1" x14ac:dyDescent="0.2">
      <c r="A1937" s="255"/>
      <c r="B1937" s="255"/>
      <c r="C1937" s="79" t="s">
        <v>318</v>
      </c>
      <c r="D1937" s="80">
        <v>2</v>
      </c>
      <c r="E1937" s="80">
        <v>170</v>
      </c>
      <c r="F1937" s="80">
        <v>340</v>
      </c>
      <c r="G1937" s="79"/>
    </row>
    <row r="1938" spans="1:7" ht="12" customHeight="1" x14ac:dyDescent="0.2">
      <c r="A1938" s="255"/>
      <c r="B1938" s="255"/>
      <c r="C1938" s="79" t="s">
        <v>853</v>
      </c>
      <c r="D1938" s="80">
        <v>1</v>
      </c>
      <c r="E1938" s="257"/>
      <c r="F1938" s="257"/>
      <c r="G1938" s="79" t="s">
        <v>777</v>
      </c>
    </row>
    <row r="1939" spans="1:7" ht="12" customHeight="1" x14ac:dyDescent="0.2">
      <c r="A1939" s="255"/>
      <c r="B1939" s="255"/>
      <c r="C1939" s="79" t="s">
        <v>853</v>
      </c>
      <c r="D1939" s="80">
        <v>1</v>
      </c>
      <c r="E1939" s="257"/>
      <c r="F1939" s="257"/>
      <c r="G1939" s="79" t="s">
        <v>777</v>
      </c>
    </row>
    <row r="1940" spans="1:7" ht="12" customHeight="1" x14ac:dyDescent="0.2">
      <c r="A1940" s="255"/>
      <c r="B1940" s="255"/>
      <c r="C1940" s="79" t="s">
        <v>812</v>
      </c>
      <c r="D1940" s="80">
        <v>1</v>
      </c>
      <c r="E1940" s="257"/>
      <c r="F1940" s="257"/>
      <c r="G1940" s="79" t="s">
        <v>777</v>
      </c>
    </row>
    <row r="1941" spans="1:7" ht="12" customHeight="1" x14ac:dyDescent="0.2">
      <c r="A1941" s="255"/>
      <c r="B1941" s="255"/>
      <c r="C1941" s="79" t="s">
        <v>812</v>
      </c>
      <c r="D1941" s="80">
        <v>1</v>
      </c>
      <c r="E1941" s="257"/>
      <c r="F1941" s="257"/>
      <c r="G1941" s="79" t="s">
        <v>777</v>
      </c>
    </row>
    <row r="1942" spans="1:7" ht="12" customHeight="1" x14ac:dyDescent="0.2">
      <c r="A1942" s="255"/>
      <c r="B1942" s="255"/>
      <c r="C1942" s="79" t="s">
        <v>814</v>
      </c>
      <c r="D1942" s="80">
        <v>1</v>
      </c>
      <c r="E1942" s="257"/>
      <c r="F1942" s="257"/>
      <c r="G1942" s="79" t="s">
        <v>777</v>
      </c>
    </row>
    <row r="1943" spans="1:7" ht="12" customHeight="1" x14ac:dyDescent="0.2">
      <c r="A1943" s="255"/>
      <c r="B1943" s="255"/>
      <c r="C1943" s="79" t="s">
        <v>814</v>
      </c>
      <c r="D1943" s="80">
        <v>1</v>
      </c>
      <c r="E1943" s="257"/>
      <c r="F1943" s="257"/>
      <c r="G1943" s="79" t="s">
        <v>777</v>
      </c>
    </row>
    <row r="1944" spans="1:7" ht="12" customHeight="1" x14ac:dyDescent="0.2">
      <c r="A1944" s="255"/>
      <c r="B1944" s="255"/>
      <c r="C1944" s="79" t="s">
        <v>789</v>
      </c>
      <c r="D1944" s="80">
        <v>1</v>
      </c>
      <c r="E1944" s="257"/>
      <c r="F1944" s="257"/>
      <c r="G1944" s="79" t="s">
        <v>777</v>
      </c>
    </row>
    <row r="1945" spans="1:7" ht="12.95" customHeight="1" x14ac:dyDescent="0.2">
      <c r="E1945" s="263">
        <v>13316.1</v>
      </c>
      <c r="F1945" s="263">
        <v>13316.1</v>
      </c>
    </row>
    <row r="1946" spans="1:7" ht="12" customHeight="1" x14ac:dyDescent="0.2">
      <c r="A1946" s="251">
        <v>114</v>
      </c>
      <c r="B1946" s="252" t="s">
        <v>1069</v>
      </c>
      <c r="C1946" s="253"/>
      <c r="D1946" s="251">
        <v>1</v>
      </c>
      <c r="E1946" s="261">
        <v>11133.28</v>
      </c>
      <c r="F1946" s="261">
        <v>11133.28</v>
      </c>
      <c r="G1946" s="79"/>
    </row>
    <row r="1947" spans="1:7" ht="12" customHeight="1" x14ac:dyDescent="0.2">
      <c r="A1947" s="255"/>
      <c r="B1947" s="255"/>
      <c r="C1947" s="79" t="s">
        <v>822</v>
      </c>
      <c r="D1947" s="80">
        <v>4</v>
      </c>
      <c r="E1947" s="256">
        <v>0.01</v>
      </c>
      <c r="F1947" s="256">
        <v>0.04</v>
      </c>
      <c r="G1947" s="79"/>
    </row>
    <row r="1948" spans="1:7" ht="12" customHeight="1" x14ac:dyDescent="0.2">
      <c r="A1948" s="255"/>
      <c r="B1948" s="255"/>
      <c r="C1948" s="79" t="s">
        <v>865</v>
      </c>
      <c r="D1948" s="80">
        <v>1</v>
      </c>
      <c r="E1948" s="257"/>
      <c r="F1948" s="257"/>
      <c r="G1948" s="79" t="s">
        <v>777</v>
      </c>
    </row>
    <row r="1949" spans="1:7" ht="12" customHeight="1" x14ac:dyDescent="0.2">
      <c r="A1949" s="255"/>
      <c r="B1949" s="255"/>
      <c r="C1949" s="79" t="s">
        <v>1720</v>
      </c>
      <c r="D1949" s="80">
        <v>3</v>
      </c>
      <c r="E1949" s="257"/>
      <c r="F1949" s="257"/>
      <c r="G1949" s="79" t="s">
        <v>777</v>
      </c>
    </row>
    <row r="1950" spans="1:7" ht="12" customHeight="1" x14ac:dyDescent="0.2">
      <c r="A1950" s="255"/>
      <c r="B1950" s="255"/>
      <c r="C1950" s="79" t="s">
        <v>1721</v>
      </c>
      <c r="D1950" s="80">
        <v>1</v>
      </c>
      <c r="E1950" s="257"/>
      <c r="F1950" s="257"/>
      <c r="G1950" s="79" t="s">
        <v>777</v>
      </c>
    </row>
    <row r="1951" spans="1:7" ht="12" customHeight="1" x14ac:dyDescent="0.2">
      <c r="A1951" s="255"/>
      <c r="B1951" s="255"/>
      <c r="C1951" s="79" t="s">
        <v>909</v>
      </c>
      <c r="D1951" s="80">
        <v>1</v>
      </c>
      <c r="E1951" s="257"/>
      <c r="F1951" s="257"/>
      <c r="G1951" s="79" t="s">
        <v>777</v>
      </c>
    </row>
    <row r="1952" spans="1:7" ht="12" customHeight="1" x14ac:dyDescent="0.2">
      <c r="A1952" s="255"/>
      <c r="B1952" s="255"/>
      <c r="C1952" s="79" t="s">
        <v>394</v>
      </c>
      <c r="D1952" s="80">
        <v>2</v>
      </c>
      <c r="E1952" s="256">
        <v>0.01</v>
      </c>
      <c r="F1952" s="256">
        <v>0.02</v>
      </c>
      <c r="G1952" s="79"/>
    </row>
    <row r="1953" spans="1:7" ht="12" customHeight="1" x14ac:dyDescent="0.2">
      <c r="A1953" s="255"/>
      <c r="B1953" s="255"/>
      <c r="C1953" s="79" t="s">
        <v>353</v>
      </c>
      <c r="D1953" s="80">
        <v>1</v>
      </c>
      <c r="E1953" s="80">
        <v>930</v>
      </c>
      <c r="F1953" s="80">
        <v>930</v>
      </c>
      <c r="G1953" s="79"/>
    </row>
    <row r="1954" spans="1:7" ht="12" customHeight="1" x14ac:dyDescent="0.2">
      <c r="A1954" s="255"/>
      <c r="B1954" s="255"/>
      <c r="C1954" s="79" t="s">
        <v>305</v>
      </c>
      <c r="D1954" s="80">
        <v>2</v>
      </c>
      <c r="E1954" s="80">
        <v>270</v>
      </c>
      <c r="F1954" s="80">
        <v>540</v>
      </c>
      <c r="G1954" s="79"/>
    </row>
    <row r="1955" spans="1:7" ht="12" customHeight="1" x14ac:dyDescent="0.2">
      <c r="A1955" s="255"/>
      <c r="B1955" s="255"/>
      <c r="C1955" s="79" t="s">
        <v>1722</v>
      </c>
      <c r="D1955" s="80">
        <v>2</v>
      </c>
      <c r="E1955" s="256">
        <v>567.87</v>
      </c>
      <c r="F1955" s="264">
        <v>1135.74</v>
      </c>
      <c r="G1955" s="79"/>
    </row>
    <row r="1956" spans="1:7" ht="12" customHeight="1" x14ac:dyDescent="0.2">
      <c r="A1956" s="255"/>
      <c r="B1956" s="255"/>
      <c r="C1956" s="79" t="s">
        <v>549</v>
      </c>
      <c r="D1956" s="80">
        <v>1</v>
      </c>
      <c r="E1956" s="257"/>
      <c r="F1956" s="257"/>
      <c r="G1956" s="79" t="s">
        <v>777</v>
      </c>
    </row>
    <row r="1957" spans="1:7" ht="12" customHeight="1" x14ac:dyDescent="0.2">
      <c r="A1957" s="255"/>
      <c r="B1957" s="255"/>
      <c r="C1957" s="79" t="s">
        <v>794</v>
      </c>
      <c r="D1957" s="80">
        <v>1</v>
      </c>
      <c r="E1957" s="257"/>
      <c r="F1957" s="257"/>
      <c r="G1957" s="79" t="s">
        <v>777</v>
      </c>
    </row>
    <row r="1958" spans="1:7" ht="12" customHeight="1" x14ac:dyDescent="0.2">
      <c r="A1958" s="255"/>
      <c r="B1958" s="255"/>
      <c r="C1958" s="79" t="s">
        <v>852</v>
      </c>
      <c r="D1958" s="80">
        <v>1</v>
      </c>
      <c r="E1958" s="257"/>
      <c r="F1958" s="257"/>
      <c r="G1958" s="79" t="s">
        <v>777</v>
      </c>
    </row>
    <row r="1959" spans="1:7" ht="12" customHeight="1" x14ac:dyDescent="0.2">
      <c r="A1959" s="255"/>
      <c r="B1959" s="255"/>
      <c r="C1959" s="79" t="s">
        <v>306</v>
      </c>
      <c r="D1959" s="80">
        <v>4</v>
      </c>
      <c r="E1959" s="80">
        <v>130</v>
      </c>
      <c r="F1959" s="80">
        <v>520</v>
      </c>
      <c r="G1959" s="79"/>
    </row>
    <row r="1960" spans="1:7" ht="12" customHeight="1" x14ac:dyDescent="0.2">
      <c r="A1960" s="255"/>
      <c r="B1960" s="255"/>
      <c r="C1960" s="79" t="s">
        <v>321</v>
      </c>
      <c r="D1960" s="80">
        <v>1</v>
      </c>
      <c r="E1960" s="80">
        <v>940</v>
      </c>
      <c r="F1960" s="80">
        <v>940</v>
      </c>
      <c r="G1960" s="79"/>
    </row>
    <row r="1961" spans="1:7" ht="12" customHeight="1" x14ac:dyDescent="0.2">
      <c r="A1961" s="255"/>
      <c r="B1961" s="255"/>
      <c r="C1961" s="79" t="s">
        <v>321</v>
      </c>
      <c r="D1961" s="80">
        <v>1</v>
      </c>
      <c r="E1961" s="80">
        <v>940</v>
      </c>
      <c r="F1961" s="80">
        <v>940</v>
      </c>
      <c r="G1961" s="79"/>
    </row>
    <row r="1962" spans="1:7" ht="12" customHeight="1" x14ac:dyDescent="0.2">
      <c r="A1962" s="255"/>
      <c r="B1962" s="255"/>
      <c r="C1962" s="79" t="s">
        <v>318</v>
      </c>
      <c r="D1962" s="80">
        <v>2</v>
      </c>
      <c r="E1962" s="80">
        <v>170</v>
      </c>
      <c r="F1962" s="80">
        <v>340</v>
      </c>
      <c r="G1962" s="79"/>
    </row>
    <row r="1963" spans="1:7" ht="12" customHeight="1" x14ac:dyDescent="0.2">
      <c r="A1963" s="255"/>
      <c r="B1963" s="255"/>
      <c r="C1963" s="79" t="s">
        <v>853</v>
      </c>
      <c r="D1963" s="80">
        <v>1</v>
      </c>
      <c r="E1963" s="257"/>
      <c r="F1963" s="257"/>
      <c r="G1963" s="79" t="s">
        <v>777</v>
      </c>
    </row>
    <row r="1964" spans="1:7" ht="12" customHeight="1" x14ac:dyDescent="0.2">
      <c r="A1964" s="255"/>
      <c r="B1964" s="255"/>
      <c r="C1964" s="79" t="s">
        <v>853</v>
      </c>
      <c r="D1964" s="80">
        <v>1</v>
      </c>
      <c r="E1964" s="257"/>
      <c r="F1964" s="257"/>
      <c r="G1964" s="79" t="s">
        <v>777</v>
      </c>
    </row>
    <row r="1965" spans="1:7" ht="12" customHeight="1" x14ac:dyDescent="0.2">
      <c r="A1965" s="255"/>
      <c r="B1965" s="255"/>
      <c r="C1965" s="79" t="s">
        <v>812</v>
      </c>
      <c r="D1965" s="80">
        <v>1</v>
      </c>
      <c r="E1965" s="257"/>
      <c r="F1965" s="257"/>
      <c r="G1965" s="79" t="s">
        <v>777</v>
      </c>
    </row>
    <row r="1966" spans="1:7" ht="12" customHeight="1" x14ac:dyDescent="0.2">
      <c r="A1966" s="255"/>
      <c r="B1966" s="255"/>
      <c r="C1966" s="79" t="s">
        <v>812</v>
      </c>
      <c r="D1966" s="80">
        <v>1</v>
      </c>
      <c r="E1966" s="257"/>
      <c r="F1966" s="257"/>
      <c r="G1966" s="79" t="s">
        <v>777</v>
      </c>
    </row>
    <row r="1967" spans="1:7" ht="12" customHeight="1" x14ac:dyDescent="0.2">
      <c r="A1967" s="255"/>
      <c r="B1967" s="255"/>
      <c r="C1967" s="79" t="s">
        <v>814</v>
      </c>
      <c r="D1967" s="80">
        <v>1</v>
      </c>
      <c r="E1967" s="257"/>
      <c r="F1967" s="257"/>
      <c r="G1967" s="79" t="s">
        <v>777</v>
      </c>
    </row>
    <row r="1968" spans="1:7" ht="12" customHeight="1" x14ac:dyDescent="0.2">
      <c r="A1968" s="255"/>
      <c r="B1968" s="255"/>
      <c r="C1968" s="79" t="s">
        <v>814</v>
      </c>
      <c r="D1968" s="80">
        <v>1</v>
      </c>
      <c r="E1968" s="257"/>
      <c r="F1968" s="257"/>
      <c r="G1968" s="79" t="s">
        <v>777</v>
      </c>
    </row>
    <row r="1969" spans="1:7" ht="12" customHeight="1" x14ac:dyDescent="0.2">
      <c r="A1969" s="255"/>
      <c r="B1969" s="255"/>
      <c r="C1969" s="79" t="s">
        <v>867</v>
      </c>
      <c r="D1969" s="80">
        <v>1</v>
      </c>
      <c r="E1969" s="257"/>
      <c r="F1969" s="257"/>
      <c r="G1969" s="79" t="s">
        <v>777</v>
      </c>
    </row>
    <row r="1970" spans="1:7" ht="12" customHeight="1" x14ac:dyDescent="0.2">
      <c r="A1970" s="255"/>
      <c r="B1970" s="255"/>
      <c r="C1970" s="79" t="s">
        <v>815</v>
      </c>
      <c r="D1970" s="80">
        <v>4</v>
      </c>
      <c r="E1970" s="256">
        <v>0.01</v>
      </c>
      <c r="F1970" s="256">
        <v>0.04</v>
      </c>
      <c r="G1970" s="79"/>
    </row>
    <row r="1971" spans="1:7" ht="12.95" customHeight="1" x14ac:dyDescent="0.2">
      <c r="E1971" s="259">
        <v>16479.38</v>
      </c>
      <c r="F1971" s="259">
        <v>16479.38</v>
      </c>
    </row>
    <row r="1972" spans="1:7" ht="12" customHeight="1" x14ac:dyDescent="0.2">
      <c r="A1972" s="251">
        <v>115</v>
      </c>
      <c r="B1972" s="252" t="s">
        <v>1123</v>
      </c>
      <c r="C1972" s="253"/>
      <c r="D1972" s="251">
        <v>1</v>
      </c>
      <c r="E1972" s="254">
        <v>7344</v>
      </c>
      <c r="F1972" s="254">
        <v>7344</v>
      </c>
      <c r="G1972" s="79"/>
    </row>
    <row r="1973" spans="1:7" ht="12" customHeight="1" x14ac:dyDescent="0.2">
      <c r="A1973" s="255"/>
      <c r="B1973" s="255"/>
      <c r="C1973" s="79" t="s">
        <v>545</v>
      </c>
      <c r="D1973" s="80">
        <v>4</v>
      </c>
      <c r="E1973" s="256">
        <v>0.01</v>
      </c>
      <c r="F1973" s="256">
        <v>0.04</v>
      </c>
      <c r="G1973" s="79"/>
    </row>
    <row r="1974" spans="1:7" ht="12" customHeight="1" x14ac:dyDescent="0.2">
      <c r="A1974" s="255"/>
      <c r="B1974" s="255"/>
      <c r="C1974" s="79" t="s">
        <v>546</v>
      </c>
      <c r="D1974" s="80">
        <v>3</v>
      </c>
      <c r="E1974" s="256">
        <v>0.01</v>
      </c>
      <c r="F1974" s="256">
        <v>0.03</v>
      </c>
      <c r="G1974" s="79"/>
    </row>
    <row r="1975" spans="1:7" ht="12" customHeight="1" x14ac:dyDescent="0.2">
      <c r="A1975" s="255"/>
      <c r="B1975" s="255"/>
      <c r="C1975" s="79" t="s">
        <v>329</v>
      </c>
      <c r="D1975" s="80">
        <v>4</v>
      </c>
      <c r="E1975" s="80">
        <v>620</v>
      </c>
      <c r="F1975" s="81">
        <v>2480</v>
      </c>
      <c r="G1975" s="79"/>
    </row>
    <row r="1976" spans="1:7" ht="12" customHeight="1" x14ac:dyDescent="0.2">
      <c r="A1976" s="255"/>
      <c r="B1976" s="255"/>
      <c r="C1976" s="79" t="s">
        <v>1672</v>
      </c>
      <c r="D1976" s="80">
        <v>1</v>
      </c>
      <c r="E1976" s="257"/>
      <c r="F1976" s="257"/>
      <c r="G1976" s="79" t="s">
        <v>777</v>
      </c>
    </row>
    <row r="1977" spans="1:7" ht="12" customHeight="1" x14ac:dyDescent="0.2">
      <c r="A1977" s="255"/>
      <c r="B1977" s="255"/>
      <c r="C1977" s="79" t="s">
        <v>547</v>
      </c>
      <c r="D1977" s="80">
        <v>3</v>
      </c>
      <c r="E1977" s="257"/>
      <c r="F1977" s="257"/>
      <c r="G1977" s="79" t="s">
        <v>777</v>
      </c>
    </row>
    <row r="1978" spans="1:7" ht="12" customHeight="1" x14ac:dyDescent="0.2">
      <c r="A1978" s="255"/>
      <c r="B1978" s="255"/>
      <c r="C1978" s="79" t="s">
        <v>548</v>
      </c>
      <c r="D1978" s="80">
        <v>1</v>
      </c>
      <c r="E1978" s="257"/>
      <c r="F1978" s="257"/>
      <c r="G1978" s="79" t="s">
        <v>777</v>
      </c>
    </row>
    <row r="1979" spans="1:7" ht="12" customHeight="1" x14ac:dyDescent="0.2">
      <c r="A1979" s="255"/>
      <c r="B1979" s="255"/>
      <c r="C1979" s="79" t="s">
        <v>787</v>
      </c>
      <c r="D1979" s="80">
        <v>1</v>
      </c>
      <c r="E1979" s="257"/>
      <c r="F1979" s="257"/>
      <c r="G1979" s="79" t="s">
        <v>777</v>
      </c>
    </row>
    <row r="1980" spans="1:7" ht="12" customHeight="1" x14ac:dyDescent="0.2">
      <c r="A1980" s="255"/>
      <c r="B1980" s="255"/>
      <c r="C1980" s="79" t="s">
        <v>1723</v>
      </c>
      <c r="D1980" s="80">
        <v>1</v>
      </c>
      <c r="E1980" s="257"/>
      <c r="F1980" s="257"/>
      <c r="G1980" s="79" t="s">
        <v>777</v>
      </c>
    </row>
    <row r="1981" spans="1:7" ht="12" customHeight="1" x14ac:dyDescent="0.2">
      <c r="A1981" s="255"/>
      <c r="B1981" s="255"/>
      <c r="C1981" s="79" t="s">
        <v>549</v>
      </c>
      <c r="D1981" s="80">
        <v>1</v>
      </c>
      <c r="E1981" s="257"/>
      <c r="F1981" s="257"/>
      <c r="G1981" s="79" t="s">
        <v>777</v>
      </c>
    </row>
    <row r="1982" spans="1:7" ht="12" customHeight="1" x14ac:dyDescent="0.2">
      <c r="A1982" s="255"/>
      <c r="B1982" s="255"/>
      <c r="C1982" s="79" t="s">
        <v>1724</v>
      </c>
      <c r="D1982" s="80">
        <v>1</v>
      </c>
      <c r="E1982" s="257"/>
      <c r="F1982" s="257"/>
      <c r="G1982" s="79" t="s">
        <v>777</v>
      </c>
    </row>
    <row r="1983" spans="1:7" ht="12" customHeight="1" x14ac:dyDescent="0.2">
      <c r="A1983" s="255"/>
      <c r="B1983" s="255"/>
      <c r="C1983" s="79" t="s">
        <v>1725</v>
      </c>
      <c r="D1983" s="80">
        <v>1</v>
      </c>
      <c r="E1983" s="257"/>
      <c r="F1983" s="257"/>
      <c r="G1983" s="79" t="s">
        <v>777</v>
      </c>
    </row>
    <row r="1984" spans="1:7" ht="12" customHeight="1" x14ac:dyDescent="0.2">
      <c r="A1984" s="255"/>
      <c r="B1984" s="255"/>
      <c r="C1984" s="79" t="s">
        <v>394</v>
      </c>
      <c r="D1984" s="80">
        <v>2</v>
      </c>
      <c r="E1984" s="256">
        <v>0.01</v>
      </c>
      <c r="F1984" s="256">
        <v>0.02</v>
      </c>
      <c r="G1984" s="79"/>
    </row>
    <row r="1985" spans="1:7" ht="12" customHeight="1" x14ac:dyDescent="0.2">
      <c r="A1985" s="255"/>
      <c r="B1985" s="255"/>
      <c r="C1985" s="79" t="s">
        <v>792</v>
      </c>
      <c r="D1985" s="80">
        <v>1</v>
      </c>
      <c r="E1985" s="80">
        <v>930</v>
      </c>
      <c r="F1985" s="80">
        <v>930</v>
      </c>
      <c r="G1985" s="79"/>
    </row>
    <row r="1986" spans="1:7" ht="12" customHeight="1" x14ac:dyDescent="0.2">
      <c r="A1986" s="255"/>
      <c r="B1986" s="255"/>
      <c r="C1986" s="79" t="s">
        <v>305</v>
      </c>
      <c r="D1986" s="80">
        <v>2</v>
      </c>
      <c r="E1986" s="80">
        <v>270</v>
      </c>
      <c r="F1986" s="80">
        <v>540</v>
      </c>
      <c r="G1986" s="79"/>
    </row>
    <row r="1987" spans="1:7" ht="12" customHeight="1" x14ac:dyDescent="0.2">
      <c r="A1987" s="255"/>
      <c r="B1987" s="255"/>
      <c r="C1987" s="79" t="s">
        <v>791</v>
      </c>
      <c r="D1987" s="80">
        <v>2</v>
      </c>
      <c r="E1987" s="256">
        <v>530.71</v>
      </c>
      <c r="F1987" s="264">
        <v>1061.42</v>
      </c>
      <c r="G1987" s="79"/>
    </row>
    <row r="1988" spans="1:7" ht="12" customHeight="1" x14ac:dyDescent="0.2">
      <c r="A1988" s="255"/>
      <c r="B1988" s="255"/>
      <c r="C1988" s="79" t="s">
        <v>789</v>
      </c>
      <c r="D1988" s="80">
        <v>1</v>
      </c>
      <c r="E1988" s="257"/>
      <c r="F1988" s="257"/>
      <c r="G1988" s="79" t="s">
        <v>777</v>
      </c>
    </row>
    <row r="1989" spans="1:7" ht="12" customHeight="1" x14ac:dyDescent="0.2">
      <c r="A1989" s="255"/>
      <c r="B1989" s="255"/>
      <c r="C1989" s="79" t="s">
        <v>351</v>
      </c>
      <c r="D1989" s="80">
        <v>4</v>
      </c>
      <c r="E1989" s="80">
        <v>290</v>
      </c>
      <c r="F1989" s="81">
        <v>1160</v>
      </c>
      <c r="G1989" s="79"/>
    </row>
    <row r="1990" spans="1:7" ht="12.95" customHeight="1" x14ac:dyDescent="0.2">
      <c r="E1990" s="259">
        <v>13515.09</v>
      </c>
      <c r="F1990" s="259">
        <v>13515.09</v>
      </c>
    </row>
    <row r="1991" spans="1:7" ht="12" customHeight="1" x14ac:dyDescent="0.2">
      <c r="A1991" s="251">
        <v>116</v>
      </c>
      <c r="B1991" s="252" t="s">
        <v>1726</v>
      </c>
      <c r="C1991" s="253"/>
      <c r="D1991" s="251">
        <v>1</v>
      </c>
      <c r="E1991" s="260">
        <v>8445.6</v>
      </c>
      <c r="F1991" s="260">
        <v>8445.6</v>
      </c>
      <c r="G1991" s="79"/>
    </row>
    <row r="1992" spans="1:7" ht="12" customHeight="1" x14ac:dyDescent="0.2">
      <c r="A1992" s="255"/>
      <c r="B1992" s="255"/>
      <c r="C1992" s="79" t="s">
        <v>351</v>
      </c>
      <c r="D1992" s="80">
        <v>4</v>
      </c>
      <c r="E1992" s="80">
        <v>290</v>
      </c>
      <c r="F1992" s="81">
        <v>1160</v>
      </c>
      <c r="G1992" s="79"/>
    </row>
    <row r="1993" spans="1:7" ht="12" customHeight="1" x14ac:dyDescent="0.2">
      <c r="A1993" s="255"/>
      <c r="B1993" s="255"/>
      <c r="C1993" s="79" t="s">
        <v>912</v>
      </c>
      <c r="D1993" s="80">
        <v>1</v>
      </c>
      <c r="E1993" s="257"/>
      <c r="F1993" s="257"/>
      <c r="G1993" s="79" t="s">
        <v>777</v>
      </c>
    </row>
    <row r="1994" spans="1:7" ht="12" customHeight="1" x14ac:dyDescent="0.2">
      <c r="A1994" s="255"/>
      <c r="B1994" s="255"/>
      <c r="C1994" s="79" t="s">
        <v>850</v>
      </c>
      <c r="D1994" s="80">
        <v>2</v>
      </c>
      <c r="E1994" s="256">
        <v>530.71</v>
      </c>
      <c r="F1994" s="264">
        <v>1061.42</v>
      </c>
      <c r="G1994" s="79"/>
    </row>
    <row r="1995" spans="1:7" ht="12" customHeight="1" x14ac:dyDescent="0.2">
      <c r="A1995" s="255"/>
      <c r="B1995" s="255"/>
      <c r="C1995" s="79" t="s">
        <v>305</v>
      </c>
      <c r="D1995" s="80">
        <v>2</v>
      </c>
      <c r="E1995" s="80">
        <v>270</v>
      </c>
      <c r="F1995" s="80">
        <v>540</v>
      </c>
      <c r="G1995" s="79"/>
    </row>
    <row r="1996" spans="1:7" ht="12" customHeight="1" x14ac:dyDescent="0.2">
      <c r="A1996" s="255"/>
      <c r="B1996" s="255"/>
      <c r="C1996" s="79" t="s">
        <v>792</v>
      </c>
      <c r="D1996" s="80">
        <v>1</v>
      </c>
      <c r="E1996" s="80">
        <v>930</v>
      </c>
      <c r="F1996" s="80">
        <v>930</v>
      </c>
      <c r="G1996" s="79"/>
    </row>
    <row r="1997" spans="1:7" ht="12" customHeight="1" x14ac:dyDescent="0.2">
      <c r="A1997" s="255"/>
      <c r="B1997" s="255"/>
      <c r="C1997" s="79" t="s">
        <v>394</v>
      </c>
      <c r="D1997" s="80">
        <v>2</v>
      </c>
      <c r="E1997" s="256">
        <v>0.01</v>
      </c>
      <c r="F1997" s="256">
        <v>0.02</v>
      </c>
      <c r="G1997" s="79"/>
    </row>
    <row r="1998" spans="1:7" ht="12" customHeight="1" x14ac:dyDescent="0.2">
      <c r="A1998" s="255"/>
      <c r="B1998" s="255"/>
      <c r="C1998" s="79" t="s">
        <v>842</v>
      </c>
      <c r="D1998" s="80">
        <v>1</v>
      </c>
      <c r="E1998" s="257"/>
      <c r="F1998" s="257"/>
      <c r="G1998" s="79" t="s">
        <v>777</v>
      </c>
    </row>
    <row r="1999" spans="1:7" ht="12" customHeight="1" x14ac:dyDescent="0.2">
      <c r="A1999" s="255"/>
      <c r="B1999" s="255"/>
      <c r="C1999" s="79" t="s">
        <v>911</v>
      </c>
      <c r="D1999" s="80">
        <v>1</v>
      </c>
      <c r="E1999" s="257"/>
      <c r="F1999" s="257"/>
      <c r="G1999" s="79" t="s">
        <v>777</v>
      </c>
    </row>
    <row r="2000" spans="1:7" ht="12" customHeight="1" x14ac:dyDescent="0.2">
      <c r="A2000" s="255"/>
      <c r="B2000" s="255"/>
      <c r="C2000" s="79" t="s">
        <v>549</v>
      </c>
      <c r="D2000" s="80">
        <v>1</v>
      </c>
      <c r="E2000" s="257"/>
      <c r="F2000" s="257"/>
      <c r="G2000" s="79" t="s">
        <v>777</v>
      </c>
    </row>
    <row r="2001" spans="1:7" ht="12" customHeight="1" x14ac:dyDescent="0.2">
      <c r="A2001" s="255"/>
      <c r="B2001" s="255"/>
      <c r="C2001" s="79" t="s">
        <v>1723</v>
      </c>
      <c r="D2001" s="80">
        <v>1</v>
      </c>
      <c r="E2001" s="257"/>
      <c r="F2001" s="257"/>
      <c r="G2001" s="79" t="s">
        <v>777</v>
      </c>
    </row>
    <row r="2002" spans="1:7" ht="12" customHeight="1" x14ac:dyDescent="0.2">
      <c r="A2002" s="255"/>
      <c r="B2002" s="255"/>
      <c r="C2002" s="79" t="s">
        <v>787</v>
      </c>
      <c r="D2002" s="80">
        <v>1</v>
      </c>
      <c r="E2002" s="257"/>
      <c r="F2002" s="257"/>
      <c r="G2002" s="79" t="s">
        <v>777</v>
      </c>
    </row>
    <row r="2003" spans="1:7" ht="12" customHeight="1" x14ac:dyDescent="0.2">
      <c r="A2003" s="255"/>
      <c r="B2003" s="255"/>
      <c r="C2003" s="79" t="s">
        <v>849</v>
      </c>
      <c r="D2003" s="80">
        <v>1</v>
      </c>
      <c r="E2003" s="257"/>
      <c r="F2003" s="257"/>
      <c r="G2003" s="79" t="s">
        <v>777</v>
      </c>
    </row>
    <row r="2004" spans="1:7" ht="12" customHeight="1" x14ac:dyDescent="0.2">
      <c r="A2004" s="255"/>
      <c r="B2004" s="255"/>
      <c r="C2004" s="79" t="s">
        <v>848</v>
      </c>
      <c r="D2004" s="80">
        <v>3</v>
      </c>
      <c r="E2004" s="257"/>
      <c r="F2004" s="257"/>
      <c r="G2004" s="79" t="s">
        <v>777</v>
      </c>
    </row>
    <row r="2005" spans="1:7" ht="12" customHeight="1" x14ac:dyDescent="0.2">
      <c r="A2005" s="255"/>
      <c r="B2005" s="255"/>
      <c r="C2005" s="79" t="s">
        <v>898</v>
      </c>
      <c r="D2005" s="80">
        <v>1</v>
      </c>
      <c r="E2005" s="257"/>
      <c r="F2005" s="257"/>
      <c r="G2005" s="79" t="s">
        <v>777</v>
      </c>
    </row>
    <row r="2006" spans="1:7" ht="12" customHeight="1" x14ac:dyDescent="0.2">
      <c r="A2006" s="255"/>
      <c r="B2006" s="255"/>
      <c r="C2006" s="79" t="s">
        <v>329</v>
      </c>
      <c r="D2006" s="80">
        <v>4</v>
      </c>
      <c r="E2006" s="80">
        <v>620</v>
      </c>
      <c r="F2006" s="81">
        <v>2480</v>
      </c>
      <c r="G2006" s="79"/>
    </row>
    <row r="2007" spans="1:7" ht="12" customHeight="1" x14ac:dyDescent="0.2">
      <c r="A2007" s="255"/>
      <c r="B2007" s="255"/>
      <c r="C2007" s="79" t="s">
        <v>824</v>
      </c>
      <c r="D2007" s="80">
        <v>4</v>
      </c>
      <c r="E2007" s="256">
        <v>0.01</v>
      </c>
      <c r="F2007" s="256">
        <v>0.04</v>
      </c>
      <c r="G2007" s="79"/>
    </row>
    <row r="2008" spans="1:7" ht="12" customHeight="1" x14ac:dyDescent="0.2">
      <c r="A2008" s="255"/>
      <c r="B2008" s="255"/>
      <c r="C2008" s="79" t="s">
        <v>822</v>
      </c>
      <c r="D2008" s="80">
        <v>3</v>
      </c>
      <c r="E2008" s="256">
        <v>0.01</v>
      </c>
      <c r="F2008" s="256">
        <v>0.03</v>
      </c>
      <c r="G2008" s="79"/>
    </row>
    <row r="2009" spans="1:7" ht="12.95" customHeight="1" x14ac:dyDescent="0.2">
      <c r="E2009" s="259">
        <v>14616.69</v>
      </c>
      <c r="F2009" s="259">
        <v>14616.69</v>
      </c>
    </row>
    <row r="2010" spans="1:7" ht="12" customHeight="1" x14ac:dyDescent="0.2">
      <c r="A2010" s="251">
        <v>117</v>
      </c>
      <c r="B2010" s="252" t="s">
        <v>1727</v>
      </c>
      <c r="C2010" s="253"/>
      <c r="D2010" s="251">
        <v>1</v>
      </c>
      <c r="E2010" s="261">
        <v>9729.33</v>
      </c>
      <c r="F2010" s="261">
        <v>9729.33</v>
      </c>
      <c r="G2010" s="79"/>
    </row>
    <row r="2011" spans="1:7" ht="12" customHeight="1" x14ac:dyDescent="0.2">
      <c r="A2011" s="255"/>
      <c r="B2011" s="255"/>
      <c r="C2011" s="79" t="s">
        <v>822</v>
      </c>
      <c r="D2011" s="80">
        <v>3</v>
      </c>
      <c r="E2011" s="256">
        <v>0.01</v>
      </c>
      <c r="F2011" s="256">
        <v>0.03</v>
      </c>
      <c r="G2011" s="79"/>
    </row>
    <row r="2012" spans="1:7" ht="12" customHeight="1" x14ac:dyDescent="0.2">
      <c r="A2012" s="255"/>
      <c r="B2012" s="255"/>
      <c r="C2012" s="79" t="s">
        <v>824</v>
      </c>
      <c r="D2012" s="80">
        <v>4</v>
      </c>
      <c r="E2012" s="256">
        <v>0.01</v>
      </c>
      <c r="F2012" s="256">
        <v>0.04</v>
      </c>
      <c r="G2012" s="79"/>
    </row>
    <row r="2013" spans="1:7" ht="12" customHeight="1" x14ac:dyDescent="0.2">
      <c r="A2013" s="255"/>
      <c r="B2013" s="255"/>
      <c r="C2013" s="79" t="s">
        <v>329</v>
      </c>
      <c r="D2013" s="80">
        <v>5</v>
      </c>
      <c r="E2013" s="80">
        <v>620</v>
      </c>
      <c r="F2013" s="81">
        <v>3100</v>
      </c>
      <c r="G2013" s="79"/>
    </row>
    <row r="2014" spans="1:7" ht="12" customHeight="1" x14ac:dyDescent="0.2">
      <c r="A2014" s="255"/>
      <c r="B2014" s="255"/>
      <c r="C2014" s="79" t="s">
        <v>1728</v>
      </c>
      <c r="D2014" s="80">
        <v>1</v>
      </c>
      <c r="E2014" s="257"/>
      <c r="F2014" s="257"/>
      <c r="G2014" s="79" t="s">
        <v>777</v>
      </c>
    </row>
    <row r="2015" spans="1:7" ht="12" customHeight="1" x14ac:dyDescent="0.2">
      <c r="A2015" s="255"/>
      <c r="B2015" s="255"/>
      <c r="C2015" s="79" t="s">
        <v>848</v>
      </c>
      <c r="D2015" s="80">
        <v>3</v>
      </c>
      <c r="E2015" s="257"/>
      <c r="F2015" s="257"/>
      <c r="G2015" s="79" t="s">
        <v>777</v>
      </c>
    </row>
    <row r="2016" spans="1:7" ht="12" customHeight="1" x14ac:dyDescent="0.2">
      <c r="A2016" s="255"/>
      <c r="B2016" s="255"/>
      <c r="C2016" s="79" t="s">
        <v>849</v>
      </c>
      <c r="D2016" s="80">
        <v>1</v>
      </c>
      <c r="E2016" s="257"/>
      <c r="F2016" s="257"/>
      <c r="G2016" s="79" t="s">
        <v>777</v>
      </c>
    </row>
    <row r="2017" spans="1:7" ht="12" customHeight="1" x14ac:dyDescent="0.2">
      <c r="A2017" s="255"/>
      <c r="B2017" s="255"/>
      <c r="C2017" s="79" t="s">
        <v>1729</v>
      </c>
      <c r="D2017" s="80">
        <v>1</v>
      </c>
      <c r="E2017" s="257"/>
      <c r="F2017" s="257"/>
      <c r="G2017" s="79" t="s">
        <v>777</v>
      </c>
    </row>
    <row r="2018" spans="1:7" ht="12" customHeight="1" x14ac:dyDescent="0.2">
      <c r="A2018" s="255"/>
      <c r="B2018" s="255"/>
      <c r="C2018" s="79" t="s">
        <v>1723</v>
      </c>
      <c r="D2018" s="80">
        <v>1</v>
      </c>
      <c r="E2018" s="257"/>
      <c r="F2018" s="257"/>
      <c r="G2018" s="79" t="s">
        <v>777</v>
      </c>
    </row>
    <row r="2019" spans="1:7" ht="12" customHeight="1" x14ac:dyDescent="0.2">
      <c r="A2019" s="255"/>
      <c r="B2019" s="255"/>
      <c r="C2019" s="79" t="s">
        <v>549</v>
      </c>
      <c r="D2019" s="80">
        <v>1</v>
      </c>
      <c r="E2019" s="257"/>
      <c r="F2019" s="257"/>
      <c r="G2019" s="79" t="s">
        <v>777</v>
      </c>
    </row>
    <row r="2020" spans="1:7" ht="12" customHeight="1" x14ac:dyDescent="0.2">
      <c r="A2020" s="255"/>
      <c r="B2020" s="255"/>
      <c r="C2020" s="79" t="s">
        <v>1730</v>
      </c>
      <c r="D2020" s="80">
        <v>1</v>
      </c>
      <c r="E2020" s="257"/>
      <c r="F2020" s="257"/>
      <c r="G2020" s="79" t="s">
        <v>777</v>
      </c>
    </row>
    <row r="2021" spans="1:7" ht="12" customHeight="1" x14ac:dyDescent="0.2">
      <c r="A2021" s="255"/>
      <c r="B2021" s="255"/>
      <c r="C2021" s="79" t="s">
        <v>842</v>
      </c>
      <c r="D2021" s="80">
        <v>1</v>
      </c>
      <c r="E2021" s="257"/>
      <c r="F2021" s="257"/>
      <c r="G2021" s="79" t="s">
        <v>777</v>
      </c>
    </row>
    <row r="2022" spans="1:7" ht="12" customHeight="1" x14ac:dyDescent="0.2">
      <c r="A2022" s="255"/>
      <c r="B2022" s="255"/>
      <c r="C2022" s="79" t="s">
        <v>394</v>
      </c>
      <c r="D2022" s="80">
        <v>3</v>
      </c>
      <c r="E2022" s="256">
        <v>0.01</v>
      </c>
      <c r="F2022" s="256">
        <v>0.03</v>
      </c>
      <c r="G2022" s="79"/>
    </row>
    <row r="2023" spans="1:7" ht="12" customHeight="1" x14ac:dyDescent="0.2">
      <c r="A2023" s="255"/>
      <c r="B2023" s="255"/>
      <c r="C2023" s="79" t="s">
        <v>792</v>
      </c>
      <c r="D2023" s="80">
        <v>1</v>
      </c>
      <c r="E2023" s="80">
        <v>930</v>
      </c>
      <c r="F2023" s="80">
        <v>930</v>
      </c>
      <c r="G2023" s="79"/>
    </row>
    <row r="2024" spans="1:7" ht="12" customHeight="1" x14ac:dyDescent="0.2">
      <c r="A2024" s="255"/>
      <c r="B2024" s="255"/>
      <c r="C2024" s="79" t="s">
        <v>305</v>
      </c>
      <c r="D2024" s="80">
        <v>2</v>
      </c>
      <c r="E2024" s="80">
        <v>270</v>
      </c>
      <c r="F2024" s="80">
        <v>540</v>
      </c>
      <c r="G2024" s="79"/>
    </row>
    <row r="2025" spans="1:7" ht="12" customHeight="1" x14ac:dyDescent="0.2">
      <c r="A2025" s="255"/>
      <c r="B2025" s="255"/>
      <c r="C2025" s="79" t="s">
        <v>850</v>
      </c>
      <c r="D2025" s="80">
        <v>3</v>
      </c>
      <c r="E2025" s="256">
        <v>530.71</v>
      </c>
      <c r="F2025" s="264">
        <v>1592.13</v>
      </c>
      <c r="G2025" s="79"/>
    </row>
    <row r="2026" spans="1:7" ht="12" customHeight="1" x14ac:dyDescent="0.2">
      <c r="A2026" s="255"/>
      <c r="B2026" s="255"/>
      <c r="C2026" s="79" t="s">
        <v>1731</v>
      </c>
      <c r="D2026" s="80">
        <v>1</v>
      </c>
      <c r="E2026" s="257"/>
      <c r="F2026" s="257"/>
      <c r="G2026" s="79" t="s">
        <v>777</v>
      </c>
    </row>
    <row r="2027" spans="1:7" ht="12" customHeight="1" x14ac:dyDescent="0.2">
      <c r="A2027" s="255"/>
      <c r="B2027" s="255"/>
      <c r="C2027" s="79" t="s">
        <v>351</v>
      </c>
      <c r="D2027" s="80">
        <v>4</v>
      </c>
      <c r="E2027" s="80">
        <v>290</v>
      </c>
      <c r="F2027" s="81">
        <v>1160</v>
      </c>
      <c r="G2027" s="79"/>
    </row>
    <row r="2028" spans="1:7" ht="12.95" customHeight="1" x14ac:dyDescent="0.2">
      <c r="E2028" s="259">
        <v>17051.43</v>
      </c>
      <c r="F2028" s="259">
        <v>17051.43</v>
      </c>
    </row>
    <row r="2029" spans="1:7" ht="12" customHeight="1" x14ac:dyDescent="0.2">
      <c r="A2029" s="251">
        <v>118</v>
      </c>
      <c r="B2029" s="252" t="s">
        <v>1732</v>
      </c>
      <c r="C2029" s="253"/>
      <c r="D2029" s="251">
        <v>1</v>
      </c>
      <c r="E2029" s="260">
        <v>8445.6</v>
      </c>
      <c r="F2029" s="260">
        <v>8445.6</v>
      </c>
      <c r="G2029" s="79"/>
    </row>
    <row r="2030" spans="1:7" ht="12" customHeight="1" x14ac:dyDescent="0.2">
      <c r="A2030" s="255"/>
      <c r="B2030" s="255"/>
      <c r="C2030" s="79" t="s">
        <v>822</v>
      </c>
      <c r="D2030" s="80">
        <v>3</v>
      </c>
      <c r="E2030" s="256">
        <v>0.01</v>
      </c>
      <c r="F2030" s="256">
        <v>0.03</v>
      </c>
      <c r="G2030" s="79"/>
    </row>
    <row r="2031" spans="1:7" ht="12" customHeight="1" x14ac:dyDescent="0.2">
      <c r="A2031" s="255"/>
      <c r="B2031" s="255"/>
      <c r="C2031" s="79" t="s">
        <v>824</v>
      </c>
      <c r="D2031" s="80">
        <v>4</v>
      </c>
      <c r="E2031" s="256">
        <v>0.01</v>
      </c>
      <c r="F2031" s="256">
        <v>0.04</v>
      </c>
      <c r="G2031" s="79"/>
    </row>
    <row r="2032" spans="1:7" ht="12" customHeight="1" x14ac:dyDescent="0.2">
      <c r="A2032" s="255"/>
      <c r="B2032" s="255"/>
      <c r="C2032" s="79" t="s">
        <v>329</v>
      </c>
      <c r="D2032" s="80">
        <v>4</v>
      </c>
      <c r="E2032" s="80">
        <v>620</v>
      </c>
      <c r="F2032" s="81">
        <v>2480</v>
      </c>
      <c r="G2032" s="79"/>
    </row>
    <row r="2033" spans="1:7" ht="12" customHeight="1" x14ac:dyDescent="0.2">
      <c r="A2033" s="255"/>
      <c r="B2033" s="255"/>
      <c r="C2033" s="79" t="s">
        <v>898</v>
      </c>
      <c r="D2033" s="80">
        <v>1</v>
      </c>
      <c r="E2033" s="257"/>
      <c r="F2033" s="257"/>
      <c r="G2033" s="79" t="s">
        <v>777</v>
      </c>
    </row>
    <row r="2034" spans="1:7" ht="12" customHeight="1" x14ac:dyDescent="0.2">
      <c r="A2034" s="255"/>
      <c r="B2034" s="255"/>
      <c r="C2034" s="79" t="s">
        <v>848</v>
      </c>
      <c r="D2034" s="80">
        <v>3</v>
      </c>
      <c r="E2034" s="257"/>
      <c r="F2034" s="257"/>
      <c r="G2034" s="79" t="s">
        <v>777</v>
      </c>
    </row>
    <row r="2035" spans="1:7" ht="12" customHeight="1" x14ac:dyDescent="0.2">
      <c r="A2035" s="255"/>
      <c r="B2035" s="255"/>
      <c r="C2035" s="79" t="s">
        <v>849</v>
      </c>
      <c r="D2035" s="80">
        <v>1</v>
      </c>
      <c r="E2035" s="257"/>
      <c r="F2035" s="257"/>
      <c r="G2035" s="79" t="s">
        <v>777</v>
      </c>
    </row>
    <row r="2036" spans="1:7" ht="12" customHeight="1" x14ac:dyDescent="0.2">
      <c r="A2036" s="255"/>
      <c r="B2036" s="255"/>
      <c r="C2036" s="79" t="s">
        <v>787</v>
      </c>
      <c r="D2036" s="80">
        <v>1</v>
      </c>
      <c r="E2036" s="257"/>
      <c r="F2036" s="257"/>
      <c r="G2036" s="79" t="s">
        <v>777</v>
      </c>
    </row>
    <row r="2037" spans="1:7" ht="12" customHeight="1" x14ac:dyDescent="0.2">
      <c r="A2037" s="255"/>
      <c r="B2037" s="255"/>
      <c r="C2037" s="79" t="s">
        <v>1723</v>
      </c>
      <c r="D2037" s="80">
        <v>1</v>
      </c>
      <c r="E2037" s="257"/>
      <c r="F2037" s="257"/>
      <c r="G2037" s="79" t="s">
        <v>777</v>
      </c>
    </row>
    <row r="2038" spans="1:7" ht="12" customHeight="1" x14ac:dyDescent="0.2">
      <c r="A2038" s="255"/>
      <c r="B2038" s="255"/>
      <c r="C2038" s="79" t="s">
        <v>549</v>
      </c>
      <c r="D2038" s="80">
        <v>1</v>
      </c>
      <c r="E2038" s="257"/>
      <c r="F2038" s="257"/>
      <c r="G2038" s="79" t="s">
        <v>777</v>
      </c>
    </row>
    <row r="2039" spans="1:7" ht="12" customHeight="1" x14ac:dyDescent="0.2">
      <c r="A2039" s="255"/>
      <c r="B2039" s="255"/>
      <c r="C2039" s="79" t="s">
        <v>854</v>
      </c>
      <c r="D2039" s="80">
        <v>1</v>
      </c>
      <c r="E2039" s="257"/>
      <c r="F2039" s="257"/>
      <c r="G2039" s="79" t="s">
        <v>777</v>
      </c>
    </row>
    <row r="2040" spans="1:7" ht="12" customHeight="1" x14ac:dyDescent="0.2">
      <c r="A2040" s="255"/>
      <c r="B2040" s="255"/>
      <c r="C2040" s="79" t="s">
        <v>842</v>
      </c>
      <c r="D2040" s="80">
        <v>1</v>
      </c>
      <c r="E2040" s="257"/>
      <c r="F2040" s="257"/>
      <c r="G2040" s="79" t="s">
        <v>777</v>
      </c>
    </row>
    <row r="2041" spans="1:7" ht="12" customHeight="1" x14ac:dyDescent="0.2">
      <c r="A2041" s="255"/>
      <c r="B2041" s="255"/>
      <c r="C2041" s="79" t="s">
        <v>394</v>
      </c>
      <c r="D2041" s="80">
        <v>2</v>
      </c>
      <c r="E2041" s="256">
        <v>0.01</v>
      </c>
      <c r="F2041" s="256">
        <v>0.02</v>
      </c>
      <c r="G2041" s="79"/>
    </row>
    <row r="2042" spans="1:7" ht="12" customHeight="1" x14ac:dyDescent="0.2">
      <c r="A2042" s="255"/>
      <c r="B2042" s="255"/>
      <c r="C2042" s="79" t="s">
        <v>792</v>
      </c>
      <c r="D2042" s="80">
        <v>1</v>
      </c>
      <c r="E2042" s="80">
        <v>930</v>
      </c>
      <c r="F2042" s="80">
        <v>930</v>
      </c>
      <c r="G2042" s="79"/>
    </row>
    <row r="2043" spans="1:7" ht="12" customHeight="1" x14ac:dyDescent="0.2">
      <c r="A2043" s="255"/>
      <c r="B2043" s="255"/>
      <c r="C2043" s="79" t="s">
        <v>305</v>
      </c>
      <c r="D2043" s="80">
        <v>2</v>
      </c>
      <c r="E2043" s="80">
        <v>270</v>
      </c>
      <c r="F2043" s="80">
        <v>540</v>
      </c>
      <c r="G2043" s="79"/>
    </row>
    <row r="2044" spans="1:7" ht="12" customHeight="1" x14ac:dyDescent="0.2">
      <c r="A2044" s="255"/>
      <c r="B2044" s="255"/>
      <c r="C2044" s="79" t="s">
        <v>850</v>
      </c>
      <c r="D2044" s="80">
        <v>2</v>
      </c>
      <c r="E2044" s="256">
        <v>530.71</v>
      </c>
      <c r="F2044" s="264">
        <v>1061.42</v>
      </c>
      <c r="G2044" s="79"/>
    </row>
    <row r="2045" spans="1:7" ht="12" customHeight="1" x14ac:dyDescent="0.2">
      <c r="A2045" s="255"/>
      <c r="B2045" s="255"/>
      <c r="C2045" s="79" t="s">
        <v>912</v>
      </c>
      <c r="D2045" s="80">
        <v>1</v>
      </c>
      <c r="E2045" s="257"/>
      <c r="F2045" s="257"/>
      <c r="G2045" s="79" t="s">
        <v>777</v>
      </c>
    </row>
    <row r="2046" spans="1:7" ht="12" customHeight="1" x14ac:dyDescent="0.2">
      <c r="A2046" s="255"/>
      <c r="B2046" s="255"/>
      <c r="C2046" s="79" t="s">
        <v>351</v>
      </c>
      <c r="D2046" s="80">
        <v>4</v>
      </c>
      <c r="E2046" s="80">
        <v>290</v>
      </c>
      <c r="F2046" s="81">
        <v>1160</v>
      </c>
      <c r="G2046" s="79"/>
    </row>
    <row r="2047" spans="1:7" ht="12.95" customHeight="1" x14ac:dyDescent="0.2">
      <c r="E2047" s="259">
        <v>14616.69</v>
      </c>
      <c r="F2047" s="259">
        <v>14616.69</v>
      </c>
    </row>
    <row r="2048" spans="1:7" ht="12" customHeight="1" x14ac:dyDescent="0.2">
      <c r="A2048" s="251">
        <v>119</v>
      </c>
      <c r="B2048" s="252" t="s">
        <v>1733</v>
      </c>
      <c r="C2048" s="253"/>
      <c r="D2048" s="251">
        <v>1</v>
      </c>
      <c r="E2048" s="261">
        <v>9729.33</v>
      </c>
      <c r="F2048" s="261">
        <v>9729.33</v>
      </c>
      <c r="G2048" s="79"/>
    </row>
    <row r="2049" spans="1:7" ht="12" customHeight="1" x14ac:dyDescent="0.2">
      <c r="A2049" s="255"/>
      <c r="B2049" s="255"/>
      <c r="C2049" s="79" t="s">
        <v>822</v>
      </c>
      <c r="D2049" s="80">
        <v>3</v>
      </c>
      <c r="E2049" s="256">
        <v>0.01</v>
      </c>
      <c r="F2049" s="256">
        <v>0.03</v>
      </c>
      <c r="G2049" s="79"/>
    </row>
    <row r="2050" spans="1:7" ht="12" customHeight="1" x14ac:dyDescent="0.2">
      <c r="A2050" s="255"/>
      <c r="B2050" s="255"/>
      <c r="C2050" s="79" t="s">
        <v>824</v>
      </c>
      <c r="D2050" s="80">
        <v>4</v>
      </c>
      <c r="E2050" s="256">
        <v>0.01</v>
      </c>
      <c r="F2050" s="256">
        <v>0.04</v>
      </c>
      <c r="G2050" s="79"/>
    </row>
    <row r="2051" spans="1:7" ht="12" customHeight="1" x14ac:dyDescent="0.2">
      <c r="A2051" s="255"/>
      <c r="B2051" s="255"/>
      <c r="C2051" s="79" t="s">
        <v>329</v>
      </c>
      <c r="D2051" s="80">
        <v>5</v>
      </c>
      <c r="E2051" s="80">
        <v>620</v>
      </c>
      <c r="F2051" s="81">
        <v>3100</v>
      </c>
      <c r="G2051" s="79"/>
    </row>
    <row r="2052" spans="1:7" ht="12" customHeight="1" x14ac:dyDescent="0.2">
      <c r="A2052" s="255"/>
      <c r="B2052" s="255"/>
      <c r="C2052" s="79" t="s">
        <v>1728</v>
      </c>
      <c r="D2052" s="80">
        <v>1</v>
      </c>
      <c r="E2052" s="257"/>
      <c r="F2052" s="257"/>
      <c r="G2052" s="79" t="s">
        <v>777</v>
      </c>
    </row>
    <row r="2053" spans="1:7" ht="12" customHeight="1" x14ac:dyDescent="0.2">
      <c r="A2053" s="255"/>
      <c r="B2053" s="255"/>
      <c r="C2053" s="79" t="s">
        <v>848</v>
      </c>
      <c r="D2053" s="80">
        <v>3</v>
      </c>
      <c r="E2053" s="257"/>
      <c r="F2053" s="257"/>
      <c r="G2053" s="79" t="s">
        <v>777</v>
      </c>
    </row>
    <row r="2054" spans="1:7" ht="12" customHeight="1" x14ac:dyDescent="0.2">
      <c r="A2054" s="255"/>
      <c r="B2054" s="255"/>
      <c r="C2054" s="79" t="s">
        <v>849</v>
      </c>
      <c r="D2054" s="80">
        <v>1</v>
      </c>
      <c r="E2054" s="257"/>
      <c r="F2054" s="257"/>
      <c r="G2054" s="79" t="s">
        <v>777</v>
      </c>
    </row>
    <row r="2055" spans="1:7" ht="12" customHeight="1" x14ac:dyDescent="0.2">
      <c r="A2055" s="255"/>
      <c r="B2055" s="255"/>
      <c r="C2055" s="79" t="s">
        <v>1729</v>
      </c>
      <c r="D2055" s="80">
        <v>1</v>
      </c>
      <c r="E2055" s="257"/>
      <c r="F2055" s="257"/>
      <c r="G2055" s="79" t="s">
        <v>777</v>
      </c>
    </row>
    <row r="2056" spans="1:7" ht="12" customHeight="1" x14ac:dyDescent="0.2">
      <c r="A2056" s="255"/>
      <c r="B2056" s="255"/>
      <c r="C2056" s="79" t="s">
        <v>1723</v>
      </c>
      <c r="D2056" s="80">
        <v>1</v>
      </c>
      <c r="E2056" s="257"/>
      <c r="F2056" s="257"/>
      <c r="G2056" s="79" t="s">
        <v>777</v>
      </c>
    </row>
    <row r="2057" spans="1:7" ht="12" customHeight="1" x14ac:dyDescent="0.2">
      <c r="A2057" s="255"/>
      <c r="B2057" s="255"/>
      <c r="C2057" s="79" t="s">
        <v>549</v>
      </c>
      <c r="D2057" s="80">
        <v>1</v>
      </c>
      <c r="E2057" s="257"/>
      <c r="F2057" s="257"/>
      <c r="G2057" s="79" t="s">
        <v>777</v>
      </c>
    </row>
    <row r="2058" spans="1:7" ht="12" customHeight="1" x14ac:dyDescent="0.2">
      <c r="A2058" s="255"/>
      <c r="B2058" s="255"/>
      <c r="C2058" s="79" t="s">
        <v>1734</v>
      </c>
      <c r="D2058" s="80">
        <v>1</v>
      </c>
      <c r="E2058" s="257"/>
      <c r="F2058" s="257"/>
      <c r="G2058" s="79" t="s">
        <v>777</v>
      </c>
    </row>
    <row r="2059" spans="1:7" ht="12" customHeight="1" x14ac:dyDescent="0.2">
      <c r="A2059" s="255"/>
      <c r="B2059" s="255"/>
      <c r="C2059" s="79" t="s">
        <v>842</v>
      </c>
      <c r="D2059" s="80">
        <v>1</v>
      </c>
      <c r="E2059" s="257"/>
      <c r="F2059" s="257"/>
      <c r="G2059" s="79" t="s">
        <v>777</v>
      </c>
    </row>
    <row r="2060" spans="1:7" ht="12" customHeight="1" x14ac:dyDescent="0.2">
      <c r="A2060" s="255"/>
      <c r="B2060" s="255"/>
      <c r="C2060" s="79" t="s">
        <v>394</v>
      </c>
      <c r="D2060" s="80">
        <v>3</v>
      </c>
      <c r="E2060" s="256">
        <v>0.01</v>
      </c>
      <c r="F2060" s="256">
        <v>0.03</v>
      </c>
      <c r="G2060" s="79"/>
    </row>
    <row r="2061" spans="1:7" ht="12" customHeight="1" x14ac:dyDescent="0.2">
      <c r="A2061" s="255"/>
      <c r="B2061" s="255"/>
      <c r="C2061" s="79" t="s">
        <v>792</v>
      </c>
      <c r="D2061" s="80">
        <v>1</v>
      </c>
      <c r="E2061" s="80">
        <v>930</v>
      </c>
      <c r="F2061" s="80">
        <v>930</v>
      </c>
      <c r="G2061" s="79"/>
    </row>
    <row r="2062" spans="1:7" ht="12" customHeight="1" x14ac:dyDescent="0.2">
      <c r="A2062" s="255"/>
      <c r="B2062" s="255"/>
      <c r="C2062" s="79" t="s">
        <v>305</v>
      </c>
      <c r="D2062" s="80">
        <v>2</v>
      </c>
      <c r="E2062" s="80">
        <v>270</v>
      </c>
      <c r="F2062" s="80">
        <v>540</v>
      </c>
      <c r="G2062" s="79"/>
    </row>
    <row r="2063" spans="1:7" ht="12" customHeight="1" x14ac:dyDescent="0.2">
      <c r="A2063" s="255"/>
      <c r="B2063" s="255"/>
      <c r="C2063" s="79" t="s">
        <v>850</v>
      </c>
      <c r="D2063" s="80">
        <v>3</v>
      </c>
      <c r="E2063" s="256">
        <v>530.71</v>
      </c>
      <c r="F2063" s="264">
        <v>1592.13</v>
      </c>
      <c r="G2063" s="79"/>
    </row>
    <row r="2064" spans="1:7" ht="12" customHeight="1" x14ac:dyDescent="0.2">
      <c r="A2064" s="255"/>
      <c r="B2064" s="255"/>
      <c r="C2064" s="79" t="s">
        <v>1731</v>
      </c>
      <c r="D2064" s="80">
        <v>1</v>
      </c>
      <c r="E2064" s="257"/>
      <c r="F2064" s="257"/>
      <c r="G2064" s="79" t="s">
        <v>777</v>
      </c>
    </row>
    <row r="2065" spans="1:7" ht="12" customHeight="1" x14ac:dyDescent="0.2">
      <c r="A2065" s="255"/>
      <c r="B2065" s="255"/>
      <c r="C2065" s="79" t="s">
        <v>351</v>
      </c>
      <c r="D2065" s="80">
        <v>4</v>
      </c>
      <c r="E2065" s="80">
        <v>290</v>
      </c>
      <c r="F2065" s="81">
        <v>1160</v>
      </c>
      <c r="G2065" s="79"/>
    </row>
    <row r="2066" spans="1:7" ht="12.95" customHeight="1" x14ac:dyDescent="0.2">
      <c r="E2066" s="259">
        <v>17051.43</v>
      </c>
      <c r="F2066" s="259">
        <v>17051.43</v>
      </c>
    </row>
    <row r="2067" spans="1:7" ht="12" customHeight="1" x14ac:dyDescent="0.2">
      <c r="A2067" s="251">
        <v>120</v>
      </c>
      <c r="B2067" s="252" t="s">
        <v>1120</v>
      </c>
      <c r="C2067" s="253"/>
      <c r="D2067" s="251">
        <v>1</v>
      </c>
      <c r="E2067" s="254">
        <v>7344</v>
      </c>
      <c r="F2067" s="254">
        <v>7344</v>
      </c>
      <c r="G2067" s="79"/>
    </row>
    <row r="2068" spans="1:7" ht="12" customHeight="1" x14ac:dyDescent="0.2">
      <c r="A2068" s="255"/>
      <c r="B2068" s="255"/>
      <c r="C2068" s="79" t="s">
        <v>549</v>
      </c>
      <c r="D2068" s="80">
        <v>1</v>
      </c>
      <c r="E2068" s="257"/>
      <c r="F2068" s="257"/>
      <c r="G2068" s="79" t="s">
        <v>777</v>
      </c>
    </row>
    <row r="2069" spans="1:7" ht="12" customHeight="1" x14ac:dyDescent="0.2">
      <c r="A2069" s="255"/>
      <c r="B2069" s="255"/>
      <c r="C2069" s="79" t="s">
        <v>854</v>
      </c>
      <c r="D2069" s="80">
        <v>1</v>
      </c>
      <c r="E2069" s="257"/>
      <c r="F2069" s="257"/>
      <c r="G2069" s="79" t="s">
        <v>777</v>
      </c>
    </row>
    <row r="2070" spans="1:7" ht="12" customHeight="1" x14ac:dyDescent="0.2">
      <c r="A2070" s="255"/>
      <c r="B2070" s="255"/>
      <c r="C2070" s="79" t="s">
        <v>842</v>
      </c>
      <c r="D2070" s="80">
        <v>1</v>
      </c>
      <c r="E2070" s="257"/>
      <c r="F2070" s="257"/>
      <c r="G2070" s="79" t="s">
        <v>777</v>
      </c>
    </row>
    <row r="2071" spans="1:7" ht="12" customHeight="1" x14ac:dyDescent="0.2">
      <c r="A2071" s="255"/>
      <c r="B2071" s="255"/>
      <c r="C2071" s="79" t="s">
        <v>394</v>
      </c>
      <c r="D2071" s="80">
        <v>2</v>
      </c>
      <c r="E2071" s="256">
        <v>0.01</v>
      </c>
      <c r="F2071" s="256">
        <v>0.02</v>
      </c>
      <c r="G2071" s="79"/>
    </row>
    <row r="2072" spans="1:7" ht="12" customHeight="1" x14ac:dyDescent="0.2">
      <c r="A2072" s="255"/>
      <c r="B2072" s="255"/>
      <c r="C2072" s="79" t="s">
        <v>792</v>
      </c>
      <c r="D2072" s="80">
        <v>1</v>
      </c>
      <c r="E2072" s="80">
        <v>930</v>
      </c>
      <c r="F2072" s="80">
        <v>930</v>
      </c>
      <c r="G2072" s="79"/>
    </row>
    <row r="2073" spans="1:7" ht="12" customHeight="1" x14ac:dyDescent="0.2">
      <c r="A2073" s="255"/>
      <c r="B2073" s="255"/>
      <c r="C2073" s="79" t="s">
        <v>366</v>
      </c>
      <c r="D2073" s="80">
        <v>2</v>
      </c>
      <c r="E2073" s="80">
        <v>270</v>
      </c>
      <c r="F2073" s="80">
        <v>540</v>
      </c>
      <c r="G2073" s="79"/>
    </row>
    <row r="2074" spans="1:7" ht="12" customHeight="1" x14ac:dyDescent="0.2">
      <c r="A2074" s="255"/>
      <c r="B2074" s="255"/>
      <c r="C2074" s="79" t="s">
        <v>1655</v>
      </c>
      <c r="D2074" s="80">
        <v>2</v>
      </c>
      <c r="E2074" s="256">
        <v>530.71</v>
      </c>
      <c r="F2074" s="264">
        <v>1061.42</v>
      </c>
      <c r="G2074" s="79"/>
    </row>
    <row r="2075" spans="1:7" ht="12" customHeight="1" x14ac:dyDescent="0.2">
      <c r="A2075" s="255"/>
      <c r="B2075" s="255"/>
      <c r="C2075" s="79" t="s">
        <v>1735</v>
      </c>
      <c r="D2075" s="80">
        <v>1</v>
      </c>
      <c r="E2075" s="257"/>
      <c r="F2075" s="257"/>
      <c r="G2075" s="79" t="s">
        <v>777</v>
      </c>
    </row>
    <row r="2076" spans="1:7" ht="12" customHeight="1" x14ac:dyDescent="0.2">
      <c r="A2076" s="255"/>
      <c r="B2076" s="255"/>
      <c r="C2076" s="79" t="s">
        <v>351</v>
      </c>
      <c r="D2076" s="80">
        <v>4</v>
      </c>
      <c r="E2076" s="80">
        <v>290</v>
      </c>
      <c r="F2076" s="81">
        <v>1160</v>
      </c>
      <c r="G2076" s="79"/>
    </row>
    <row r="2077" spans="1:7" ht="12" customHeight="1" x14ac:dyDescent="0.2">
      <c r="A2077" s="255"/>
      <c r="B2077" s="255"/>
      <c r="C2077" s="79" t="s">
        <v>815</v>
      </c>
      <c r="D2077" s="80">
        <v>4</v>
      </c>
      <c r="E2077" s="256">
        <v>0.01</v>
      </c>
      <c r="F2077" s="256">
        <v>0.04</v>
      </c>
      <c r="G2077" s="79"/>
    </row>
    <row r="2078" spans="1:7" ht="12" customHeight="1" x14ac:dyDescent="0.2">
      <c r="A2078" s="255"/>
      <c r="B2078" s="255"/>
      <c r="C2078" s="79" t="s">
        <v>1723</v>
      </c>
      <c r="D2078" s="80">
        <v>1</v>
      </c>
      <c r="E2078" s="257"/>
      <c r="F2078" s="257"/>
      <c r="G2078" s="79" t="s">
        <v>777</v>
      </c>
    </row>
    <row r="2079" spans="1:7" ht="12" customHeight="1" x14ac:dyDescent="0.2">
      <c r="A2079" s="255"/>
      <c r="B2079" s="255"/>
      <c r="C2079" s="79" t="s">
        <v>787</v>
      </c>
      <c r="D2079" s="80">
        <v>1</v>
      </c>
      <c r="E2079" s="257"/>
      <c r="F2079" s="257"/>
      <c r="G2079" s="79" t="s">
        <v>777</v>
      </c>
    </row>
    <row r="2080" spans="1:7" ht="12" customHeight="1" x14ac:dyDescent="0.2">
      <c r="A2080" s="255"/>
      <c r="B2080" s="255"/>
      <c r="C2080" s="79" t="s">
        <v>864</v>
      </c>
      <c r="D2080" s="80">
        <v>1</v>
      </c>
      <c r="E2080" s="257"/>
      <c r="F2080" s="257"/>
      <c r="G2080" s="79" t="s">
        <v>777</v>
      </c>
    </row>
    <row r="2081" spans="1:7" ht="12" customHeight="1" x14ac:dyDescent="0.2">
      <c r="A2081" s="255"/>
      <c r="B2081" s="255"/>
      <c r="C2081" s="79" t="s">
        <v>863</v>
      </c>
      <c r="D2081" s="80">
        <v>3</v>
      </c>
      <c r="E2081" s="257"/>
      <c r="F2081" s="257"/>
      <c r="G2081" s="79" t="s">
        <v>777</v>
      </c>
    </row>
    <row r="2082" spans="1:7" ht="12" customHeight="1" x14ac:dyDescent="0.2">
      <c r="A2082" s="255"/>
      <c r="B2082" s="255"/>
      <c r="C2082" s="79" t="s">
        <v>1736</v>
      </c>
      <c r="D2082" s="80">
        <v>1</v>
      </c>
      <c r="E2082" s="257"/>
      <c r="F2082" s="257"/>
      <c r="G2082" s="79" t="s">
        <v>777</v>
      </c>
    </row>
    <row r="2083" spans="1:7" ht="12" customHeight="1" x14ac:dyDescent="0.2">
      <c r="A2083" s="255"/>
      <c r="B2083" s="255"/>
      <c r="C2083" s="79" t="s">
        <v>329</v>
      </c>
      <c r="D2083" s="80">
        <v>4</v>
      </c>
      <c r="E2083" s="80">
        <v>620</v>
      </c>
      <c r="F2083" s="81">
        <v>2480</v>
      </c>
      <c r="G2083" s="79"/>
    </row>
    <row r="2084" spans="1:7" ht="12" customHeight="1" x14ac:dyDescent="0.2">
      <c r="A2084" s="255"/>
      <c r="B2084" s="255"/>
      <c r="C2084" s="79" t="s">
        <v>822</v>
      </c>
      <c r="D2084" s="80">
        <v>3</v>
      </c>
      <c r="E2084" s="256">
        <v>0.01</v>
      </c>
      <c r="F2084" s="256">
        <v>0.03</v>
      </c>
      <c r="G2084" s="79"/>
    </row>
    <row r="2085" spans="1:7" ht="12.95" customHeight="1" x14ac:dyDescent="0.2">
      <c r="E2085" s="259">
        <v>13515.09</v>
      </c>
      <c r="F2085" s="259">
        <v>13515.09</v>
      </c>
    </row>
    <row r="2086" spans="1:7" ht="12" customHeight="1" x14ac:dyDescent="0.2">
      <c r="A2086" s="251">
        <v>121</v>
      </c>
      <c r="B2086" s="252" t="s">
        <v>1121</v>
      </c>
      <c r="C2086" s="253"/>
      <c r="D2086" s="251">
        <v>1</v>
      </c>
      <c r="E2086" s="261">
        <v>7637.76</v>
      </c>
      <c r="F2086" s="261">
        <v>7637.76</v>
      </c>
      <c r="G2086" s="79"/>
    </row>
    <row r="2087" spans="1:7" ht="12" customHeight="1" x14ac:dyDescent="0.2">
      <c r="A2087" s="255"/>
      <c r="B2087" s="255"/>
      <c r="C2087" s="79" t="s">
        <v>822</v>
      </c>
      <c r="D2087" s="80">
        <v>3</v>
      </c>
      <c r="E2087" s="256">
        <v>0.01</v>
      </c>
      <c r="F2087" s="256">
        <v>0.03</v>
      </c>
      <c r="G2087" s="79"/>
    </row>
    <row r="2088" spans="1:7" ht="12" customHeight="1" x14ac:dyDescent="0.2">
      <c r="A2088" s="255"/>
      <c r="B2088" s="255"/>
      <c r="C2088" s="79" t="s">
        <v>329</v>
      </c>
      <c r="D2088" s="80">
        <v>4</v>
      </c>
      <c r="E2088" s="80">
        <v>620</v>
      </c>
      <c r="F2088" s="81">
        <v>2480</v>
      </c>
      <c r="G2088" s="79"/>
    </row>
    <row r="2089" spans="1:7" ht="12" customHeight="1" x14ac:dyDescent="0.2">
      <c r="A2089" s="255"/>
      <c r="B2089" s="255"/>
      <c r="C2089" s="79" t="s">
        <v>1737</v>
      </c>
      <c r="D2089" s="80">
        <v>1</v>
      </c>
      <c r="E2089" s="257"/>
      <c r="F2089" s="257"/>
      <c r="G2089" s="79" t="s">
        <v>777</v>
      </c>
    </row>
    <row r="2090" spans="1:7" ht="12" customHeight="1" x14ac:dyDescent="0.2">
      <c r="A2090" s="255"/>
      <c r="B2090" s="255"/>
      <c r="C2090" s="79" t="s">
        <v>863</v>
      </c>
      <c r="D2090" s="80">
        <v>3</v>
      </c>
      <c r="E2090" s="257"/>
      <c r="F2090" s="257"/>
      <c r="G2090" s="79" t="s">
        <v>777</v>
      </c>
    </row>
    <row r="2091" spans="1:7" ht="12" customHeight="1" x14ac:dyDescent="0.2">
      <c r="A2091" s="255"/>
      <c r="B2091" s="255"/>
      <c r="C2091" s="79" t="s">
        <v>864</v>
      </c>
      <c r="D2091" s="80">
        <v>1</v>
      </c>
      <c r="E2091" s="257"/>
      <c r="F2091" s="257"/>
      <c r="G2091" s="79" t="s">
        <v>777</v>
      </c>
    </row>
    <row r="2092" spans="1:7" ht="12" customHeight="1" x14ac:dyDescent="0.2">
      <c r="A2092" s="255"/>
      <c r="B2092" s="255"/>
      <c r="C2092" s="79" t="s">
        <v>1738</v>
      </c>
      <c r="D2092" s="80">
        <v>1</v>
      </c>
      <c r="E2092" s="257"/>
      <c r="F2092" s="257"/>
      <c r="G2092" s="79" t="s">
        <v>777</v>
      </c>
    </row>
    <row r="2093" spans="1:7" ht="12" customHeight="1" x14ac:dyDescent="0.2">
      <c r="A2093" s="255"/>
      <c r="B2093" s="255"/>
      <c r="C2093" s="79" t="s">
        <v>1723</v>
      </c>
      <c r="D2093" s="80">
        <v>1</v>
      </c>
      <c r="E2093" s="257"/>
      <c r="F2093" s="257"/>
      <c r="G2093" s="79" t="s">
        <v>777</v>
      </c>
    </row>
    <row r="2094" spans="1:7" ht="12" customHeight="1" x14ac:dyDescent="0.2">
      <c r="A2094" s="255"/>
      <c r="B2094" s="255"/>
      <c r="C2094" s="79" t="s">
        <v>549</v>
      </c>
      <c r="D2094" s="80">
        <v>1</v>
      </c>
      <c r="E2094" s="257"/>
      <c r="F2094" s="257"/>
      <c r="G2094" s="79" t="s">
        <v>777</v>
      </c>
    </row>
    <row r="2095" spans="1:7" ht="12" customHeight="1" x14ac:dyDescent="0.2">
      <c r="A2095" s="255"/>
      <c r="B2095" s="255"/>
      <c r="C2095" s="79" t="s">
        <v>1739</v>
      </c>
      <c r="D2095" s="80">
        <v>1</v>
      </c>
      <c r="E2095" s="257"/>
      <c r="F2095" s="257"/>
      <c r="G2095" s="79" t="s">
        <v>777</v>
      </c>
    </row>
    <row r="2096" spans="1:7" ht="12" customHeight="1" x14ac:dyDescent="0.2">
      <c r="A2096" s="255"/>
      <c r="B2096" s="255"/>
      <c r="C2096" s="79" t="s">
        <v>842</v>
      </c>
      <c r="D2096" s="80">
        <v>1</v>
      </c>
      <c r="E2096" s="257"/>
      <c r="F2096" s="257"/>
      <c r="G2096" s="79" t="s">
        <v>777</v>
      </c>
    </row>
    <row r="2097" spans="1:7" ht="12" customHeight="1" x14ac:dyDescent="0.2">
      <c r="A2097" s="255"/>
      <c r="B2097" s="255"/>
      <c r="C2097" s="79" t="s">
        <v>394</v>
      </c>
      <c r="D2097" s="80">
        <v>2</v>
      </c>
      <c r="E2097" s="256">
        <v>0.01</v>
      </c>
      <c r="F2097" s="256">
        <v>0.02</v>
      </c>
      <c r="G2097" s="79"/>
    </row>
    <row r="2098" spans="1:7" ht="12" customHeight="1" x14ac:dyDescent="0.2">
      <c r="A2098" s="255"/>
      <c r="B2098" s="255"/>
      <c r="C2098" s="79" t="s">
        <v>792</v>
      </c>
      <c r="D2098" s="80">
        <v>1</v>
      </c>
      <c r="E2098" s="80">
        <v>930</v>
      </c>
      <c r="F2098" s="80">
        <v>930</v>
      </c>
      <c r="G2098" s="79"/>
    </row>
    <row r="2099" spans="1:7" ht="12" customHeight="1" x14ac:dyDescent="0.2">
      <c r="A2099" s="255"/>
      <c r="B2099" s="255"/>
      <c r="C2099" s="79" t="s">
        <v>305</v>
      </c>
      <c r="D2099" s="80">
        <v>2</v>
      </c>
      <c r="E2099" s="80">
        <v>270</v>
      </c>
      <c r="F2099" s="80">
        <v>540</v>
      </c>
      <c r="G2099" s="79"/>
    </row>
    <row r="2100" spans="1:7" ht="12" customHeight="1" x14ac:dyDescent="0.2">
      <c r="A2100" s="255"/>
      <c r="B2100" s="255"/>
      <c r="C2100" s="79" t="s">
        <v>1655</v>
      </c>
      <c r="D2100" s="80">
        <v>2</v>
      </c>
      <c r="E2100" s="256">
        <v>530.71</v>
      </c>
      <c r="F2100" s="264">
        <v>1061.42</v>
      </c>
      <c r="G2100" s="79"/>
    </row>
    <row r="2101" spans="1:7" ht="12" customHeight="1" x14ac:dyDescent="0.2">
      <c r="A2101" s="255"/>
      <c r="B2101" s="255"/>
      <c r="C2101" s="79" t="s">
        <v>1740</v>
      </c>
      <c r="D2101" s="80">
        <v>1</v>
      </c>
      <c r="E2101" s="257"/>
      <c r="F2101" s="257"/>
      <c r="G2101" s="79" t="s">
        <v>777</v>
      </c>
    </row>
    <row r="2102" spans="1:7" ht="12" customHeight="1" x14ac:dyDescent="0.2">
      <c r="A2102" s="255"/>
      <c r="B2102" s="255"/>
      <c r="C2102" s="79" t="s">
        <v>351</v>
      </c>
      <c r="D2102" s="80">
        <v>4</v>
      </c>
      <c r="E2102" s="80">
        <v>290</v>
      </c>
      <c r="F2102" s="81">
        <v>1160</v>
      </c>
      <c r="G2102" s="79"/>
    </row>
    <row r="2103" spans="1:7" ht="12" customHeight="1" x14ac:dyDescent="0.2">
      <c r="A2103" s="255"/>
      <c r="B2103" s="255"/>
      <c r="C2103" s="79" t="s">
        <v>815</v>
      </c>
      <c r="D2103" s="80">
        <v>4</v>
      </c>
      <c r="E2103" s="256">
        <v>0.01</v>
      </c>
      <c r="F2103" s="256">
        <v>0.04</v>
      </c>
      <c r="G2103" s="79"/>
    </row>
    <row r="2104" spans="1:7" ht="12.95" customHeight="1" x14ac:dyDescent="0.2">
      <c r="E2104" s="259">
        <v>13808.85</v>
      </c>
      <c r="F2104" s="259">
        <v>13808.85</v>
      </c>
    </row>
    <row r="2105" spans="1:7" ht="12" customHeight="1" x14ac:dyDescent="0.2">
      <c r="A2105" s="251">
        <v>122</v>
      </c>
      <c r="B2105" s="252" t="s">
        <v>1122</v>
      </c>
      <c r="C2105" s="253"/>
      <c r="D2105" s="251">
        <v>1</v>
      </c>
      <c r="E2105" s="261">
        <v>7637.76</v>
      </c>
      <c r="F2105" s="261">
        <v>7637.76</v>
      </c>
      <c r="G2105" s="79"/>
    </row>
    <row r="2106" spans="1:7" ht="12" customHeight="1" x14ac:dyDescent="0.2">
      <c r="A2106" s="255"/>
      <c r="B2106" s="255"/>
      <c r="C2106" s="79" t="s">
        <v>822</v>
      </c>
      <c r="D2106" s="80">
        <v>3</v>
      </c>
      <c r="E2106" s="256">
        <v>0.01</v>
      </c>
      <c r="F2106" s="256">
        <v>0.03</v>
      </c>
      <c r="G2106" s="79"/>
    </row>
    <row r="2107" spans="1:7" ht="12" customHeight="1" x14ac:dyDescent="0.2">
      <c r="A2107" s="255"/>
      <c r="B2107" s="255"/>
      <c r="C2107" s="79" t="s">
        <v>329</v>
      </c>
      <c r="D2107" s="80">
        <v>4</v>
      </c>
      <c r="E2107" s="80">
        <v>620</v>
      </c>
      <c r="F2107" s="81">
        <v>2480</v>
      </c>
      <c r="G2107" s="79"/>
    </row>
    <row r="2108" spans="1:7" ht="12" customHeight="1" x14ac:dyDescent="0.2">
      <c r="A2108" s="255"/>
      <c r="B2108" s="255"/>
      <c r="C2108" s="79" t="s">
        <v>1737</v>
      </c>
      <c r="D2108" s="80">
        <v>1</v>
      </c>
      <c r="E2108" s="257"/>
      <c r="F2108" s="257"/>
      <c r="G2108" s="79" t="s">
        <v>777</v>
      </c>
    </row>
    <row r="2109" spans="1:7" ht="12" customHeight="1" x14ac:dyDescent="0.2">
      <c r="A2109" s="255"/>
      <c r="B2109" s="255"/>
      <c r="C2109" s="79" t="s">
        <v>863</v>
      </c>
      <c r="D2109" s="80">
        <v>3</v>
      </c>
      <c r="E2109" s="257"/>
      <c r="F2109" s="257"/>
      <c r="G2109" s="79" t="s">
        <v>777</v>
      </c>
    </row>
    <row r="2110" spans="1:7" ht="12" customHeight="1" x14ac:dyDescent="0.2">
      <c r="A2110" s="255"/>
      <c r="B2110" s="255"/>
      <c r="C2110" s="79" t="s">
        <v>864</v>
      </c>
      <c r="D2110" s="80">
        <v>1</v>
      </c>
      <c r="E2110" s="257"/>
      <c r="F2110" s="257"/>
      <c r="G2110" s="79" t="s">
        <v>777</v>
      </c>
    </row>
    <row r="2111" spans="1:7" ht="12" customHeight="1" x14ac:dyDescent="0.2">
      <c r="A2111" s="255"/>
      <c r="B2111" s="255"/>
      <c r="C2111" s="79" t="s">
        <v>1738</v>
      </c>
      <c r="D2111" s="80">
        <v>1</v>
      </c>
      <c r="E2111" s="257"/>
      <c r="F2111" s="257"/>
      <c r="G2111" s="79" t="s">
        <v>777</v>
      </c>
    </row>
    <row r="2112" spans="1:7" ht="12" customHeight="1" x14ac:dyDescent="0.2">
      <c r="A2112" s="255"/>
      <c r="B2112" s="255"/>
      <c r="C2112" s="79" t="s">
        <v>1723</v>
      </c>
      <c r="D2112" s="80">
        <v>1</v>
      </c>
      <c r="E2112" s="257"/>
      <c r="F2112" s="257"/>
      <c r="G2112" s="79" t="s">
        <v>777</v>
      </c>
    </row>
    <row r="2113" spans="1:7" ht="12" customHeight="1" x14ac:dyDescent="0.2">
      <c r="A2113" s="255"/>
      <c r="B2113" s="255"/>
      <c r="C2113" s="79" t="s">
        <v>549</v>
      </c>
      <c r="D2113" s="80">
        <v>1</v>
      </c>
      <c r="E2113" s="257"/>
      <c r="F2113" s="257"/>
      <c r="G2113" s="79" t="s">
        <v>777</v>
      </c>
    </row>
    <row r="2114" spans="1:7" ht="12" customHeight="1" x14ac:dyDescent="0.2">
      <c r="A2114" s="255"/>
      <c r="B2114" s="255"/>
      <c r="C2114" s="79" t="s">
        <v>1739</v>
      </c>
      <c r="D2114" s="80">
        <v>1</v>
      </c>
      <c r="E2114" s="257"/>
      <c r="F2114" s="257"/>
      <c r="G2114" s="79" t="s">
        <v>777</v>
      </c>
    </row>
    <row r="2115" spans="1:7" ht="12" customHeight="1" x14ac:dyDescent="0.2">
      <c r="A2115" s="255"/>
      <c r="B2115" s="255"/>
      <c r="C2115" s="79" t="s">
        <v>842</v>
      </c>
      <c r="D2115" s="80">
        <v>1</v>
      </c>
      <c r="E2115" s="257"/>
      <c r="F2115" s="257"/>
      <c r="G2115" s="79" t="s">
        <v>777</v>
      </c>
    </row>
    <row r="2116" spans="1:7" ht="12" customHeight="1" x14ac:dyDescent="0.2">
      <c r="A2116" s="255"/>
      <c r="B2116" s="255"/>
      <c r="C2116" s="79" t="s">
        <v>394</v>
      </c>
      <c r="D2116" s="80">
        <v>2</v>
      </c>
      <c r="E2116" s="256">
        <v>0.01</v>
      </c>
      <c r="F2116" s="256">
        <v>0.02</v>
      </c>
      <c r="G2116" s="79"/>
    </row>
    <row r="2117" spans="1:7" ht="12" customHeight="1" x14ac:dyDescent="0.2">
      <c r="A2117" s="255"/>
      <c r="B2117" s="255"/>
      <c r="C2117" s="79" t="s">
        <v>792</v>
      </c>
      <c r="D2117" s="80">
        <v>1</v>
      </c>
      <c r="E2117" s="80">
        <v>930</v>
      </c>
      <c r="F2117" s="80">
        <v>930</v>
      </c>
      <c r="G2117" s="79"/>
    </row>
    <row r="2118" spans="1:7" ht="12" customHeight="1" x14ac:dyDescent="0.2">
      <c r="A2118" s="255"/>
      <c r="B2118" s="255"/>
      <c r="C2118" s="79" t="s">
        <v>366</v>
      </c>
      <c r="D2118" s="80">
        <v>2</v>
      </c>
      <c r="E2118" s="80">
        <v>270</v>
      </c>
      <c r="F2118" s="80">
        <v>540</v>
      </c>
      <c r="G2118" s="79"/>
    </row>
    <row r="2119" spans="1:7" ht="12" customHeight="1" x14ac:dyDescent="0.2">
      <c r="A2119" s="255"/>
      <c r="B2119" s="255"/>
      <c r="C2119" s="79" t="s">
        <v>1655</v>
      </c>
      <c r="D2119" s="80">
        <v>2</v>
      </c>
      <c r="E2119" s="256">
        <v>530.71</v>
      </c>
      <c r="F2119" s="264">
        <v>1061.42</v>
      </c>
      <c r="G2119" s="79"/>
    </row>
    <row r="2120" spans="1:7" ht="12" customHeight="1" x14ac:dyDescent="0.2">
      <c r="A2120" s="255"/>
      <c r="B2120" s="255"/>
      <c r="C2120" s="79" t="s">
        <v>1740</v>
      </c>
      <c r="D2120" s="80">
        <v>1</v>
      </c>
      <c r="E2120" s="257"/>
      <c r="F2120" s="257"/>
      <c r="G2120" s="79" t="s">
        <v>777</v>
      </c>
    </row>
    <row r="2121" spans="1:7" ht="12" customHeight="1" x14ac:dyDescent="0.2">
      <c r="A2121" s="255"/>
      <c r="B2121" s="255"/>
      <c r="C2121" s="79" t="s">
        <v>351</v>
      </c>
      <c r="D2121" s="80">
        <v>4</v>
      </c>
      <c r="E2121" s="80">
        <v>290</v>
      </c>
      <c r="F2121" s="81">
        <v>1160</v>
      </c>
      <c r="G2121" s="79"/>
    </row>
    <row r="2122" spans="1:7" ht="12" customHeight="1" x14ac:dyDescent="0.2">
      <c r="A2122" s="255"/>
      <c r="B2122" s="255"/>
      <c r="C2122" s="79" t="s">
        <v>815</v>
      </c>
      <c r="D2122" s="80">
        <v>4</v>
      </c>
      <c r="E2122" s="256">
        <v>0.01</v>
      </c>
      <c r="F2122" s="256">
        <v>0.04</v>
      </c>
      <c r="G2122" s="79"/>
    </row>
    <row r="2123" spans="1:7" ht="12.95" customHeight="1" x14ac:dyDescent="0.2">
      <c r="E2123" s="259">
        <v>13808.85</v>
      </c>
      <c r="F2123" s="259">
        <v>13808.85</v>
      </c>
    </row>
    <row r="2124" spans="1:7" ht="12" customHeight="1" x14ac:dyDescent="0.2">
      <c r="A2124" s="251">
        <v>123</v>
      </c>
      <c r="B2124" s="252" t="s">
        <v>1114</v>
      </c>
      <c r="C2124" s="253"/>
      <c r="D2124" s="251">
        <v>1</v>
      </c>
      <c r="E2124" s="261">
        <v>8754.0499999999993</v>
      </c>
      <c r="F2124" s="261">
        <v>8754.0499999999993</v>
      </c>
      <c r="G2124" s="79"/>
    </row>
    <row r="2125" spans="1:7" ht="12" customHeight="1" x14ac:dyDescent="0.2">
      <c r="A2125" s="255"/>
      <c r="B2125" s="255"/>
      <c r="C2125" s="79" t="s">
        <v>545</v>
      </c>
      <c r="D2125" s="80">
        <v>4</v>
      </c>
      <c r="E2125" s="256">
        <v>0.01</v>
      </c>
      <c r="F2125" s="256">
        <v>0.04</v>
      </c>
      <c r="G2125" s="79"/>
    </row>
    <row r="2126" spans="1:7" ht="12" customHeight="1" x14ac:dyDescent="0.2">
      <c r="A2126" s="255"/>
      <c r="B2126" s="255"/>
      <c r="C2126" s="79" t="s">
        <v>546</v>
      </c>
      <c r="D2126" s="80">
        <v>3</v>
      </c>
      <c r="E2126" s="256">
        <v>0.01</v>
      </c>
      <c r="F2126" s="256">
        <v>0.03</v>
      </c>
      <c r="G2126" s="79"/>
    </row>
    <row r="2127" spans="1:7" ht="12" customHeight="1" x14ac:dyDescent="0.2">
      <c r="A2127" s="255"/>
      <c r="B2127" s="255"/>
      <c r="C2127" s="79" t="s">
        <v>329</v>
      </c>
      <c r="D2127" s="80">
        <v>5</v>
      </c>
      <c r="E2127" s="80">
        <v>620</v>
      </c>
      <c r="F2127" s="81">
        <v>3100</v>
      </c>
      <c r="G2127" s="79"/>
    </row>
    <row r="2128" spans="1:7" ht="12" customHeight="1" x14ac:dyDescent="0.2">
      <c r="A2128" s="255"/>
      <c r="B2128" s="255"/>
      <c r="C2128" s="79" t="s">
        <v>793</v>
      </c>
      <c r="D2128" s="80">
        <v>1</v>
      </c>
      <c r="E2128" s="257"/>
      <c r="F2128" s="257"/>
      <c r="G2128" s="79" t="s">
        <v>777</v>
      </c>
    </row>
    <row r="2129" spans="1:7" ht="12" customHeight="1" x14ac:dyDescent="0.2">
      <c r="A2129" s="255"/>
      <c r="B2129" s="255"/>
      <c r="C2129" s="79" t="s">
        <v>547</v>
      </c>
      <c r="D2129" s="80">
        <v>3</v>
      </c>
      <c r="E2129" s="257"/>
      <c r="F2129" s="257"/>
      <c r="G2129" s="79" t="s">
        <v>777</v>
      </c>
    </row>
    <row r="2130" spans="1:7" ht="12" customHeight="1" x14ac:dyDescent="0.2">
      <c r="A2130" s="255"/>
      <c r="B2130" s="255"/>
      <c r="C2130" s="79" t="s">
        <v>548</v>
      </c>
      <c r="D2130" s="80">
        <v>1</v>
      </c>
      <c r="E2130" s="257"/>
      <c r="F2130" s="257"/>
      <c r="G2130" s="79" t="s">
        <v>777</v>
      </c>
    </row>
    <row r="2131" spans="1:7" ht="12" customHeight="1" x14ac:dyDescent="0.2">
      <c r="A2131" s="255"/>
      <c r="B2131" s="255"/>
      <c r="C2131" s="79" t="s">
        <v>794</v>
      </c>
      <c r="D2131" s="80">
        <v>1</v>
      </c>
      <c r="E2131" s="257"/>
      <c r="F2131" s="257"/>
      <c r="G2131" s="79" t="s">
        <v>777</v>
      </c>
    </row>
    <row r="2132" spans="1:7" ht="12" customHeight="1" x14ac:dyDescent="0.2">
      <c r="A2132" s="255"/>
      <c r="B2132" s="255"/>
      <c r="C2132" s="79" t="s">
        <v>1723</v>
      </c>
      <c r="D2132" s="80">
        <v>1</v>
      </c>
      <c r="E2132" s="257"/>
      <c r="F2132" s="257"/>
      <c r="G2132" s="79" t="s">
        <v>777</v>
      </c>
    </row>
    <row r="2133" spans="1:7" ht="12" customHeight="1" x14ac:dyDescent="0.2">
      <c r="A2133" s="255"/>
      <c r="B2133" s="255"/>
      <c r="C2133" s="79" t="s">
        <v>549</v>
      </c>
      <c r="D2133" s="80">
        <v>1</v>
      </c>
      <c r="E2133" s="257"/>
      <c r="F2133" s="257"/>
      <c r="G2133" s="79" t="s">
        <v>777</v>
      </c>
    </row>
    <row r="2134" spans="1:7" ht="12" customHeight="1" x14ac:dyDescent="0.2">
      <c r="A2134" s="255"/>
      <c r="B2134" s="255"/>
      <c r="C2134" s="79" t="s">
        <v>1741</v>
      </c>
      <c r="D2134" s="80">
        <v>1</v>
      </c>
      <c r="E2134" s="257"/>
      <c r="F2134" s="257"/>
      <c r="G2134" s="79" t="s">
        <v>777</v>
      </c>
    </row>
    <row r="2135" spans="1:7" ht="12" customHeight="1" x14ac:dyDescent="0.2">
      <c r="A2135" s="255"/>
      <c r="B2135" s="255"/>
      <c r="C2135" s="79" t="s">
        <v>1725</v>
      </c>
      <c r="D2135" s="80">
        <v>1</v>
      </c>
      <c r="E2135" s="257"/>
      <c r="F2135" s="257"/>
      <c r="G2135" s="79" t="s">
        <v>777</v>
      </c>
    </row>
    <row r="2136" spans="1:7" ht="12" customHeight="1" x14ac:dyDescent="0.2">
      <c r="A2136" s="255"/>
      <c r="B2136" s="255"/>
      <c r="C2136" s="79" t="s">
        <v>394</v>
      </c>
      <c r="D2136" s="80">
        <v>3</v>
      </c>
      <c r="E2136" s="256">
        <v>0.01</v>
      </c>
      <c r="F2136" s="256">
        <v>0.03</v>
      </c>
      <c r="G2136" s="79"/>
    </row>
    <row r="2137" spans="1:7" ht="12" customHeight="1" x14ac:dyDescent="0.2">
      <c r="A2137" s="255"/>
      <c r="B2137" s="255"/>
      <c r="C2137" s="79" t="s">
        <v>792</v>
      </c>
      <c r="D2137" s="80">
        <v>1</v>
      </c>
      <c r="E2137" s="80">
        <v>930</v>
      </c>
      <c r="F2137" s="80">
        <v>930</v>
      </c>
      <c r="G2137" s="79"/>
    </row>
    <row r="2138" spans="1:7" ht="12" customHeight="1" x14ac:dyDescent="0.2">
      <c r="A2138" s="255"/>
      <c r="B2138" s="255"/>
      <c r="C2138" s="79" t="s">
        <v>305</v>
      </c>
      <c r="D2138" s="80">
        <v>2</v>
      </c>
      <c r="E2138" s="80">
        <v>270</v>
      </c>
      <c r="F2138" s="80">
        <v>540</v>
      </c>
      <c r="G2138" s="79"/>
    </row>
    <row r="2139" spans="1:7" ht="12" customHeight="1" x14ac:dyDescent="0.2">
      <c r="A2139" s="255"/>
      <c r="B2139" s="255"/>
      <c r="C2139" s="79" t="s">
        <v>791</v>
      </c>
      <c r="D2139" s="80">
        <v>3</v>
      </c>
      <c r="E2139" s="256">
        <v>530.71</v>
      </c>
      <c r="F2139" s="264">
        <v>1592.13</v>
      </c>
      <c r="G2139" s="79"/>
    </row>
    <row r="2140" spans="1:7" ht="12" customHeight="1" x14ac:dyDescent="0.2">
      <c r="A2140" s="255"/>
      <c r="B2140" s="255"/>
      <c r="C2140" s="79" t="s">
        <v>1688</v>
      </c>
      <c r="D2140" s="80">
        <v>1</v>
      </c>
      <c r="E2140" s="257"/>
      <c r="F2140" s="257"/>
      <c r="G2140" s="79" t="s">
        <v>777</v>
      </c>
    </row>
    <row r="2141" spans="1:7" ht="12" customHeight="1" x14ac:dyDescent="0.2">
      <c r="A2141" s="255"/>
      <c r="B2141" s="255"/>
      <c r="C2141" s="79" t="s">
        <v>351</v>
      </c>
      <c r="D2141" s="80">
        <v>4</v>
      </c>
      <c r="E2141" s="80">
        <v>290</v>
      </c>
      <c r="F2141" s="81">
        <v>1160</v>
      </c>
      <c r="G2141" s="79"/>
    </row>
    <row r="2142" spans="1:7" ht="12.95" customHeight="1" x14ac:dyDescent="0.2">
      <c r="E2142" s="259">
        <v>16076.15</v>
      </c>
      <c r="F2142" s="259">
        <v>16076.15</v>
      </c>
    </row>
    <row r="2143" spans="1:7" ht="12" customHeight="1" x14ac:dyDescent="0.2">
      <c r="A2143" s="251">
        <v>124</v>
      </c>
      <c r="B2143" s="252" t="s">
        <v>1742</v>
      </c>
      <c r="C2143" s="253"/>
      <c r="D2143" s="251">
        <v>1</v>
      </c>
      <c r="E2143" s="261">
        <v>8986.1200000000008</v>
      </c>
      <c r="F2143" s="261">
        <v>8986.1200000000008</v>
      </c>
      <c r="G2143" s="79"/>
    </row>
    <row r="2144" spans="1:7" ht="12" customHeight="1" x14ac:dyDescent="0.2">
      <c r="A2144" s="255"/>
      <c r="B2144" s="255"/>
      <c r="C2144" s="79" t="s">
        <v>822</v>
      </c>
      <c r="D2144" s="80">
        <v>3</v>
      </c>
      <c r="E2144" s="256">
        <v>0.01</v>
      </c>
      <c r="F2144" s="256">
        <v>0.03</v>
      </c>
      <c r="G2144" s="79"/>
    </row>
    <row r="2145" spans="1:7" ht="12" customHeight="1" x14ac:dyDescent="0.2">
      <c r="A2145" s="255"/>
      <c r="B2145" s="255"/>
      <c r="C2145" s="79" t="s">
        <v>329</v>
      </c>
      <c r="D2145" s="80">
        <v>5</v>
      </c>
      <c r="E2145" s="80">
        <v>620</v>
      </c>
      <c r="F2145" s="81">
        <v>3100</v>
      </c>
      <c r="G2145" s="79"/>
    </row>
    <row r="2146" spans="1:7" ht="12" customHeight="1" x14ac:dyDescent="0.2">
      <c r="A2146" s="255"/>
      <c r="B2146" s="255"/>
      <c r="C2146" s="79" t="s">
        <v>1743</v>
      </c>
      <c r="D2146" s="80">
        <v>1</v>
      </c>
      <c r="E2146" s="257"/>
      <c r="F2146" s="257"/>
      <c r="G2146" s="79" t="s">
        <v>777</v>
      </c>
    </row>
    <row r="2147" spans="1:7" ht="12" customHeight="1" x14ac:dyDescent="0.2">
      <c r="A2147" s="255"/>
      <c r="B2147" s="255"/>
      <c r="C2147" s="79" t="s">
        <v>1665</v>
      </c>
      <c r="D2147" s="80">
        <v>3</v>
      </c>
      <c r="E2147" s="257"/>
      <c r="F2147" s="257"/>
      <c r="G2147" s="79" t="s">
        <v>777</v>
      </c>
    </row>
    <row r="2148" spans="1:7" ht="12" customHeight="1" x14ac:dyDescent="0.2">
      <c r="A2148" s="255"/>
      <c r="B2148" s="255"/>
      <c r="C2148" s="79" t="s">
        <v>1666</v>
      </c>
      <c r="D2148" s="80">
        <v>1</v>
      </c>
      <c r="E2148" s="257"/>
      <c r="F2148" s="257"/>
      <c r="G2148" s="79" t="s">
        <v>777</v>
      </c>
    </row>
    <row r="2149" spans="1:7" ht="12" customHeight="1" x14ac:dyDescent="0.2">
      <c r="A2149" s="255"/>
      <c r="B2149" s="255"/>
      <c r="C2149" s="79" t="s">
        <v>1744</v>
      </c>
      <c r="D2149" s="80">
        <v>1</v>
      </c>
      <c r="E2149" s="257"/>
      <c r="F2149" s="257"/>
      <c r="G2149" s="79" t="s">
        <v>777</v>
      </c>
    </row>
    <row r="2150" spans="1:7" ht="12" customHeight="1" x14ac:dyDescent="0.2">
      <c r="A2150" s="255"/>
      <c r="B2150" s="255"/>
      <c r="C2150" s="79" t="s">
        <v>1723</v>
      </c>
      <c r="D2150" s="80">
        <v>1</v>
      </c>
      <c r="E2150" s="257"/>
      <c r="F2150" s="257"/>
      <c r="G2150" s="79" t="s">
        <v>777</v>
      </c>
    </row>
    <row r="2151" spans="1:7" ht="12" customHeight="1" x14ac:dyDescent="0.2">
      <c r="A2151" s="255"/>
      <c r="B2151" s="255"/>
      <c r="C2151" s="79" t="s">
        <v>549</v>
      </c>
      <c r="D2151" s="80">
        <v>1</v>
      </c>
      <c r="E2151" s="257"/>
      <c r="F2151" s="257"/>
      <c r="G2151" s="79" t="s">
        <v>777</v>
      </c>
    </row>
    <row r="2152" spans="1:7" ht="12" customHeight="1" x14ac:dyDescent="0.2">
      <c r="A2152" s="255"/>
      <c r="B2152" s="255"/>
      <c r="C2152" s="79" t="s">
        <v>1745</v>
      </c>
      <c r="D2152" s="80">
        <v>1</v>
      </c>
      <c r="E2152" s="257"/>
      <c r="F2152" s="257"/>
      <c r="G2152" s="79" t="s">
        <v>777</v>
      </c>
    </row>
    <row r="2153" spans="1:7" ht="12" customHeight="1" x14ac:dyDescent="0.2">
      <c r="A2153" s="255"/>
      <c r="B2153" s="255"/>
      <c r="C2153" s="79" t="s">
        <v>842</v>
      </c>
      <c r="D2153" s="80">
        <v>1</v>
      </c>
      <c r="E2153" s="257"/>
      <c r="F2153" s="257"/>
      <c r="G2153" s="79" t="s">
        <v>777</v>
      </c>
    </row>
    <row r="2154" spans="1:7" ht="12" customHeight="1" x14ac:dyDescent="0.2">
      <c r="A2154" s="255"/>
      <c r="B2154" s="255"/>
      <c r="C2154" s="79" t="s">
        <v>394</v>
      </c>
      <c r="D2154" s="80">
        <v>3</v>
      </c>
      <c r="E2154" s="256">
        <v>0.01</v>
      </c>
      <c r="F2154" s="256">
        <v>0.03</v>
      </c>
      <c r="G2154" s="79"/>
    </row>
    <row r="2155" spans="1:7" ht="12" customHeight="1" x14ac:dyDescent="0.2">
      <c r="A2155" s="255"/>
      <c r="B2155" s="255"/>
      <c r="C2155" s="79" t="s">
        <v>792</v>
      </c>
      <c r="D2155" s="80">
        <v>1</v>
      </c>
      <c r="E2155" s="80">
        <v>930</v>
      </c>
      <c r="F2155" s="80">
        <v>930</v>
      </c>
      <c r="G2155" s="79"/>
    </row>
    <row r="2156" spans="1:7" ht="12" customHeight="1" x14ac:dyDescent="0.2">
      <c r="A2156" s="255"/>
      <c r="B2156" s="255"/>
      <c r="C2156" s="79" t="s">
        <v>305</v>
      </c>
      <c r="D2156" s="80">
        <v>2</v>
      </c>
      <c r="E2156" s="80">
        <v>270</v>
      </c>
      <c r="F2156" s="80">
        <v>540</v>
      </c>
      <c r="G2156" s="79"/>
    </row>
    <row r="2157" spans="1:7" ht="12" customHeight="1" x14ac:dyDescent="0.2">
      <c r="A2157" s="255"/>
      <c r="B2157" s="255"/>
      <c r="C2157" s="79" t="s">
        <v>1667</v>
      </c>
      <c r="D2157" s="80">
        <v>3</v>
      </c>
      <c r="E2157" s="256">
        <v>530.71</v>
      </c>
      <c r="F2157" s="264">
        <v>1592.13</v>
      </c>
      <c r="G2157" s="79"/>
    </row>
    <row r="2158" spans="1:7" ht="12" customHeight="1" x14ac:dyDescent="0.2">
      <c r="A2158" s="255"/>
      <c r="B2158" s="255"/>
      <c r="C2158" s="79" t="s">
        <v>1746</v>
      </c>
      <c r="D2158" s="80">
        <v>1</v>
      </c>
      <c r="E2158" s="257"/>
      <c r="F2158" s="257"/>
      <c r="G2158" s="79" t="s">
        <v>777</v>
      </c>
    </row>
    <row r="2159" spans="1:7" ht="12" customHeight="1" x14ac:dyDescent="0.2">
      <c r="A2159" s="255"/>
      <c r="B2159" s="255"/>
      <c r="C2159" s="79" t="s">
        <v>351</v>
      </c>
      <c r="D2159" s="80">
        <v>4</v>
      </c>
      <c r="E2159" s="80">
        <v>290</v>
      </c>
      <c r="F2159" s="81">
        <v>1160</v>
      </c>
      <c r="G2159" s="79"/>
    </row>
    <row r="2160" spans="1:7" ht="12" customHeight="1" x14ac:dyDescent="0.2">
      <c r="A2160" s="255"/>
      <c r="B2160" s="255"/>
      <c r="C2160" s="79" t="s">
        <v>815</v>
      </c>
      <c r="D2160" s="80">
        <v>4</v>
      </c>
      <c r="E2160" s="256">
        <v>0.01</v>
      </c>
      <c r="F2160" s="256">
        <v>0.04</v>
      </c>
      <c r="G2160" s="79"/>
    </row>
    <row r="2161" spans="1:7" ht="12.95" customHeight="1" x14ac:dyDescent="0.2">
      <c r="E2161" s="259">
        <v>16308.22</v>
      </c>
      <c r="F2161" s="259">
        <v>16308.22</v>
      </c>
    </row>
    <row r="2162" spans="1:7" ht="12" customHeight="1" x14ac:dyDescent="0.2">
      <c r="A2162" s="251">
        <v>125</v>
      </c>
      <c r="B2162" s="252" t="s">
        <v>1102</v>
      </c>
      <c r="C2162" s="253"/>
      <c r="D2162" s="251">
        <v>1</v>
      </c>
      <c r="E2162" s="254">
        <v>8020</v>
      </c>
      <c r="F2162" s="254">
        <v>8020</v>
      </c>
      <c r="G2162" s="79"/>
    </row>
    <row r="2163" spans="1:7" ht="12" customHeight="1" x14ac:dyDescent="0.2">
      <c r="A2163" s="255"/>
      <c r="B2163" s="255"/>
      <c r="C2163" s="79" t="s">
        <v>545</v>
      </c>
      <c r="D2163" s="80">
        <v>4</v>
      </c>
      <c r="E2163" s="256">
        <v>0.01</v>
      </c>
      <c r="F2163" s="256">
        <v>0.04</v>
      </c>
      <c r="G2163" s="79"/>
    </row>
    <row r="2164" spans="1:7" ht="12" customHeight="1" x14ac:dyDescent="0.2">
      <c r="A2164" s="255"/>
      <c r="B2164" s="255"/>
      <c r="C2164" s="79" t="s">
        <v>546</v>
      </c>
      <c r="D2164" s="80">
        <v>6</v>
      </c>
      <c r="E2164" s="256">
        <v>0.01</v>
      </c>
      <c r="F2164" s="256">
        <v>0.06</v>
      </c>
      <c r="G2164" s="79"/>
    </row>
    <row r="2165" spans="1:7" ht="12" customHeight="1" x14ac:dyDescent="0.2">
      <c r="A2165" s="255"/>
      <c r="B2165" s="255"/>
      <c r="C2165" s="79" t="s">
        <v>547</v>
      </c>
      <c r="D2165" s="80">
        <v>3</v>
      </c>
      <c r="E2165" s="257"/>
      <c r="F2165" s="257"/>
      <c r="G2165" s="79" t="s">
        <v>777</v>
      </c>
    </row>
    <row r="2166" spans="1:7" ht="12" customHeight="1" x14ac:dyDescent="0.2">
      <c r="A2166" s="255"/>
      <c r="B2166" s="255"/>
      <c r="C2166" s="79" t="s">
        <v>548</v>
      </c>
      <c r="D2166" s="80">
        <v>1</v>
      </c>
      <c r="E2166" s="257"/>
      <c r="F2166" s="257"/>
      <c r="G2166" s="79" t="s">
        <v>777</v>
      </c>
    </row>
    <row r="2167" spans="1:7" ht="12" customHeight="1" x14ac:dyDescent="0.2">
      <c r="A2167" s="255"/>
      <c r="B2167" s="255"/>
      <c r="C2167" s="79" t="s">
        <v>782</v>
      </c>
      <c r="D2167" s="80">
        <v>2</v>
      </c>
      <c r="E2167" s="257"/>
      <c r="F2167" s="257"/>
      <c r="G2167" s="79" t="s">
        <v>777</v>
      </c>
    </row>
    <row r="2168" spans="1:7" ht="12" customHeight="1" x14ac:dyDescent="0.2">
      <c r="A2168" s="255"/>
      <c r="B2168" s="255"/>
      <c r="C2168" s="79" t="s">
        <v>1724</v>
      </c>
      <c r="D2168" s="80">
        <v>2</v>
      </c>
      <c r="E2168" s="257"/>
      <c r="F2168" s="257"/>
      <c r="G2168" s="79" t="s">
        <v>777</v>
      </c>
    </row>
    <row r="2169" spans="1:7" ht="12" customHeight="1" x14ac:dyDescent="0.2">
      <c r="A2169" s="255"/>
      <c r="B2169" s="255"/>
      <c r="C2169" s="79" t="s">
        <v>783</v>
      </c>
      <c r="D2169" s="80">
        <v>2</v>
      </c>
      <c r="E2169" s="257"/>
      <c r="F2169" s="257"/>
      <c r="G2169" s="79" t="s">
        <v>777</v>
      </c>
    </row>
    <row r="2170" spans="1:7" ht="12" customHeight="1" x14ac:dyDescent="0.2">
      <c r="A2170" s="255"/>
      <c r="B2170" s="255"/>
      <c r="C2170" s="79" t="s">
        <v>394</v>
      </c>
      <c r="D2170" s="80">
        <v>1</v>
      </c>
      <c r="E2170" s="256">
        <v>0.01</v>
      </c>
      <c r="F2170" s="256">
        <v>0.01</v>
      </c>
      <c r="G2170" s="79"/>
    </row>
    <row r="2171" spans="1:7" ht="12" customHeight="1" x14ac:dyDescent="0.2">
      <c r="A2171" s="255"/>
      <c r="B2171" s="255"/>
      <c r="C2171" s="79" t="s">
        <v>305</v>
      </c>
      <c r="D2171" s="80">
        <v>2</v>
      </c>
      <c r="E2171" s="80">
        <v>270</v>
      </c>
      <c r="F2171" s="80">
        <v>540</v>
      </c>
      <c r="G2171" s="79"/>
    </row>
    <row r="2172" spans="1:7" ht="12" customHeight="1" x14ac:dyDescent="0.2">
      <c r="A2172" s="255"/>
      <c r="B2172" s="255"/>
      <c r="C2172" s="79" t="s">
        <v>329</v>
      </c>
      <c r="D2172" s="80">
        <v>2</v>
      </c>
      <c r="E2172" s="80">
        <v>620</v>
      </c>
      <c r="F2172" s="81">
        <v>1240</v>
      </c>
      <c r="G2172" s="79"/>
    </row>
    <row r="2173" spans="1:7" ht="12" customHeight="1" x14ac:dyDescent="0.2">
      <c r="A2173" s="255"/>
      <c r="B2173" s="255"/>
      <c r="C2173" s="79" t="s">
        <v>791</v>
      </c>
      <c r="D2173" s="80">
        <v>1</v>
      </c>
      <c r="E2173" s="256">
        <v>530.71</v>
      </c>
      <c r="F2173" s="256">
        <v>530.71</v>
      </c>
      <c r="G2173" s="79"/>
    </row>
    <row r="2174" spans="1:7" ht="12" customHeight="1" x14ac:dyDescent="0.2">
      <c r="A2174" s="255"/>
      <c r="B2174" s="255"/>
      <c r="C2174" s="79" t="s">
        <v>550</v>
      </c>
      <c r="D2174" s="80">
        <v>1</v>
      </c>
      <c r="E2174" s="81">
        <v>6660</v>
      </c>
      <c r="F2174" s="81">
        <v>6660</v>
      </c>
      <c r="G2174" s="79"/>
    </row>
    <row r="2175" spans="1:7" ht="12" customHeight="1" x14ac:dyDescent="0.2">
      <c r="A2175" s="255"/>
      <c r="B2175" s="255"/>
      <c r="C2175" s="79" t="s">
        <v>549</v>
      </c>
      <c r="D2175" s="80">
        <v>1</v>
      </c>
      <c r="E2175" s="257"/>
      <c r="F2175" s="257"/>
      <c r="G2175" s="79" t="s">
        <v>777</v>
      </c>
    </row>
    <row r="2176" spans="1:7" ht="12" customHeight="1" x14ac:dyDescent="0.2">
      <c r="A2176" s="255"/>
      <c r="B2176" s="255"/>
      <c r="C2176" s="79" t="s">
        <v>550</v>
      </c>
      <c r="D2176" s="80">
        <v>1</v>
      </c>
      <c r="E2176" s="81">
        <v>6660</v>
      </c>
      <c r="F2176" s="81">
        <v>6660</v>
      </c>
      <c r="G2176" s="79"/>
    </row>
    <row r="2177" spans="1:7" ht="12" customHeight="1" x14ac:dyDescent="0.2">
      <c r="A2177" s="255"/>
      <c r="B2177" s="255"/>
      <c r="C2177" s="79" t="s">
        <v>787</v>
      </c>
      <c r="D2177" s="80">
        <v>1</v>
      </c>
      <c r="E2177" s="257"/>
      <c r="F2177" s="257"/>
      <c r="G2177" s="79" t="s">
        <v>777</v>
      </c>
    </row>
    <row r="2178" spans="1:7" ht="12" customHeight="1" x14ac:dyDescent="0.2">
      <c r="A2178" s="255"/>
      <c r="B2178" s="255"/>
      <c r="C2178" s="79" t="s">
        <v>790</v>
      </c>
      <c r="D2178" s="80">
        <v>1</v>
      </c>
      <c r="E2178" s="257"/>
      <c r="F2178" s="257"/>
      <c r="G2178" s="79" t="s">
        <v>777</v>
      </c>
    </row>
    <row r="2179" spans="1:7" ht="12" customHeight="1" x14ac:dyDescent="0.2">
      <c r="A2179" s="255"/>
      <c r="B2179" s="255"/>
      <c r="C2179" s="79" t="s">
        <v>785</v>
      </c>
      <c r="D2179" s="80">
        <v>1</v>
      </c>
      <c r="E2179" s="257"/>
      <c r="F2179" s="257"/>
      <c r="G2179" s="79" t="s">
        <v>777</v>
      </c>
    </row>
    <row r="2180" spans="1:7" ht="12" customHeight="1" x14ac:dyDescent="0.2">
      <c r="A2180" s="255"/>
      <c r="B2180" s="255"/>
      <c r="C2180" s="79" t="s">
        <v>789</v>
      </c>
      <c r="D2180" s="80">
        <v>1</v>
      </c>
      <c r="E2180" s="257"/>
      <c r="F2180" s="257"/>
      <c r="G2180" s="79" t="s">
        <v>777</v>
      </c>
    </row>
    <row r="2181" spans="1:7" ht="12" customHeight="1" x14ac:dyDescent="0.2">
      <c r="A2181" s="255"/>
      <c r="B2181" s="255"/>
      <c r="C2181" s="79" t="s">
        <v>551</v>
      </c>
      <c r="D2181" s="80">
        <v>2</v>
      </c>
      <c r="E2181" s="256">
        <v>0.01</v>
      </c>
      <c r="F2181" s="256">
        <v>0.02</v>
      </c>
      <c r="G2181" s="79"/>
    </row>
    <row r="2182" spans="1:7" ht="12" customHeight="1" x14ac:dyDescent="0.2">
      <c r="A2182" s="255"/>
      <c r="B2182" s="255"/>
      <c r="C2182" s="79" t="s">
        <v>792</v>
      </c>
      <c r="D2182" s="80">
        <v>1</v>
      </c>
      <c r="E2182" s="80">
        <v>930</v>
      </c>
      <c r="F2182" s="80">
        <v>930</v>
      </c>
      <c r="G2182" s="79"/>
    </row>
    <row r="2183" spans="1:7" ht="12.95" customHeight="1" x14ac:dyDescent="0.2">
      <c r="E2183" s="259">
        <v>24581.13</v>
      </c>
      <c r="F2183" s="259">
        <v>24581.13</v>
      </c>
    </row>
    <row r="2184" spans="1:7" ht="12" customHeight="1" x14ac:dyDescent="0.2">
      <c r="A2184" s="251">
        <v>126</v>
      </c>
      <c r="B2184" s="252" t="s">
        <v>1747</v>
      </c>
      <c r="C2184" s="253"/>
      <c r="D2184" s="251">
        <v>1</v>
      </c>
      <c r="E2184" s="254">
        <v>9260</v>
      </c>
      <c r="F2184" s="254">
        <v>9260</v>
      </c>
      <c r="G2184" s="79"/>
    </row>
    <row r="2185" spans="1:7" ht="12" customHeight="1" x14ac:dyDescent="0.2">
      <c r="A2185" s="255"/>
      <c r="B2185" s="255"/>
      <c r="C2185" s="79" t="s">
        <v>848</v>
      </c>
      <c r="D2185" s="80">
        <v>3</v>
      </c>
      <c r="E2185" s="257"/>
      <c r="F2185" s="257"/>
      <c r="G2185" s="79" t="s">
        <v>777</v>
      </c>
    </row>
    <row r="2186" spans="1:7" ht="12" customHeight="1" x14ac:dyDescent="0.2">
      <c r="A2186" s="255"/>
      <c r="B2186" s="255"/>
      <c r="C2186" s="79" t="s">
        <v>849</v>
      </c>
      <c r="D2186" s="80">
        <v>1</v>
      </c>
      <c r="E2186" s="257"/>
      <c r="F2186" s="257"/>
      <c r="G2186" s="79" t="s">
        <v>777</v>
      </c>
    </row>
    <row r="2187" spans="1:7" ht="12" customHeight="1" x14ac:dyDescent="0.2">
      <c r="A2187" s="255"/>
      <c r="B2187" s="255"/>
      <c r="C2187" s="79" t="s">
        <v>782</v>
      </c>
      <c r="D2187" s="80">
        <v>2</v>
      </c>
      <c r="E2187" s="257"/>
      <c r="F2187" s="257"/>
      <c r="G2187" s="79" t="s">
        <v>777</v>
      </c>
    </row>
    <row r="2188" spans="1:7" ht="12" customHeight="1" x14ac:dyDescent="0.2">
      <c r="A2188" s="255"/>
      <c r="B2188" s="255"/>
      <c r="C2188" s="79" t="s">
        <v>854</v>
      </c>
      <c r="D2188" s="80">
        <v>1</v>
      </c>
      <c r="E2188" s="257"/>
      <c r="F2188" s="257"/>
      <c r="G2188" s="79" t="s">
        <v>777</v>
      </c>
    </row>
    <row r="2189" spans="1:7" ht="12" customHeight="1" x14ac:dyDescent="0.2">
      <c r="A2189" s="255"/>
      <c r="B2189" s="255"/>
      <c r="C2189" s="79" t="s">
        <v>783</v>
      </c>
      <c r="D2189" s="80">
        <v>2</v>
      </c>
      <c r="E2189" s="257"/>
      <c r="F2189" s="257"/>
      <c r="G2189" s="79" t="s">
        <v>777</v>
      </c>
    </row>
    <row r="2190" spans="1:7" ht="12" customHeight="1" x14ac:dyDescent="0.2">
      <c r="A2190" s="255"/>
      <c r="B2190" s="255"/>
      <c r="C2190" s="79" t="s">
        <v>394</v>
      </c>
      <c r="D2190" s="80">
        <v>1</v>
      </c>
      <c r="E2190" s="256">
        <v>0.01</v>
      </c>
      <c r="F2190" s="256">
        <v>0.01</v>
      </c>
      <c r="G2190" s="79"/>
    </row>
    <row r="2191" spans="1:7" ht="12" customHeight="1" x14ac:dyDescent="0.2">
      <c r="A2191" s="255"/>
      <c r="B2191" s="255"/>
      <c r="C2191" s="79" t="s">
        <v>305</v>
      </c>
      <c r="D2191" s="80">
        <v>2</v>
      </c>
      <c r="E2191" s="80">
        <v>270</v>
      </c>
      <c r="F2191" s="80">
        <v>540</v>
      </c>
      <c r="G2191" s="79"/>
    </row>
    <row r="2192" spans="1:7" ht="12" customHeight="1" x14ac:dyDescent="0.2">
      <c r="A2192" s="255"/>
      <c r="B2192" s="255"/>
      <c r="C2192" s="79" t="s">
        <v>329</v>
      </c>
      <c r="D2192" s="80">
        <v>2</v>
      </c>
      <c r="E2192" s="80">
        <v>620</v>
      </c>
      <c r="F2192" s="81">
        <v>1240</v>
      </c>
      <c r="G2192" s="79"/>
    </row>
    <row r="2193" spans="1:7" ht="12" customHeight="1" x14ac:dyDescent="0.2">
      <c r="A2193" s="255"/>
      <c r="B2193" s="255"/>
      <c r="C2193" s="79" t="s">
        <v>850</v>
      </c>
      <c r="D2193" s="80">
        <v>1</v>
      </c>
      <c r="E2193" s="256">
        <v>530.71</v>
      </c>
      <c r="F2193" s="256">
        <v>530.71</v>
      </c>
      <c r="G2193" s="79"/>
    </row>
    <row r="2194" spans="1:7" ht="12" customHeight="1" x14ac:dyDescent="0.2">
      <c r="A2194" s="255"/>
      <c r="B2194" s="255"/>
      <c r="C2194" s="79" t="s">
        <v>1748</v>
      </c>
      <c r="D2194" s="80">
        <v>1</v>
      </c>
      <c r="E2194" s="257"/>
      <c r="F2194" s="257"/>
      <c r="G2194" s="79" t="s">
        <v>777</v>
      </c>
    </row>
    <row r="2195" spans="1:7" ht="12" customHeight="1" x14ac:dyDescent="0.2">
      <c r="A2195" s="255"/>
      <c r="B2195" s="255"/>
      <c r="C2195" s="79" t="s">
        <v>550</v>
      </c>
      <c r="D2195" s="80">
        <v>1</v>
      </c>
      <c r="E2195" s="81">
        <v>6660</v>
      </c>
      <c r="F2195" s="81">
        <v>6660</v>
      </c>
      <c r="G2195" s="79"/>
    </row>
    <row r="2196" spans="1:7" ht="12" customHeight="1" x14ac:dyDescent="0.2">
      <c r="A2196" s="255"/>
      <c r="B2196" s="255"/>
      <c r="C2196" s="79" t="s">
        <v>824</v>
      </c>
      <c r="D2196" s="80">
        <v>4</v>
      </c>
      <c r="E2196" s="256">
        <v>0.01</v>
      </c>
      <c r="F2196" s="256">
        <v>0.04</v>
      </c>
      <c r="G2196" s="79"/>
    </row>
    <row r="2197" spans="1:7" ht="12" customHeight="1" x14ac:dyDescent="0.2">
      <c r="A2197" s="255"/>
      <c r="B2197" s="255"/>
      <c r="C2197" s="79" t="s">
        <v>549</v>
      </c>
      <c r="D2197" s="80">
        <v>1</v>
      </c>
      <c r="E2197" s="257"/>
      <c r="F2197" s="257"/>
      <c r="G2197" s="79" t="s">
        <v>777</v>
      </c>
    </row>
    <row r="2198" spans="1:7" ht="12" customHeight="1" x14ac:dyDescent="0.2">
      <c r="A2198" s="255"/>
      <c r="B2198" s="255"/>
      <c r="C2198" s="79" t="s">
        <v>550</v>
      </c>
      <c r="D2198" s="80">
        <v>1</v>
      </c>
      <c r="E2198" s="81">
        <v>6660</v>
      </c>
      <c r="F2198" s="81">
        <v>6660</v>
      </c>
      <c r="G2198" s="79"/>
    </row>
    <row r="2199" spans="1:7" ht="12" customHeight="1" x14ac:dyDescent="0.2">
      <c r="A2199" s="255"/>
      <c r="B2199" s="255"/>
      <c r="C2199" s="79" t="s">
        <v>787</v>
      </c>
      <c r="D2199" s="80">
        <v>1</v>
      </c>
      <c r="E2199" s="257"/>
      <c r="F2199" s="257"/>
      <c r="G2199" s="79" t="s">
        <v>777</v>
      </c>
    </row>
    <row r="2200" spans="1:7" ht="12" customHeight="1" x14ac:dyDescent="0.2">
      <c r="A2200" s="255"/>
      <c r="B2200" s="255"/>
      <c r="C2200" s="79" t="s">
        <v>790</v>
      </c>
      <c r="D2200" s="80">
        <v>1</v>
      </c>
      <c r="E2200" s="257"/>
      <c r="F2200" s="257"/>
      <c r="G2200" s="79" t="s">
        <v>777</v>
      </c>
    </row>
    <row r="2201" spans="1:7" ht="12" customHeight="1" x14ac:dyDescent="0.2">
      <c r="A2201" s="255"/>
      <c r="B2201" s="255"/>
      <c r="C2201" s="79" t="s">
        <v>822</v>
      </c>
      <c r="D2201" s="80">
        <v>6</v>
      </c>
      <c r="E2201" s="256">
        <v>0.01</v>
      </c>
      <c r="F2201" s="256">
        <v>0.06</v>
      </c>
      <c r="G2201" s="79"/>
    </row>
    <row r="2202" spans="1:7" ht="12" customHeight="1" x14ac:dyDescent="0.2">
      <c r="A2202" s="255"/>
      <c r="B2202" s="255"/>
      <c r="C2202" s="79" t="s">
        <v>898</v>
      </c>
      <c r="D2202" s="80">
        <v>1</v>
      </c>
      <c r="E2202" s="257"/>
      <c r="F2202" s="257"/>
      <c r="G2202" s="79" t="s">
        <v>777</v>
      </c>
    </row>
    <row r="2203" spans="1:7" ht="12" customHeight="1" x14ac:dyDescent="0.2">
      <c r="A2203" s="255"/>
      <c r="B2203" s="255"/>
      <c r="C2203" s="79" t="s">
        <v>899</v>
      </c>
      <c r="D2203" s="80">
        <v>1</v>
      </c>
      <c r="E2203" s="257"/>
      <c r="F2203" s="257"/>
      <c r="G2203" s="79" t="s">
        <v>777</v>
      </c>
    </row>
    <row r="2204" spans="1:7" ht="12" customHeight="1" x14ac:dyDescent="0.2">
      <c r="A2204" s="255"/>
      <c r="B2204" s="255"/>
      <c r="C2204" s="79" t="s">
        <v>551</v>
      </c>
      <c r="D2204" s="80">
        <v>2</v>
      </c>
      <c r="E2204" s="256">
        <v>0.01</v>
      </c>
      <c r="F2204" s="256">
        <v>0.02</v>
      </c>
      <c r="G2204" s="79"/>
    </row>
    <row r="2205" spans="1:7" ht="12" customHeight="1" x14ac:dyDescent="0.2">
      <c r="A2205" s="255"/>
      <c r="B2205" s="255"/>
      <c r="C2205" s="79" t="s">
        <v>792</v>
      </c>
      <c r="D2205" s="80">
        <v>1</v>
      </c>
      <c r="E2205" s="80">
        <v>930</v>
      </c>
      <c r="F2205" s="80">
        <v>930</v>
      </c>
      <c r="G2205" s="79"/>
    </row>
    <row r="2206" spans="1:7" ht="12.95" customHeight="1" x14ac:dyDescent="0.2">
      <c r="E2206" s="259">
        <v>25821.13</v>
      </c>
      <c r="F2206" s="259">
        <v>25821.13</v>
      </c>
    </row>
    <row r="2207" spans="1:7" ht="12" customHeight="1" x14ac:dyDescent="0.2">
      <c r="A2207" s="251">
        <v>127</v>
      </c>
      <c r="B2207" s="252" t="s">
        <v>1749</v>
      </c>
      <c r="C2207" s="253"/>
      <c r="D2207" s="251">
        <v>1</v>
      </c>
      <c r="E2207" s="261">
        <v>10593.44</v>
      </c>
      <c r="F2207" s="261">
        <v>10593.44</v>
      </c>
      <c r="G2207" s="79"/>
    </row>
    <row r="2208" spans="1:7" ht="12" customHeight="1" x14ac:dyDescent="0.2">
      <c r="A2208" s="255"/>
      <c r="B2208" s="255"/>
      <c r="C2208" s="79" t="s">
        <v>848</v>
      </c>
      <c r="D2208" s="80">
        <v>3</v>
      </c>
      <c r="E2208" s="257"/>
      <c r="F2208" s="257"/>
      <c r="G2208" s="79" t="s">
        <v>777</v>
      </c>
    </row>
    <row r="2209" spans="1:7" ht="12" customHeight="1" x14ac:dyDescent="0.2">
      <c r="A2209" s="255"/>
      <c r="B2209" s="255"/>
      <c r="C2209" s="79" t="s">
        <v>849</v>
      </c>
      <c r="D2209" s="80">
        <v>1</v>
      </c>
      <c r="E2209" s="257"/>
      <c r="F2209" s="257"/>
      <c r="G2209" s="79" t="s">
        <v>777</v>
      </c>
    </row>
    <row r="2210" spans="1:7" ht="12" customHeight="1" x14ac:dyDescent="0.2">
      <c r="A2210" s="255"/>
      <c r="B2210" s="255"/>
      <c r="C2210" s="79" t="s">
        <v>782</v>
      </c>
      <c r="D2210" s="80">
        <v>2</v>
      </c>
      <c r="E2210" s="257"/>
      <c r="F2210" s="257"/>
      <c r="G2210" s="79" t="s">
        <v>777</v>
      </c>
    </row>
    <row r="2211" spans="1:7" ht="12" customHeight="1" x14ac:dyDescent="0.2">
      <c r="A2211" s="255"/>
      <c r="B2211" s="255"/>
      <c r="C2211" s="79" t="s">
        <v>854</v>
      </c>
      <c r="D2211" s="80">
        <v>1</v>
      </c>
      <c r="E2211" s="257"/>
      <c r="F2211" s="257"/>
      <c r="G2211" s="79" t="s">
        <v>777</v>
      </c>
    </row>
    <row r="2212" spans="1:7" ht="12" customHeight="1" x14ac:dyDescent="0.2">
      <c r="A2212" s="255"/>
      <c r="B2212" s="255"/>
      <c r="C2212" s="79" t="s">
        <v>783</v>
      </c>
      <c r="D2212" s="80">
        <v>2</v>
      </c>
      <c r="E2212" s="257"/>
      <c r="F2212" s="257"/>
      <c r="G2212" s="79" t="s">
        <v>777</v>
      </c>
    </row>
    <row r="2213" spans="1:7" ht="12" customHeight="1" x14ac:dyDescent="0.2">
      <c r="A2213" s="255"/>
      <c r="B2213" s="255"/>
      <c r="C2213" s="79" t="s">
        <v>305</v>
      </c>
      <c r="D2213" s="80">
        <v>2</v>
      </c>
      <c r="E2213" s="80">
        <v>270</v>
      </c>
      <c r="F2213" s="80">
        <v>540</v>
      </c>
      <c r="G2213" s="79"/>
    </row>
    <row r="2214" spans="1:7" ht="12" customHeight="1" x14ac:dyDescent="0.2">
      <c r="A2214" s="255"/>
      <c r="B2214" s="255"/>
      <c r="C2214" s="79" t="s">
        <v>1750</v>
      </c>
      <c r="D2214" s="80">
        <v>1</v>
      </c>
      <c r="E2214" s="257"/>
      <c r="F2214" s="257"/>
      <c r="G2214" s="79" t="s">
        <v>777</v>
      </c>
    </row>
    <row r="2215" spans="1:7" ht="12" customHeight="1" x14ac:dyDescent="0.2">
      <c r="A2215" s="255"/>
      <c r="B2215" s="255"/>
      <c r="C2215" s="79" t="s">
        <v>550</v>
      </c>
      <c r="D2215" s="80">
        <v>1</v>
      </c>
      <c r="E2215" s="81">
        <v>6660</v>
      </c>
      <c r="F2215" s="81">
        <v>6660</v>
      </c>
      <c r="G2215" s="79"/>
    </row>
    <row r="2216" spans="1:7" ht="12" customHeight="1" x14ac:dyDescent="0.2">
      <c r="A2216" s="255"/>
      <c r="B2216" s="255"/>
      <c r="C2216" s="79" t="s">
        <v>824</v>
      </c>
      <c r="D2216" s="80">
        <v>4</v>
      </c>
      <c r="E2216" s="256">
        <v>0.01</v>
      </c>
      <c r="F2216" s="256">
        <v>0.04</v>
      </c>
      <c r="G2216" s="79"/>
    </row>
    <row r="2217" spans="1:7" ht="12" customHeight="1" x14ac:dyDescent="0.2">
      <c r="A2217" s="255"/>
      <c r="B2217" s="255"/>
      <c r="C2217" s="79" t="s">
        <v>549</v>
      </c>
      <c r="D2217" s="80">
        <v>1</v>
      </c>
      <c r="E2217" s="257"/>
      <c r="F2217" s="257"/>
      <c r="G2217" s="79" t="s">
        <v>777</v>
      </c>
    </row>
    <row r="2218" spans="1:7" ht="12" customHeight="1" x14ac:dyDescent="0.2">
      <c r="A2218" s="255"/>
      <c r="B2218" s="255"/>
      <c r="C2218" s="79" t="s">
        <v>550</v>
      </c>
      <c r="D2218" s="80">
        <v>1</v>
      </c>
      <c r="E2218" s="81">
        <v>6660</v>
      </c>
      <c r="F2218" s="81">
        <v>6660</v>
      </c>
      <c r="G2218" s="79"/>
    </row>
    <row r="2219" spans="1:7" ht="12" customHeight="1" x14ac:dyDescent="0.2">
      <c r="A2219" s="255"/>
      <c r="B2219" s="255"/>
      <c r="C2219" s="79" t="s">
        <v>1751</v>
      </c>
      <c r="D2219" s="80">
        <v>1</v>
      </c>
      <c r="E2219" s="257"/>
      <c r="F2219" s="257"/>
      <c r="G2219" s="79" t="s">
        <v>777</v>
      </c>
    </row>
    <row r="2220" spans="1:7" ht="12" customHeight="1" x14ac:dyDescent="0.2">
      <c r="A2220" s="255"/>
      <c r="B2220" s="255"/>
      <c r="C2220" s="79" t="s">
        <v>790</v>
      </c>
      <c r="D2220" s="80">
        <v>1</v>
      </c>
      <c r="E2220" s="257"/>
      <c r="F2220" s="257"/>
      <c r="G2220" s="79" t="s">
        <v>777</v>
      </c>
    </row>
    <row r="2221" spans="1:7" ht="12" customHeight="1" x14ac:dyDescent="0.2">
      <c r="A2221" s="255"/>
      <c r="B2221" s="255"/>
      <c r="C2221" s="79" t="s">
        <v>850</v>
      </c>
      <c r="D2221" s="80">
        <v>2</v>
      </c>
      <c r="E2221" s="256">
        <v>530.71</v>
      </c>
      <c r="F2221" s="264">
        <v>1061.42</v>
      </c>
      <c r="G2221" s="79"/>
    </row>
    <row r="2222" spans="1:7" ht="12" customHeight="1" x14ac:dyDescent="0.2">
      <c r="A2222" s="255"/>
      <c r="B2222" s="255"/>
      <c r="C2222" s="79" t="s">
        <v>394</v>
      </c>
      <c r="D2222" s="80">
        <v>2</v>
      </c>
      <c r="E2222" s="256">
        <v>0.01</v>
      </c>
      <c r="F2222" s="256">
        <v>0.02</v>
      </c>
      <c r="G2222" s="79"/>
    </row>
    <row r="2223" spans="1:7" ht="12" customHeight="1" x14ac:dyDescent="0.2">
      <c r="A2223" s="255"/>
      <c r="B2223" s="255"/>
      <c r="C2223" s="79" t="s">
        <v>822</v>
      </c>
      <c r="D2223" s="80">
        <v>6</v>
      </c>
      <c r="E2223" s="256">
        <v>0.01</v>
      </c>
      <c r="F2223" s="256">
        <v>0.06</v>
      </c>
      <c r="G2223" s="79"/>
    </row>
    <row r="2224" spans="1:7" ht="12" customHeight="1" x14ac:dyDescent="0.2">
      <c r="A2224" s="255"/>
      <c r="B2224" s="255"/>
      <c r="C2224" s="79" t="s">
        <v>1752</v>
      </c>
      <c r="D2224" s="80">
        <v>1</v>
      </c>
      <c r="E2224" s="257"/>
      <c r="F2224" s="257"/>
      <c r="G2224" s="79" t="s">
        <v>777</v>
      </c>
    </row>
    <row r="2225" spans="1:7" ht="12" customHeight="1" x14ac:dyDescent="0.2">
      <c r="A2225" s="255"/>
      <c r="B2225" s="255"/>
      <c r="C2225" s="79" t="s">
        <v>1753</v>
      </c>
      <c r="D2225" s="80">
        <v>1</v>
      </c>
      <c r="E2225" s="257"/>
      <c r="F2225" s="257"/>
      <c r="G2225" s="79" t="s">
        <v>777</v>
      </c>
    </row>
    <row r="2226" spans="1:7" ht="12" customHeight="1" x14ac:dyDescent="0.2">
      <c r="A2226" s="255"/>
      <c r="B2226" s="255"/>
      <c r="C2226" s="79" t="s">
        <v>551</v>
      </c>
      <c r="D2226" s="80">
        <v>2</v>
      </c>
      <c r="E2226" s="256">
        <v>0.01</v>
      </c>
      <c r="F2226" s="256">
        <v>0.02</v>
      </c>
      <c r="G2226" s="79"/>
    </row>
    <row r="2227" spans="1:7" ht="12" customHeight="1" x14ac:dyDescent="0.2">
      <c r="A2227" s="255"/>
      <c r="B2227" s="255"/>
      <c r="C2227" s="79" t="s">
        <v>792</v>
      </c>
      <c r="D2227" s="80">
        <v>1</v>
      </c>
      <c r="E2227" s="80">
        <v>930</v>
      </c>
      <c r="F2227" s="80">
        <v>930</v>
      </c>
      <c r="G2227" s="79"/>
    </row>
    <row r="2228" spans="1:7" ht="12" customHeight="1" x14ac:dyDescent="0.2">
      <c r="A2228" s="255"/>
      <c r="B2228" s="255"/>
      <c r="C2228" s="79" t="s">
        <v>329</v>
      </c>
      <c r="D2228" s="80">
        <v>3</v>
      </c>
      <c r="E2228" s="80">
        <v>620</v>
      </c>
      <c r="F2228" s="81">
        <v>1860</v>
      </c>
      <c r="G2228" s="79"/>
    </row>
    <row r="2229" spans="1:7" ht="12.95" customHeight="1" x14ac:dyDescent="0.2">
      <c r="E2229" s="259">
        <v>28304.58</v>
      </c>
      <c r="F2229" s="259">
        <v>28304.58</v>
      </c>
    </row>
    <row r="2230" spans="1:7" ht="12" customHeight="1" x14ac:dyDescent="0.2">
      <c r="A2230" s="251">
        <v>128</v>
      </c>
      <c r="B2230" s="252" t="s">
        <v>1754</v>
      </c>
      <c r="C2230" s="253"/>
      <c r="D2230" s="251">
        <v>1</v>
      </c>
      <c r="E2230" s="261">
        <v>10593.44</v>
      </c>
      <c r="F2230" s="261">
        <v>10593.44</v>
      </c>
      <c r="G2230" s="79"/>
    </row>
    <row r="2231" spans="1:7" ht="12" customHeight="1" x14ac:dyDescent="0.2">
      <c r="A2231" s="255"/>
      <c r="B2231" s="255"/>
      <c r="C2231" s="79" t="s">
        <v>1752</v>
      </c>
      <c r="D2231" s="80">
        <v>1</v>
      </c>
      <c r="E2231" s="257"/>
      <c r="F2231" s="257"/>
      <c r="G2231" s="79" t="s">
        <v>777</v>
      </c>
    </row>
    <row r="2232" spans="1:7" ht="12" customHeight="1" x14ac:dyDescent="0.2">
      <c r="A2232" s="255"/>
      <c r="B2232" s="255"/>
      <c r="C2232" s="79" t="s">
        <v>848</v>
      </c>
      <c r="D2232" s="80">
        <v>3</v>
      </c>
      <c r="E2232" s="257"/>
      <c r="F2232" s="257"/>
      <c r="G2232" s="79" t="s">
        <v>777</v>
      </c>
    </row>
    <row r="2233" spans="1:7" ht="12" customHeight="1" x14ac:dyDescent="0.2">
      <c r="A2233" s="255"/>
      <c r="B2233" s="255"/>
      <c r="C2233" s="79" t="s">
        <v>849</v>
      </c>
      <c r="D2233" s="80">
        <v>1</v>
      </c>
      <c r="E2233" s="257"/>
      <c r="F2233" s="257"/>
      <c r="G2233" s="79" t="s">
        <v>777</v>
      </c>
    </row>
    <row r="2234" spans="1:7" ht="12" customHeight="1" x14ac:dyDescent="0.2">
      <c r="A2234" s="255"/>
      <c r="B2234" s="255"/>
      <c r="C2234" s="79" t="s">
        <v>854</v>
      </c>
      <c r="D2234" s="80">
        <v>1</v>
      </c>
      <c r="E2234" s="257"/>
      <c r="F2234" s="257"/>
      <c r="G2234" s="79" t="s">
        <v>777</v>
      </c>
    </row>
    <row r="2235" spans="1:7" ht="12" customHeight="1" x14ac:dyDescent="0.2">
      <c r="A2235" s="255"/>
      <c r="B2235" s="255"/>
      <c r="C2235" s="79" t="s">
        <v>353</v>
      </c>
      <c r="D2235" s="80">
        <v>1</v>
      </c>
      <c r="E2235" s="80">
        <v>930</v>
      </c>
      <c r="F2235" s="80">
        <v>930</v>
      </c>
      <c r="G2235" s="79"/>
    </row>
    <row r="2236" spans="1:7" ht="12" customHeight="1" x14ac:dyDescent="0.2">
      <c r="A2236" s="255"/>
      <c r="B2236" s="255"/>
      <c r="C2236" s="79" t="s">
        <v>305</v>
      </c>
      <c r="D2236" s="80">
        <v>2</v>
      </c>
      <c r="E2236" s="80">
        <v>270</v>
      </c>
      <c r="F2236" s="80">
        <v>540</v>
      </c>
      <c r="G2236" s="79"/>
    </row>
    <row r="2237" spans="1:7" ht="12" customHeight="1" x14ac:dyDescent="0.2">
      <c r="A2237" s="255"/>
      <c r="B2237" s="255"/>
      <c r="C2237" s="79" t="s">
        <v>1755</v>
      </c>
      <c r="D2237" s="80">
        <v>1</v>
      </c>
      <c r="E2237" s="257"/>
      <c r="F2237" s="257"/>
      <c r="G2237" s="79" t="s">
        <v>777</v>
      </c>
    </row>
    <row r="2238" spans="1:7" ht="12" customHeight="1" x14ac:dyDescent="0.2">
      <c r="A2238" s="255"/>
      <c r="B2238" s="255"/>
      <c r="C2238" s="79" t="s">
        <v>824</v>
      </c>
      <c r="D2238" s="80">
        <v>4</v>
      </c>
      <c r="E2238" s="256">
        <v>0.01</v>
      </c>
      <c r="F2238" s="256">
        <v>0.04</v>
      </c>
      <c r="G2238" s="79"/>
    </row>
    <row r="2239" spans="1:7" ht="12" customHeight="1" x14ac:dyDescent="0.2">
      <c r="A2239" s="255"/>
      <c r="B2239" s="255"/>
      <c r="C2239" s="79" t="s">
        <v>549</v>
      </c>
      <c r="D2239" s="80">
        <v>1</v>
      </c>
      <c r="E2239" s="257"/>
      <c r="F2239" s="257"/>
      <c r="G2239" s="79" t="s">
        <v>777</v>
      </c>
    </row>
    <row r="2240" spans="1:7" ht="12" customHeight="1" x14ac:dyDescent="0.2">
      <c r="A2240" s="255"/>
      <c r="B2240" s="255"/>
      <c r="C2240" s="79" t="s">
        <v>1751</v>
      </c>
      <c r="D2240" s="80">
        <v>1</v>
      </c>
      <c r="E2240" s="257"/>
      <c r="F2240" s="257"/>
      <c r="G2240" s="79" t="s">
        <v>777</v>
      </c>
    </row>
    <row r="2241" spans="1:7" ht="12" customHeight="1" x14ac:dyDescent="0.2">
      <c r="A2241" s="255"/>
      <c r="B2241" s="255"/>
      <c r="C2241" s="79" t="s">
        <v>847</v>
      </c>
      <c r="D2241" s="80">
        <v>1</v>
      </c>
      <c r="E2241" s="257"/>
      <c r="F2241" s="257"/>
      <c r="G2241" s="79" t="s">
        <v>777</v>
      </c>
    </row>
    <row r="2242" spans="1:7" ht="12" customHeight="1" x14ac:dyDescent="0.2">
      <c r="A2242" s="255"/>
      <c r="B2242" s="255"/>
      <c r="C2242" s="79" t="s">
        <v>850</v>
      </c>
      <c r="D2242" s="80">
        <v>2</v>
      </c>
      <c r="E2242" s="256">
        <v>530.71</v>
      </c>
      <c r="F2242" s="264">
        <v>1061.42</v>
      </c>
      <c r="G2242" s="79"/>
    </row>
    <row r="2243" spans="1:7" ht="12" customHeight="1" x14ac:dyDescent="0.2">
      <c r="A2243" s="255"/>
      <c r="B2243" s="255"/>
      <c r="C2243" s="79" t="s">
        <v>812</v>
      </c>
      <c r="D2243" s="80">
        <v>1</v>
      </c>
      <c r="E2243" s="257"/>
      <c r="F2243" s="257"/>
      <c r="G2243" s="79" t="s">
        <v>777</v>
      </c>
    </row>
    <row r="2244" spans="1:7" ht="12" customHeight="1" x14ac:dyDescent="0.2">
      <c r="A2244" s="255"/>
      <c r="B2244" s="255"/>
      <c r="C2244" s="79" t="s">
        <v>812</v>
      </c>
      <c r="D2244" s="80">
        <v>1</v>
      </c>
      <c r="E2244" s="257"/>
      <c r="F2244" s="257"/>
      <c r="G2244" s="79" t="s">
        <v>777</v>
      </c>
    </row>
    <row r="2245" spans="1:7" ht="12" customHeight="1" x14ac:dyDescent="0.2">
      <c r="A2245" s="255"/>
      <c r="B2245" s="255"/>
      <c r="C2245" s="79" t="s">
        <v>814</v>
      </c>
      <c r="D2245" s="80">
        <v>1</v>
      </c>
      <c r="E2245" s="257"/>
      <c r="F2245" s="257"/>
      <c r="G2245" s="79" t="s">
        <v>777</v>
      </c>
    </row>
    <row r="2246" spans="1:7" ht="12" customHeight="1" x14ac:dyDescent="0.2">
      <c r="A2246" s="255"/>
      <c r="B2246" s="255"/>
      <c r="C2246" s="79" t="s">
        <v>814</v>
      </c>
      <c r="D2246" s="80">
        <v>1</v>
      </c>
      <c r="E2246" s="257"/>
      <c r="F2246" s="257"/>
      <c r="G2246" s="79" t="s">
        <v>777</v>
      </c>
    </row>
    <row r="2247" spans="1:7" ht="12" customHeight="1" x14ac:dyDescent="0.2">
      <c r="A2247" s="255"/>
      <c r="B2247" s="255"/>
      <c r="C2247" s="79" t="s">
        <v>321</v>
      </c>
      <c r="D2247" s="80">
        <v>1</v>
      </c>
      <c r="E2247" s="80">
        <v>940</v>
      </c>
      <c r="F2247" s="80">
        <v>940</v>
      </c>
      <c r="G2247" s="79"/>
    </row>
    <row r="2248" spans="1:7" ht="12" customHeight="1" x14ac:dyDescent="0.2">
      <c r="A2248" s="255"/>
      <c r="B2248" s="255"/>
      <c r="C2248" s="79" t="s">
        <v>321</v>
      </c>
      <c r="D2248" s="80">
        <v>1</v>
      </c>
      <c r="E2248" s="80">
        <v>940</v>
      </c>
      <c r="F2248" s="80">
        <v>940</v>
      </c>
      <c r="G2248" s="79"/>
    </row>
    <row r="2249" spans="1:7" ht="12" customHeight="1" x14ac:dyDescent="0.2">
      <c r="A2249" s="255"/>
      <c r="B2249" s="255"/>
      <c r="C2249" s="79" t="s">
        <v>318</v>
      </c>
      <c r="D2249" s="80">
        <v>2</v>
      </c>
      <c r="E2249" s="80">
        <v>170</v>
      </c>
      <c r="F2249" s="80">
        <v>340</v>
      </c>
      <c r="G2249" s="79"/>
    </row>
    <row r="2250" spans="1:7" ht="12" customHeight="1" x14ac:dyDescent="0.2">
      <c r="A2250" s="255"/>
      <c r="B2250" s="255"/>
      <c r="C2250" s="79" t="s">
        <v>813</v>
      </c>
      <c r="D2250" s="80">
        <v>1</v>
      </c>
      <c r="E2250" s="257"/>
      <c r="F2250" s="257"/>
      <c r="G2250" s="79" t="s">
        <v>777</v>
      </c>
    </row>
    <row r="2251" spans="1:7" ht="12" customHeight="1" x14ac:dyDescent="0.2">
      <c r="A2251" s="255"/>
      <c r="B2251" s="255"/>
      <c r="C2251" s="79" t="s">
        <v>813</v>
      </c>
      <c r="D2251" s="80">
        <v>1</v>
      </c>
      <c r="E2251" s="257"/>
      <c r="F2251" s="257"/>
      <c r="G2251" s="79" t="s">
        <v>777</v>
      </c>
    </row>
    <row r="2252" spans="1:7" ht="12" customHeight="1" x14ac:dyDescent="0.2">
      <c r="A2252" s="255"/>
      <c r="B2252" s="255"/>
      <c r="C2252" s="79" t="s">
        <v>394</v>
      </c>
      <c r="D2252" s="80">
        <v>2</v>
      </c>
      <c r="E2252" s="256">
        <v>0.01</v>
      </c>
      <c r="F2252" s="256">
        <v>0.02</v>
      </c>
      <c r="G2252" s="79"/>
    </row>
    <row r="2253" spans="1:7" ht="12" customHeight="1" x14ac:dyDescent="0.2">
      <c r="A2253" s="255"/>
      <c r="B2253" s="255"/>
      <c r="C2253" s="79" t="s">
        <v>306</v>
      </c>
      <c r="D2253" s="80">
        <v>3</v>
      </c>
      <c r="E2253" s="80">
        <v>130</v>
      </c>
      <c r="F2253" s="80">
        <v>390</v>
      </c>
      <c r="G2253" s="79"/>
    </row>
    <row r="2254" spans="1:7" ht="12" customHeight="1" x14ac:dyDescent="0.2">
      <c r="A2254" s="255"/>
      <c r="B2254" s="255"/>
      <c r="C2254" s="79" t="s">
        <v>1753</v>
      </c>
      <c r="D2254" s="80">
        <v>1</v>
      </c>
      <c r="E2254" s="257"/>
      <c r="F2254" s="257"/>
      <c r="G2254" s="79" t="s">
        <v>777</v>
      </c>
    </row>
    <row r="2255" spans="1:7" ht="12" customHeight="1" x14ac:dyDescent="0.2">
      <c r="A2255" s="255"/>
      <c r="B2255" s="255"/>
      <c r="C2255" s="79" t="s">
        <v>822</v>
      </c>
      <c r="D2255" s="80">
        <v>6</v>
      </c>
      <c r="E2255" s="256">
        <v>0.01</v>
      </c>
      <c r="F2255" s="256">
        <v>0.06</v>
      </c>
      <c r="G2255" s="79"/>
    </row>
    <row r="2256" spans="1:7" ht="12.95" customHeight="1" x14ac:dyDescent="0.2">
      <c r="E2256" s="259">
        <v>15734.56</v>
      </c>
      <c r="F2256" s="259">
        <v>15734.56</v>
      </c>
    </row>
    <row r="2257" spans="1:7" ht="12" customHeight="1" x14ac:dyDescent="0.2">
      <c r="A2257" s="251">
        <v>129</v>
      </c>
      <c r="B2257" s="252" t="s">
        <v>1756</v>
      </c>
      <c r="C2257" s="253"/>
      <c r="D2257" s="251">
        <v>1</v>
      </c>
      <c r="E2257" s="254">
        <v>9260</v>
      </c>
      <c r="F2257" s="254">
        <v>9260</v>
      </c>
      <c r="G2257" s="79"/>
    </row>
    <row r="2258" spans="1:7" ht="12" customHeight="1" x14ac:dyDescent="0.2">
      <c r="A2258" s="255"/>
      <c r="B2258" s="255"/>
      <c r="C2258" s="79" t="s">
        <v>898</v>
      </c>
      <c r="D2258" s="80">
        <v>1</v>
      </c>
      <c r="E2258" s="257"/>
      <c r="F2258" s="257"/>
      <c r="G2258" s="79" t="s">
        <v>777</v>
      </c>
    </row>
    <row r="2259" spans="1:7" ht="12" customHeight="1" x14ac:dyDescent="0.2">
      <c r="A2259" s="255"/>
      <c r="B2259" s="255"/>
      <c r="C2259" s="79" t="s">
        <v>848</v>
      </c>
      <c r="D2259" s="80">
        <v>3</v>
      </c>
      <c r="E2259" s="257"/>
      <c r="F2259" s="257"/>
      <c r="G2259" s="79" t="s">
        <v>777</v>
      </c>
    </row>
    <row r="2260" spans="1:7" ht="12" customHeight="1" x14ac:dyDescent="0.2">
      <c r="A2260" s="255"/>
      <c r="B2260" s="255"/>
      <c r="C2260" s="79" t="s">
        <v>849</v>
      </c>
      <c r="D2260" s="80">
        <v>1</v>
      </c>
      <c r="E2260" s="257"/>
      <c r="F2260" s="257"/>
      <c r="G2260" s="79" t="s">
        <v>777</v>
      </c>
    </row>
    <row r="2261" spans="1:7" ht="12" customHeight="1" x14ac:dyDescent="0.2">
      <c r="A2261" s="255"/>
      <c r="B2261" s="255"/>
      <c r="C2261" s="79" t="s">
        <v>854</v>
      </c>
      <c r="D2261" s="80">
        <v>2</v>
      </c>
      <c r="E2261" s="257"/>
      <c r="F2261" s="257"/>
      <c r="G2261" s="79" t="s">
        <v>777</v>
      </c>
    </row>
    <row r="2262" spans="1:7" ht="12" customHeight="1" x14ac:dyDescent="0.2">
      <c r="A2262" s="255"/>
      <c r="B2262" s="255"/>
      <c r="C2262" s="79" t="s">
        <v>394</v>
      </c>
      <c r="D2262" s="80">
        <v>1</v>
      </c>
      <c r="E2262" s="256">
        <v>0.01</v>
      </c>
      <c r="F2262" s="256">
        <v>0.01</v>
      </c>
      <c r="G2262" s="79"/>
    </row>
    <row r="2263" spans="1:7" ht="12" customHeight="1" x14ac:dyDescent="0.2">
      <c r="A2263" s="255"/>
      <c r="B2263" s="255"/>
      <c r="C2263" s="79" t="s">
        <v>353</v>
      </c>
      <c r="D2263" s="80">
        <v>1</v>
      </c>
      <c r="E2263" s="80">
        <v>930</v>
      </c>
      <c r="F2263" s="80">
        <v>930</v>
      </c>
      <c r="G2263" s="79"/>
    </row>
    <row r="2264" spans="1:7" ht="12" customHeight="1" x14ac:dyDescent="0.2">
      <c r="A2264" s="255"/>
      <c r="B2264" s="255"/>
      <c r="C2264" s="79" t="s">
        <v>305</v>
      </c>
      <c r="D2264" s="80">
        <v>2</v>
      </c>
      <c r="E2264" s="80">
        <v>270</v>
      </c>
      <c r="F2264" s="80">
        <v>540</v>
      </c>
      <c r="G2264" s="79"/>
    </row>
    <row r="2265" spans="1:7" ht="12" customHeight="1" x14ac:dyDescent="0.2">
      <c r="A2265" s="255"/>
      <c r="B2265" s="255"/>
      <c r="C2265" s="79" t="s">
        <v>850</v>
      </c>
      <c r="D2265" s="80">
        <v>1</v>
      </c>
      <c r="E2265" s="256">
        <v>530.71</v>
      </c>
      <c r="F2265" s="256">
        <v>530.71</v>
      </c>
      <c r="G2265" s="79"/>
    </row>
    <row r="2266" spans="1:7" ht="12" customHeight="1" x14ac:dyDescent="0.2">
      <c r="A2266" s="255"/>
      <c r="B2266" s="255"/>
      <c r="C2266" s="79" t="s">
        <v>824</v>
      </c>
      <c r="D2266" s="80">
        <v>4</v>
      </c>
      <c r="E2266" s="256">
        <v>0.01</v>
      </c>
      <c r="F2266" s="256">
        <v>0.04</v>
      </c>
      <c r="G2266" s="79"/>
    </row>
    <row r="2267" spans="1:7" ht="12" customHeight="1" x14ac:dyDescent="0.2">
      <c r="A2267" s="255"/>
      <c r="B2267" s="255"/>
      <c r="C2267" s="79" t="s">
        <v>549</v>
      </c>
      <c r="D2267" s="80">
        <v>1</v>
      </c>
      <c r="E2267" s="257"/>
      <c r="F2267" s="257"/>
      <c r="G2267" s="79" t="s">
        <v>777</v>
      </c>
    </row>
    <row r="2268" spans="1:7" ht="12" customHeight="1" x14ac:dyDescent="0.2">
      <c r="A2268" s="255"/>
      <c r="B2268" s="255"/>
      <c r="C2268" s="79" t="s">
        <v>787</v>
      </c>
      <c r="D2268" s="80">
        <v>1</v>
      </c>
      <c r="E2268" s="257"/>
      <c r="F2268" s="257"/>
      <c r="G2268" s="79" t="s">
        <v>777</v>
      </c>
    </row>
    <row r="2269" spans="1:7" ht="12" customHeight="1" x14ac:dyDescent="0.2">
      <c r="A2269" s="255"/>
      <c r="B2269" s="255"/>
      <c r="C2269" s="79" t="s">
        <v>847</v>
      </c>
      <c r="D2269" s="80">
        <v>1</v>
      </c>
      <c r="E2269" s="257"/>
      <c r="F2269" s="257"/>
      <c r="G2269" s="79" t="s">
        <v>777</v>
      </c>
    </row>
    <row r="2270" spans="1:7" ht="12" customHeight="1" x14ac:dyDescent="0.2">
      <c r="A2270" s="255"/>
      <c r="B2270" s="255"/>
      <c r="C2270" s="79" t="s">
        <v>812</v>
      </c>
      <c r="D2270" s="80">
        <v>1</v>
      </c>
      <c r="E2270" s="257"/>
      <c r="F2270" s="257"/>
      <c r="G2270" s="79" t="s">
        <v>777</v>
      </c>
    </row>
    <row r="2271" spans="1:7" ht="12" customHeight="1" x14ac:dyDescent="0.2">
      <c r="A2271" s="255"/>
      <c r="B2271" s="255"/>
      <c r="C2271" s="79" t="s">
        <v>812</v>
      </c>
      <c r="D2271" s="80">
        <v>1</v>
      </c>
      <c r="E2271" s="257"/>
      <c r="F2271" s="257"/>
      <c r="G2271" s="79" t="s">
        <v>777</v>
      </c>
    </row>
    <row r="2272" spans="1:7" ht="12" customHeight="1" x14ac:dyDescent="0.2">
      <c r="A2272" s="255"/>
      <c r="B2272" s="255"/>
      <c r="C2272" s="79" t="s">
        <v>814</v>
      </c>
      <c r="D2272" s="80">
        <v>1</v>
      </c>
      <c r="E2272" s="257"/>
      <c r="F2272" s="257"/>
      <c r="G2272" s="79" t="s">
        <v>777</v>
      </c>
    </row>
    <row r="2273" spans="1:7" ht="12" customHeight="1" x14ac:dyDescent="0.2">
      <c r="A2273" s="255"/>
      <c r="B2273" s="255"/>
      <c r="C2273" s="79" t="s">
        <v>814</v>
      </c>
      <c r="D2273" s="80">
        <v>1</v>
      </c>
      <c r="E2273" s="257"/>
      <c r="F2273" s="257"/>
      <c r="G2273" s="79" t="s">
        <v>777</v>
      </c>
    </row>
    <row r="2274" spans="1:7" ht="12" customHeight="1" x14ac:dyDescent="0.2">
      <c r="A2274" s="255"/>
      <c r="B2274" s="255"/>
      <c r="C2274" s="79" t="s">
        <v>321</v>
      </c>
      <c r="D2274" s="80">
        <v>1</v>
      </c>
      <c r="E2274" s="80">
        <v>940</v>
      </c>
      <c r="F2274" s="80">
        <v>940</v>
      </c>
      <c r="G2274" s="79"/>
    </row>
    <row r="2275" spans="1:7" ht="12" customHeight="1" x14ac:dyDescent="0.2">
      <c r="A2275" s="255"/>
      <c r="B2275" s="255"/>
      <c r="C2275" s="79" t="s">
        <v>321</v>
      </c>
      <c r="D2275" s="80">
        <v>1</v>
      </c>
      <c r="E2275" s="80">
        <v>940</v>
      </c>
      <c r="F2275" s="80">
        <v>940</v>
      </c>
      <c r="G2275" s="79"/>
    </row>
    <row r="2276" spans="1:7" ht="12" customHeight="1" x14ac:dyDescent="0.2">
      <c r="A2276" s="255"/>
      <c r="B2276" s="255"/>
      <c r="C2276" s="79" t="s">
        <v>318</v>
      </c>
      <c r="D2276" s="80">
        <v>2</v>
      </c>
      <c r="E2276" s="80">
        <v>170</v>
      </c>
      <c r="F2276" s="80">
        <v>340</v>
      </c>
      <c r="G2276" s="79"/>
    </row>
    <row r="2277" spans="1:7" ht="12" customHeight="1" x14ac:dyDescent="0.2">
      <c r="A2277" s="255"/>
      <c r="B2277" s="255"/>
      <c r="C2277" s="79" t="s">
        <v>813</v>
      </c>
      <c r="D2277" s="80">
        <v>1</v>
      </c>
      <c r="E2277" s="257"/>
      <c r="F2277" s="257"/>
      <c r="G2277" s="79" t="s">
        <v>777</v>
      </c>
    </row>
    <row r="2278" spans="1:7" ht="12" customHeight="1" x14ac:dyDescent="0.2">
      <c r="A2278" s="255"/>
      <c r="B2278" s="255"/>
      <c r="C2278" s="79" t="s">
        <v>813</v>
      </c>
      <c r="D2278" s="80">
        <v>1</v>
      </c>
      <c r="E2278" s="257"/>
      <c r="F2278" s="257"/>
      <c r="G2278" s="79" t="s">
        <v>777</v>
      </c>
    </row>
    <row r="2279" spans="1:7" ht="12" customHeight="1" x14ac:dyDescent="0.2">
      <c r="A2279" s="255"/>
      <c r="B2279" s="255"/>
      <c r="C2279" s="79" t="s">
        <v>306</v>
      </c>
      <c r="D2279" s="80">
        <v>2</v>
      </c>
      <c r="E2279" s="80">
        <v>130</v>
      </c>
      <c r="F2279" s="80">
        <v>260</v>
      </c>
      <c r="G2279" s="79"/>
    </row>
    <row r="2280" spans="1:7" ht="12" customHeight="1" x14ac:dyDescent="0.2">
      <c r="A2280" s="255"/>
      <c r="B2280" s="255"/>
      <c r="C2280" s="79" t="s">
        <v>899</v>
      </c>
      <c r="D2280" s="80">
        <v>1</v>
      </c>
      <c r="E2280" s="257"/>
      <c r="F2280" s="257"/>
      <c r="G2280" s="79" t="s">
        <v>777</v>
      </c>
    </row>
    <row r="2281" spans="1:7" ht="12" customHeight="1" x14ac:dyDescent="0.2">
      <c r="A2281" s="255"/>
      <c r="B2281" s="255"/>
      <c r="C2281" s="79" t="s">
        <v>822</v>
      </c>
      <c r="D2281" s="80">
        <v>6</v>
      </c>
      <c r="E2281" s="256">
        <v>0.01</v>
      </c>
      <c r="F2281" s="256">
        <v>0.06</v>
      </c>
      <c r="G2281" s="79"/>
    </row>
    <row r="2282" spans="1:7" ht="12.95" customHeight="1" x14ac:dyDescent="0.2">
      <c r="E2282" s="259">
        <v>13741.11</v>
      </c>
      <c r="F2282" s="259">
        <v>13741.11</v>
      </c>
    </row>
    <row r="2283" spans="1:7" ht="12" customHeight="1" x14ac:dyDescent="0.2">
      <c r="A2283" s="251">
        <v>130</v>
      </c>
      <c r="B2283" s="252" t="s">
        <v>1757</v>
      </c>
      <c r="C2283" s="253"/>
      <c r="D2283" s="251">
        <v>1</v>
      </c>
      <c r="E2283" s="261">
        <v>11037.92</v>
      </c>
      <c r="F2283" s="261">
        <v>11037.92</v>
      </c>
      <c r="G2283" s="79"/>
    </row>
    <row r="2284" spans="1:7" ht="12" customHeight="1" x14ac:dyDescent="0.2">
      <c r="A2284" s="255"/>
      <c r="B2284" s="255"/>
      <c r="C2284" s="79" t="s">
        <v>822</v>
      </c>
      <c r="D2284" s="80">
        <v>6</v>
      </c>
      <c r="E2284" s="256">
        <v>0.01</v>
      </c>
      <c r="F2284" s="256">
        <v>0.06</v>
      </c>
      <c r="G2284" s="79"/>
    </row>
    <row r="2285" spans="1:7" ht="12" customHeight="1" x14ac:dyDescent="0.2">
      <c r="A2285" s="255"/>
      <c r="B2285" s="255"/>
      <c r="C2285" s="79" t="s">
        <v>1659</v>
      </c>
      <c r="D2285" s="80">
        <v>3</v>
      </c>
      <c r="E2285" s="257"/>
      <c r="F2285" s="257"/>
      <c r="G2285" s="79" t="s">
        <v>777</v>
      </c>
    </row>
    <row r="2286" spans="1:7" ht="12" customHeight="1" x14ac:dyDescent="0.2">
      <c r="A2286" s="255"/>
      <c r="B2286" s="255"/>
      <c r="C2286" s="79" t="s">
        <v>1658</v>
      </c>
      <c r="D2286" s="80">
        <v>1</v>
      </c>
      <c r="E2286" s="257"/>
      <c r="F2286" s="257"/>
      <c r="G2286" s="79" t="s">
        <v>777</v>
      </c>
    </row>
    <row r="2287" spans="1:7" ht="12" customHeight="1" x14ac:dyDescent="0.2">
      <c r="A2287" s="255"/>
      <c r="B2287" s="255"/>
      <c r="C2287" s="79" t="s">
        <v>782</v>
      </c>
      <c r="D2287" s="80">
        <v>2</v>
      </c>
      <c r="E2287" s="257"/>
      <c r="F2287" s="257"/>
      <c r="G2287" s="79" t="s">
        <v>777</v>
      </c>
    </row>
    <row r="2288" spans="1:7" ht="12" customHeight="1" x14ac:dyDescent="0.2">
      <c r="A2288" s="255"/>
      <c r="B2288" s="255"/>
      <c r="C2288" s="79" t="s">
        <v>854</v>
      </c>
      <c r="D2288" s="80">
        <v>1</v>
      </c>
      <c r="E2288" s="257"/>
      <c r="F2288" s="257"/>
      <c r="G2288" s="79" t="s">
        <v>777</v>
      </c>
    </row>
    <row r="2289" spans="1:7" ht="12" customHeight="1" x14ac:dyDescent="0.2">
      <c r="A2289" s="255"/>
      <c r="B2289" s="255"/>
      <c r="C2289" s="79" t="s">
        <v>783</v>
      </c>
      <c r="D2289" s="80">
        <v>2</v>
      </c>
      <c r="E2289" s="257"/>
      <c r="F2289" s="257"/>
      <c r="G2289" s="79" t="s">
        <v>777</v>
      </c>
    </row>
    <row r="2290" spans="1:7" ht="12" customHeight="1" x14ac:dyDescent="0.2">
      <c r="A2290" s="255"/>
      <c r="B2290" s="255"/>
      <c r="C2290" s="79" t="s">
        <v>305</v>
      </c>
      <c r="D2290" s="80">
        <v>2</v>
      </c>
      <c r="E2290" s="80">
        <v>270</v>
      </c>
      <c r="F2290" s="80">
        <v>540</v>
      </c>
      <c r="G2290" s="79"/>
    </row>
    <row r="2291" spans="1:7" ht="12" customHeight="1" x14ac:dyDescent="0.2">
      <c r="A2291" s="255"/>
      <c r="B2291" s="255"/>
      <c r="C2291" s="79" t="s">
        <v>1758</v>
      </c>
      <c r="D2291" s="80">
        <v>1</v>
      </c>
      <c r="E2291" s="257"/>
      <c r="F2291" s="257"/>
      <c r="G2291" s="79" t="s">
        <v>777</v>
      </c>
    </row>
    <row r="2292" spans="1:7" ht="12" customHeight="1" x14ac:dyDescent="0.2">
      <c r="A2292" s="255"/>
      <c r="B2292" s="255"/>
      <c r="C2292" s="79" t="s">
        <v>550</v>
      </c>
      <c r="D2292" s="80">
        <v>1</v>
      </c>
      <c r="E2292" s="81">
        <v>6660</v>
      </c>
      <c r="F2292" s="81">
        <v>6660</v>
      </c>
      <c r="G2292" s="79"/>
    </row>
    <row r="2293" spans="1:7" ht="12" customHeight="1" x14ac:dyDescent="0.2">
      <c r="A2293" s="255"/>
      <c r="B2293" s="255"/>
      <c r="C2293" s="79" t="s">
        <v>549</v>
      </c>
      <c r="D2293" s="80">
        <v>1</v>
      </c>
      <c r="E2293" s="257"/>
      <c r="F2293" s="257"/>
      <c r="G2293" s="79" t="s">
        <v>777</v>
      </c>
    </row>
    <row r="2294" spans="1:7" ht="12" customHeight="1" x14ac:dyDescent="0.2">
      <c r="A2294" s="255"/>
      <c r="B2294" s="255"/>
      <c r="C2294" s="79" t="s">
        <v>550</v>
      </c>
      <c r="D2294" s="80">
        <v>1</v>
      </c>
      <c r="E2294" s="81">
        <v>6660</v>
      </c>
      <c r="F2294" s="81">
        <v>6660</v>
      </c>
      <c r="G2294" s="79"/>
    </row>
    <row r="2295" spans="1:7" ht="12" customHeight="1" x14ac:dyDescent="0.2">
      <c r="A2295" s="255"/>
      <c r="B2295" s="255"/>
      <c r="C2295" s="79" t="s">
        <v>794</v>
      </c>
      <c r="D2295" s="80">
        <v>1</v>
      </c>
      <c r="E2295" s="257"/>
      <c r="F2295" s="257"/>
      <c r="G2295" s="79" t="s">
        <v>777</v>
      </c>
    </row>
    <row r="2296" spans="1:7" ht="12" customHeight="1" x14ac:dyDescent="0.2">
      <c r="A2296" s="255"/>
      <c r="B2296" s="255"/>
      <c r="C2296" s="79" t="s">
        <v>790</v>
      </c>
      <c r="D2296" s="80">
        <v>1</v>
      </c>
      <c r="E2296" s="257"/>
      <c r="F2296" s="257"/>
      <c r="G2296" s="79" t="s">
        <v>777</v>
      </c>
    </row>
    <row r="2297" spans="1:7" ht="12" customHeight="1" x14ac:dyDescent="0.2">
      <c r="A2297" s="255"/>
      <c r="B2297" s="255"/>
      <c r="C2297" s="79" t="s">
        <v>1657</v>
      </c>
      <c r="D2297" s="80">
        <v>2</v>
      </c>
      <c r="E2297" s="256">
        <v>530.71</v>
      </c>
      <c r="F2297" s="264">
        <v>1061.42</v>
      </c>
      <c r="G2297" s="79"/>
    </row>
    <row r="2298" spans="1:7" ht="12" customHeight="1" x14ac:dyDescent="0.2">
      <c r="A2298" s="255"/>
      <c r="B2298" s="255"/>
      <c r="C2298" s="79" t="s">
        <v>394</v>
      </c>
      <c r="D2298" s="80">
        <v>2</v>
      </c>
      <c r="E2298" s="256">
        <v>0.01</v>
      </c>
      <c r="F2298" s="256">
        <v>0.02</v>
      </c>
      <c r="G2298" s="79"/>
    </row>
    <row r="2299" spans="1:7" ht="12" customHeight="1" x14ac:dyDescent="0.2">
      <c r="A2299" s="255"/>
      <c r="B2299" s="255"/>
      <c r="C2299" s="79" t="s">
        <v>815</v>
      </c>
      <c r="D2299" s="80">
        <v>4</v>
      </c>
      <c r="E2299" s="256">
        <v>0.01</v>
      </c>
      <c r="F2299" s="256">
        <v>0.04</v>
      </c>
      <c r="G2299" s="79"/>
    </row>
    <row r="2300" spans="1:7" ht="12" customHeight="1" x14ac:dyDescent="0.2">
      <c r="A2300" s="255"/>
      <c r="B2300" s="255"/>
      <c r="C2300" s="79" t="s">
        <v>1759</v>
      </c>
      <c r="D2300" s="80">
        <v>1</v>
      </c>
      <c r="E2300" s="257"/>
      <c r="F2300" s="257"/>
      <c r="G2300" s="79" t="s">
        <v>777</v>
      </c>
    </row>
    <row r="2301" spans="1:7" ht="12" customHeight="1" x14ac:dyDescent="0.2">
      <c r="A2301" s="255"/>
      <c r="B2301" s="255"/>
      <c r="C2301" s="79" t="s">
        <v>1760</v>
      </c>
      <c r="D2301" s="80">
        <v>1</v>
      </c>
      <c r="E2301" s="257"/>
      <c r="F2301" s="257"/>
      <c r="G2301" s="79" t="s">
        <v>777</v>
      </c>
    </row>
    <row r="2302" spans="1:7" ht="12" customHeight="1" x14ac:dyDescent="0.2">
      <c r="A2302" s="255"/>
      <c r="B2302" s="255"/>
      <c r="C2302" s="79" t="s">
        <v>551</v>
      </c>
      <c r="D2302" s="80">
        <v>2</v>
      </c>
      <c r="E2302" s="256">
        <v>0.01</v>
      </c>
      <c r="F2302" s="256">
        <v>0.02</v>
      </c>
      <c r="G2302" s="79"/>
    </row>
    <row r="2303" spans="1:7" ht="12" customHeight="1" x14ac:dyDescent="0.2">
      <c r="A2303" s="255"/>
      <c r="B2303" s="255"/>
      <c r="C2303" s="79" t="s">
        <v>792</v>
      </c>
      <c r="D2303" s="80">
        <v>1</v>
      </c>
      <c r="E2303" s="80">
        <v>930</v>
      </c>
      <c r="F2303" s="80">
        <v>930</v>
      </c>
      <c r="G2303" s="79"/>
    </row>
    <row r="2304" spans="1:7" ht="12" customHeight="1" x14ac:dyDescent="0.2">
      <c r="A2304" s="255"/>
      <c r="B2304" s="255"/>
      <c r="C2304" s="79" t="s">
        <v>329</v>
      </c>
      <c r="D2304" s="80">
        <v>3</v>
      </c>
      <c r="E2304" s="80">
        <v>620</v>
      </c>
      <c r="F2304" s="81">
        <v>1860</v>
      </c>
      <c r="G2304" s="79"/>
    </row>
    <row r="2305" spans="1:7" ht="12.95" customHeight="1" x14ac:dyDescent="0.2">
      <c r="E2305" s="259">
        <v>28749.06</v>
      </c>
      <c r="F2305" s="259">
        <v>28749.06</v>
      </c>
    </row>
    <row r="2306" spans="1:7" ht="12" customHeight="1" x14ac:dyDescent="0.2">
      <c r="A2306" s="251">
        <v>131</v>
      </c>
      <c r="B2306" s="252" t="s">
        <v>1101</v>
      </c>
      <c r="C2306" s="253"/>
      <c r="D2306" s="251">
        <v>1</v>
      </c>
      <c r="E2306" s="254">
        <v>8020</v>
      </c>
      <c r="F2306" s="254">
        <v>8020</v>
      </c>
      <c r="G2306" s="79"/>
    </row>
    <row r="2307" spans="1:7" ht="12" customHeight="1" x14ac:dyDescent="0.2">
      <c r="A2307" s="255"/>
      <c r="B2307" s="255"/>
      <c r="C2307" s="79" t="s">
        <v>549</v>
      </c>
      <c r="D2307" s="80">
        <v>1</v>
      </c>
      <c r="E2307" s="257"/>
      <c r="F2307" s="257"/>
      <c r="G2307" s="79" t="s">
        <v>777</v>
      </c>
    </row>
    <row r="2308" spans="1:7" ht="12" customHeight="1" x14ac:dyDescent="0.2">
      <c r="A2308" s="255"/>
      <c r="B2308" s="255"/>
      <c r="C2308" s="79" t="s">
        <v>550</v>
      </c>
      <c r="D2308" s="80">
        <v>1</v>
      </c>
      <c r="E2308" s="81">
        <v>6660</v>
      </c>
      <c r="F2308" s="81">
        <v>6660</v>
      </c>
      <c r="G2308" s="79"/>
    </row>
    <row r="2309" spans="1:7" ht="12" customHeight="1" x14ac:dyDescent="0.2">
      <c r="A2309" s="255"/>
      <c r="B2309" s="255"/>
      <c r="C2309" s="79" t="s">
        <v>787</v>
      </c>
      <c r="D2309" s="80">
        <v>1</v>
      </c>
      <c r="E2309" s="257"/>
      <c r="F2309" s="257"/>
      <c r="G2309" s="79" t="s">
        <v>777</v>
      </c>
    </row>
    <row r="2310" spans="1:7" ht="12" customHeight="1" x14ac:dyDescent="0.2">
      <c r="A2310" s="255"/>
      <c r="B2310" s="255"/>
      <c r="C2310" s="79" t="s">
        <v>790</v>
      </c>
      <c r="D2310" s="80">
        <v>1</v>
      </c>
      <c r="E2310" s="257"/>
      <c r="F2310" s="257"/>
      <c r="G2310" s="79" t="s">
        <v>777</v>
      </c>
    </row>
    <row r="2311" spans="1:7" ht="12" customHeight="1" x14ac:dyDescent="0.2">
      <c r="A2311" s="255"/>
      <c r="B2311" s="255"/>
      <c r="C2311" s="79" t="s">
        <v>550</v>
      </c>
      <c r="D2311" s="80">
        <v>1</v>
      </c>
      <c r="E2311" s="81">
        <v>6660</v>
      </c>
      <c r="F2311" s="81">
        <v>6660</v>
      </c>
      <c r="G2311" s="79"/>
    </row>
    <row r="2312" spans="1:7" ht="12" customHeight="1" x14ac:dyDescent="0.2">
      <c r="A2312" s="255"/>
      <c r="B2312" s="255"/>
      <c r="C2312" s="79" t="s">
        <v>1761</v>
      </c>
      <c r="D2312" s="80">
        <v>1</v>
      </c>
      <c r="E2312" s="257"/>
      <c r="F2312" s="257"/>
      <c r="G2312" s="79" t="s">
        <v>777</v>
      </c>
    </row>
    <row r="2313" spans="1:7" ht="12" customHeight="1" x14ac:dyDescent="0.2">
      <c r="A2313" s="255"/>
      <c r="B2313" s="255"/>
      <c r="C2313" s="79" t="s">
        <v>791</v>
      </c>
      <c r="D2313" s="80">
        <v>1</v>
      </c>
      <c r="E2313" s="256">
        <v>530.71</v>
      </c>
      <c r="F2313" s="256">
        <v>530.71</v>
      </c>
      <c r="G2313" s="79"/>
    </row>
    <row r="2314" spans="1:7" ht="12" customHeight="1" x14ac:dyDescent="0.2">
      <c r="A2314" s="255"/>
      <c r="B2314" s="255"/>
      <c r="C2314" s="79" t="s">
        <v>329</v>
      </c>
      <c r="D2314" s="80">
        <v>2</v>
      </c>
      <c r="E2314" s="80">
        <v>620</v>
      </c>
      <c r="F2314" s="81">
        <v>1240</v>
      </c>
      <c r="G2314" s="79"/>
    </row>
    <row r="2315" spans="1:7" ht="12" customHeight="1" x14ac:dyDescent="0.2">
      <c r="A2315" s="255"/>
      <c r="B2315" s="255"/>
      <c r="C2315" s="79" t="s">
        <v>366</v>
      </c>
      <c r="D2315" s="80">
        <v>2</v>
      </c>
      <c r="E2315" s="80">
        <v>270</v>
      </c>
      <c r="F2315" s="80">
        <v>540</v>
      </c>
      <c r="G2315" s="79"/>
    </row>
    <row r="2316" spans="1:7" ht="12" customHeight="1" x14ac:dyDescent="0.2">
      <c r="A2316" s="255"/>
      <c r="B2316" s="255"/>
      <c r="C2316" s="79" t="s">
        <v>394</v>
      </c>
      <c r="D2316" s="80">
        <v>1</v>
      </c>
      <c r="E2316" s="256">
        <v>0.01</v>
      </c>
      <c r="F2316" s="256">
        <v>0.01</v>
      </c>
      <c r="G2316" s="79"/>
    </row>
    <row r="2317" spans="1:7" ht="12" customHeight="1" x14ac:dyDescent="0.2">
      <c r="A2317" s="255"/>
      <c r="B2317" s="255"/>
      <c r="C2317" s="79" t="s">
        <v>783</v>
      </c>
      <c r="D2317" s="80">
        <v>2</v>
      </c>
      <c r="E2317" s="257"/>
      <c r="F2317" s="257"/>
      <c r="G2317" s="79" t="s">
        <v>777</v>
      </c>
    </row>
    <row r="2318" spans="1:7" ht="12" customHeight="1" x14ac:dyDescent="0.2">
      <c r="A2318" s="255"/>
      <c r="B2318" s="255"/>
      <c r="C2318" s="79" t="s">
        <v>1724</v>
      </c>
      <c r="D2318" s="80">
        <v>1</v>
      </c>
      <c r="E2318" s="257"/>
      <c r="F2318" s="257"/>
      <c r="G2318" s="79" t="s">
        <v>777</v>
      </c>
    </row>
    <row r="2319" spans="1:7" ht="12" customHeight="1" x14ac:dyDescent="0.2">
      <c r="A2319" s="255"/>
      <c r="B2319" s="255"/>
      <c r="C2319" s="79" t="s">
        <v>782</v>
      </c>
      <c r="D2319" s="80">
        <v>2</v>
      </c>
      <c r="E2319" s="257"/>
      <c r="F2319" s="257"/>
      <c r="G2319" s="79" t="s">
        <v>777</v>
      </c>
    </row>
    <row r="2320" spans="1:7" ht="12" customHeight="1" x14ac:dyDescent="0.2">
      <c r="A2320" s="255"/>
      <c r="B2320" s="255"/>
      <c r="C2320" s="79" t="s">
        <v>548</v>
      </c>
      <c r="D2320" s="80">
        <v>1</v>
      </c>
      <c r="E2320" s="257"/>
      <c r="F2320" s="257"/>
      <c r="G2320" s="79" t="s">
        <v>777</v>
      </c>
    </row>
    <row r="2321" spans="1:7" ht="12" customHeight="1" x14ac:dyDescent="0.2">
      <c r="A2321" s="255"/>
      <c r="B2321" s="255"/>
      <c r="C2321" s="79" t="s">
        <v>547</v>
      </c>
      <c r="D2321" s="80">
        <v>3</v>
      </c>
      <c r="E2321" s="257"/>
      <c r="F2321" s="257"/>
      <c r="G2321" s="79" t="s">
        <v>777</v>
      </c>
    </row>
    <row r="2322" spans="1:7" ht="12" customHeight="1" x14ac:dyDescent="0.2">
      <c r="A2322" s="255"/>
      <c r="B2322" s="255"/>
      <c r="C2322" s="79" t="s">
        <v>546</v>
      </c>
      <c r="D2322" s="80">
        <v>6</v>
      </c>
      <c r="E2322" s="256">
        <v>0.01</v>
      </c>
      <c r="F2322" s="256">
        <v>0.06</v>
      </c>
      <c r="G2322" s="79"/>
    </row>
    <row r="2323" spans="1:7" ht="12" customHeight="1" x14ac:dyDescent="0.2">
      <c r="A2323" s="255"/>
      <c r="B2323" s="255"/>
      <c r="C2323" s="79" t="s">
        <v>545</v>
      </c>
      <c r="D2323" s="80">
        <v>4</v>
      </c>
      <c r="E2323" s="256">
        <v>0.01</v>
      </c>
      <c r="F2323" s="256">
        <v>0.04</v>
      </c>
      <c r="G2323" s="79"/>
    </row>
    <row r="2324" spans="1:7" ht="12" customHeight="1" x14ac:dyDescent="0.2">
      <c r="A2324" s="255"/>
      <c r="B2324" s="255"/>
      <c r="C2324" s="79" t="s">
        <v>785</v>
      </c>
      <c r="D2324" s="80">
        <v>1</v>
      </c>
      <c r="E2324" s="257"/>
      <c r="F2324" s="257"/>
      <c r="G2324" s="79" t="s">
        <v>777</v>
      </c>
    </row>
    <row r="2325" spans="1:7" ht="12" customHeight="1" x14ac:dyDescent="0.2">
      <c r="A2325" s="255"/>
      <c r="B2325" s="255"/>
      <c r="C2325" s="79" t="s">
        <v>789</v>
      </c>
      <c r="D2325" s="80">
        <v>1</v>
      </c>
      <c r="E2325" s="257"/>
      <c r="F2325" s="257"/>
      <c r="G2325" s="79" t="s">
        <v>777</v>
      </c>
    </row>
    <row r="2326" spans="1:7" ht="12" customHeight="1" x14ac:dyDescent="0.2">
      <c r="A2326" s="255"/>
      <c r="B2326" s="255"/>
      <c r="C2326" s="79" t="s">
        <v>551</v>
      </c>
      <c r="D2326" s="80">
        <v>2</v>
      </c>
      <c r="E2326" s="256">
        <v>0.01</v>
      </c>
      <c r="F2326" s="256">
        <v>0.02</v>
      </c>
      <c r="G2326" s="79"/>
    </row>
    <row r="2327" spans="1:7" ht="12" customHeight="1" x14ac:dyDescent="0.2">
      <c r="A2327" s="255"/>
      <c r="B2327" s="255"/>
      <c r="C2327" s="79" t="s">
        <v>792</v>
      </c>
      <c r="D2327" s="80">
        <v>1</v>
      </c>
      <c r="E2327" s="80">
        <v>930</v>
      </c>
      <c r="F2327" s="80">
        <v>930</v>
      </c>
      <c r="G2327" s="79"/>
    </row>
    <row r="2328" spans="1:7" ht="12.95" customHeight="1" x14ac:dyDescent="0.2">
      <c r="E2328" s="259">
        <v>24581.13</v>
      </c>
      <c r="F2328" s="259">
        <v>24581.13</v>
      </c>
    </row>
    <row r="2329" spans="1:7" ht="12" customHeight="1" x14ac:dyDescent="0.2">
      <c r="A2329" s="251">
        <v>132</v>
      </c>
      <c r="B2329" s="252" t="s">
        <v>1100</v>
      </c>
      <c r="C2329" s="253"/>
      <c r="D2329" s="251">
        <v>1</v>
      </c>
      <c r="E2329" s="261">
        <v>7763.36</v>
      </c>
      <c r="F2329" s="261">
        <v>7763.36</v>
      </c>
      <c r="G2329" s="79"/>
    </row>
    <row r="2330" spans="1:7" ht="12" customHeight="1" x14ac:dyDescent="0.2">
      <c r="A2330" s="255"/>
      <c r="B2330" s="255"/>
      <c r="C2330" s="79" t="s">
        <v>545</v>
      </c>
      <c r="D2330" s="80">
        <v>4</v>
      </c>
      <c r="E2330" s="256">
        <v>0.01</v>
      </c>
      <c r="F2330" s="256">
        <v>0.04</v>
      </c>
      <c r="G2330" s="79"/>
    </row>
    <row r="2331" spans="1:7" ht="12" customHeight="1" x14ac:dyDescent="0.2">
      <c r="A2331" s="255"/>
      <c r="B2331" s="255"/>
      <c r="C2331" s="79" t="s">
        <v>546</v>
      </c>
      <c r="D2331" s="80">
        <v>6</v>
      </c>
      <c r="E2331" s="256">
        <v>0.01</v>
      </c>
      <c r="F2331" s="256">
        <v>0.06</v>
      </c>
      <c r="G2331" s="79"/>
    </row>
    <row r="2332" spans="1:7" ht="12" customHeight="1" x14ac:dyDescent="0.2">
      <c r="A2332" s="255"/>
      <c r="B2332" s="255"/>
      <c r="C2332" s="79" t="s">
        <v>547</v>
      </c>
      <c r="D2332" s="80">
        <v>3</v>
      </c>
      <c r="E2332" s="257"/>
      <c r="F2332" s="257"/>
      <c r="G2332" s="79" t="s">
        <v>777</v>
      </c>
    </row>
    <row r="2333" spans="1:7" ht="12" customHeight="1" x14ac:dyDescent="0.2">
      <c r="A2333" s="255"/>
      <c r="B2333" s="255"/>
      <c r="C2333" s="79" t="s">
        <v>548</v>
      </c>
      <c r="D2333" s="80">
        <v>1</v>
      </c>
      <c r="E2333" s="257"/>
      <c r="F2333" s="257"/>
      <c r="G2333" s="79" t="s">
        <v>777</v>
      </c>
    </row>
    <row r="2334" spans="1:7" ht="12" customHeight="1" x14ac:dyDescent="0.2">
      <c r="A2334" s="255"/>
      <c r="B2334" s="255"/>
      <c r="C2334" s="79" t="s">
        <v>782</v>
      </c>
      <c r="D2334" s="80">
        <v>2</v>
      </c>
      <c r="E2334" s="257"/>
      <c r="F2334" s="257"/>
      <c r="G2334" s="79" t="s">
        <v>777</v>
      </c>
    </row>
    <row r="2335" spans="1:7" ht="12" customHeight="1" x14ac:dyDescent="0.2">
      <c r="A2335" s="255"/>
      <c r="B2335" s="255"/>
      <c r="C2335" s="79" t="s">
        <v>1724</v>
      </c>
      <c r="D2335" s="80">
        <v>1</v>
      </c>
      <c r="E2335" s="257"/>
      <c r="F2335" s="257"/>
      <c r="G2335" s="79" t="s">
        <v>777</v>
      </c>
    </row>
    <row r="2336" spans="1:7" ht="12" customHeight="1" x14ac:dyDescent="0.2">
      <c r="A2336" s="255"/>
      <c r="B2336" s="255"/>
      <c r="C2336" s="79" t="s">
        <v>783</v>
      </c>
      <c r="D2336" s="80">
        <v>2</v>
      </c>
      <c r="E2336" s="257"/>
      <c r="F2336" s="257"/>
      <c r="G2336" s="79" t="s">
        <v>777</v>
      </c>
    </row>
    <row r="2337" spans="1:7" ht="12" customHeight="1" x14ac:dyDescent="0.2">
      <c r="A2337" s="255"/>
      <c r="B2337" s="255"/>
      <c r="C2337" s="79" t="s">
        <v>394</v>
      </c>
      <c r="D2337" s="80">
        <v>1</v>
      </c>
      <c r="E2337" s="256">
        <v>0.01</v>
      </c>
      <c r="F2337" s="256">
        <v>0.01</v>
      </c>
      <c r="G2337" s="79"/>
    </row>
    <row r="2338" spans="1:7" ht="12" customHeight="1" x14ac:dyDescent="0.2">
      <c r="A2338" s="255"/>
      <c r="B2338" s="255"/>
      <c r="C2338" s="79" t="s">
        <v>366</v>
      </c>
      <c r="D2338" s="80">
        <v>2</v>
      </c>
      <c r="E2338" s="80">
        <v>270</v>
      </c>
      <c r="F2338" s="80">
        <v>540</v>
      </c>
      <c r="G2338" s="79"/>
    </row>
    <row r="2339" spans="1:7" ht="12" customHeight="1" x14ac:dyDescent="0.2">
      <c r="A2339" s="255"/>
      <c r="B2339" s="255"/>
      <c r="C2339" s="79" t="s">
        <v>329</v>
      </c>
      <c r="D2339" s="80">
        <v>2</v>
      </c>
      <c r="E2339" s="80">
        <v>620</v>
      </c>
      <c r="F2339" s="81">
        <v>1240</v>
      </c>
      <c r="G2339" s="79"/>
    </row>
    <row r="2340" spans="1:7" ht="12" customHeight="1" x14ac:dyDescent="0.2">
      <c r="A2340" s="255"/>
      <c r="B2340" s="255"/>
      <c r="C2340" s="79" t="s">
        <v>791</v>
      </c>
      <c r="D2340" s="80">
        <v>1</v>
      </c>
      <c r="E2340" s="256">
        <v>530.71</v>
      </c>
      <c r="F2340" s="256">
        <v>530.71</v>
      </c>
      <c r="G2340" s="79"/>
    </row>
    <row r="2341" spans="1:7" ht="12" customHeight="1" x14ac:dyDescent="0.2">
      <c r="A2341" s="255"/>
      <c r="B2341" s="255"/>
      <c r="C2341" s="79" t="s">
        <v>1762</v>
      </c>
      <c r="D2341" s="80">
        <v>1</v>
      </c>
      <c r="E2341" s="257"/>
      <c r="F2341" s="257"/>
      <c r="G2341" s="79" t="s">
        <v>777</v>
      </c>
    </row>
    <row r="2342" spans="1:7" ht="12" customHeight="1" x14ac:dyDescent="0.2">
      <c r="A2342" s="255"/>
      <c r="B2342" s="255"/>
      <c r="C2342" s="79" t="s">
        <v>550</v>
      </c>
      <c r="D2342" s="80">
        <v>1</v>
      </c>
      <c r="E2342" s="81">
        <v>6660</v>
      </c>
      <c r="F2342" s="81">
        <v>6660</v>
      </c>
      <c r="G2342" s="79"/>
    </row>
    <row r="2343" spans="1:7" ht="12" customHeight="1" x14ac:dyDescent="0.2">
      <c r="A2343" s="255"/>
      <c r="B2343" s="255"/>
      <c r="C2343" s="79" t="s">
        <v>549</v>
      </c>
      <c r="D2343" s="80">
        <v>1</v>
      </c>
      <c r="E2343" s="257"/>
      <c r="F2343" s="257"/>
      <c r="G2343" s="79" t="s">
        <v>777</v>
      </c>
    </row>
    <row r="2344" spans="1:7" ht="12" customHeight="1" x14ac:dyDescent="0.2">
      <c r="A2344" s="255"/>
      <c r="B2344" s="255"/>
      <c r="C2344" s="79" t="s">
        <v>550</v>
      </c>
      <c r="D2344" s="80">
        <v>1</v>
      </c>
      <c r="E2344" s="81">
        <v>6660</v>
      </c>
      <c r="F2344" s="81">
        <v>6660</v>
      </c>
      <c r="G2344" s="79"/>
    </row>
    <row r="2345" spans="1:7" ht="12" customHeight="1" x14ac:dyDescent="0.2">
      <c r="A2345" s="255"/>
      <c r="B2345" s="255"/>
      <c r="C2345" s="79" t="s">
        <v>1707</v>
      </c>
      <c r="D2345" s="80">
        <v>1</v>
      </c>
      <c r="E2345" s="257"/>
      <c r="F2345" s="257"/>
      <c r="G2345" s="79" t="s">
        <v>777</v>
      </c>
    </row>
    <row r="2346" spans="1:7" ht="12" customHeight="1" x14ac:dyDescent="0.2">
      <c r="A2346" s="255"/>
      <c r="B2346" s="255"/>
      <c r="C2346" s="79" t="s">
        <v>790</v>
      </c>
      <c r="D2346" s="80">
        <v>1</v>
      </c>
      <c r="E2346" s="257"/>
      <c r="F2346" s="257"/>
      <c r="G2346" s="79" t="s">
        <v>777</v>
      </c>
    </row>
    <row r="2347" spans="1:7" ht="12" customHeight="1" x14ac:dyDescent="0.2">
      <c r="A2347" s="255"/>
      <c r="B2347" s="255"/>
      <c r="C2347" s="79" t="s">
        <v>1709</v>
      </c>
      <c r="D2347" s="80">
        <v>1</v>
      </c>
      <c r="E2347" s="257"/>
      <c r="F2347" s="257"/>
      <c r="G2347" s="79" t="s">
        <v>777</v>
      </c>
    </row>
    <row r="2348" spans="1:7" ht="12" customHeight="1" x14ac:dyDescent="0.2">
      <c r="A2348" s="255"/>
      <c r="B2348" s="255"/>
      <c r="C2348" s="79" t="s">
        <v>1710</v>
      </c>
      <c r="D2348" s="80">
        <v>1</v>
      </c>
      <c r="E2348" s="257"/>
      <c r="F2348" s="257"/>
      <c r="G2348" s="79" t="s">
        <v>777</v>
      </c>
    </row>
    <row r="2349" spans="1:7" ht="12" customHeight="1" x14ac:dyDescent="0.2">
      <c r="A2349" s="255"/>
      <c r="B2349" s="255"/>
      <c r="C2349" s="79" t="s">
        <v>551</v>
      </c>
      <c r="D2349" s="80">
        <v>2</v>
      </c>
      <c r="E2349" s="256">
        <v>0.01</v>
      </c>
      <c r="F2349" s="256">
        <v>0.02</v>
      </c>
      <c r="G2349" s="79"/>
    </row>
    <row r="2350" spans="1:7" ht="12" customHeight="1" x14ac:dyDescent="0.2">
      <c r="A2350" s="255"/>
      <c r="B2350" s="255"/>
      <c r="C2350" s="79" t="s">
        <v>792</v>
      </c>
      <c r="D2350" s="80">
        <v>1</v>
      </c>
      <c r="E2350" s="80">
        <v>930</v>
      </c>
      <c r="F2350" s="80">
        <v>930</v>
      </c>
      <c r="G2350" s="79"/>
    </row>
    <row r="2351" spans="1:7" ht="12.95" customHeight="1" x14ac:dyDescent="0.2">
      <c r="E2351" s="259">
        <v>24324.49</v>
      </c>
      <c r="F2351" s="259">
        <v>24324.49</v>
      </c>
    </row>
    <row r="2352" spans="1:7" ht="12" customHeight="1" x14ac:dyDescent="0.2">
      <c r="A2352" s="251">
        <v>133</v>
      </c>
      <c r="B2352" s="252" t="s">
        <v>1111</v>
      </c>
      <c r="C2352" s="253"/>
      <c r="D2352" s="251">
        <v>1</v>
      </c>
      <c r="E2352" s="261">
        <v>8276.64</v>
      </c>
      <c r="F2352" s="261">
        <v>8276.64</v>
      </c>
      <c r="G2352" s="79"/>
    </row>
    <row r="2353" spans="1:7" ht="12" customHeight="1" x14ac:dyDescent="0.2">
      <c r="A2353" s="255"/>
      <c r="B2353" s="255"/>
      <c r="C2353" s="79" t="s">
        <v>863</v>
      </c>
      <c r="D2353" s="80">
        <v>3</v>
      </c>
      <c r="E2353" s="257"/>
      <c r="F2353" s="257"/>
      <c r="G2353" s="79" t="s">
        <v>777</v>
      </c>
    </row>
    <row r="2354" spans="1:7" ht="12" customHeight="1" x14ac:dyDescent="0.2">
      <c r="A2354" s="255"/>
      <c r="B2354" s="255"/>
      <c r="C2354" s="79" t="s">
        <v>864</v>
      </c>
      <c r="D2354" s="80">
        <v>1</v>
      </c>
      <c r="E2354" s="257"/>
      <c r="F2354" s="257"/>
      <c r="G2354" s="79" t="s">
        <v>777</v>
      </c>
    </row>
    <row r="2355" spans="1:7" ht="12" customHeight="1" x14ac:dyDescent="0.2">
      <c r="A2355" s="255"/>
      <c r="B2355" s="255"/>
      <c r="C2355" s="79" t="s">
        <v>782</v>
      </c>
      <c r="D2355" s="80">
        <v>2</v>
      </c>
      <c r="E2355" s="257"/>
      <c r="F2355" s="257"/>
      <c r="G2355" s="79" t="s">
        <v>777</v>
      </c>
    </row>
    <row r="2356" spans="1:7" ht="12" customHeight="1" x14ac:dyDescent="0.2">
      <c r="A2356" s="255"/>
      <c r="B2356" s="255"/>
      <c r="C2356" s="79" t="s">
        <v>854</v>
      </c>
      <c r="D2356" s="80">
        <v>1</v>
      </c>
      <c r="E2356" s="257"/>
      <c r="F2356" s="257"/>
      <c r="G2356" s="79" t="s">
        <v>777</v>
      </c>
    </row>
    <row r="2357" spans="1:7" ht="12" customHeight="1" x14ac:dyDescent="0.2">
      <c r="A2357" s="255"/>
      <c r="B2357" s="255"/>
      <c r="C2357" s="79" t="s">
        <v>783</v>
      </c>
      <c r="D2357" s="80">
        <v>2</v>
      </c>
      <c r="E2357" s="257"/>
      <c r="F2357" s="257"/>
      <c r="G2357" s="79" t="s">
        <v>777</v>
      </c>
    </row>
    <row r="2358" spans="1:7" ht="12" customHeight="1" x14ac:dyDescent="0.2">
      <c r="A2358" s="255"/>
      <c r="B2358" s="255"/>
      <c r="C2358" s="79" t="s">
        <v>394</v>
      </c>
      <c r="D2358" s="80">
        <v>1</v>
      </c>
      <c r="E2358" s="256">
        <v>0.01</v>
      </c>
      <c r="F2358" s="256">
        <v>0.01</v>
      </c>
      <c r="G2358" s="79"/>
    </row>
    <row r="2359" spans="1:7" ht="12" customHeight="1" x14ac:dyDescent="0.2">
      <c r="A2359" s="255"/>
      <c r="B2359" s="255"/>
      <c r="C2359" s="79" t="s">
        <v>366</v>
      </c>
      <c r="D2359" s="80">
        <v>2</v>
      </c>
      <c r="E2359" s="80">
        <v>270</v>
      </c>
      <c r="F2359" s="80">
        <v>540</v>
      </c>
      <c r="G2359" s="79"/>
    </row>
    <row r="2360" spans="1:7" ht="12" customHeight="1" x14ac:dyDescent="0.2">
      <c r="A2360" s="255"/>
      <c r="B2360" s="255"/>
      <c r="C2360" s="79" t="s">
        <v>329</v>
      </c>
      <c r="D2360" s="80">
        <v>2</v>
      </c>
      <c r="E2360" s="80">
        <v>620</v>
      </c>
      <c r="F2360" s="81">
        <v>1240</v>
      </c>
      <c r="G2360" s="79"/>
    </row>
    <row r="2361" spans="1:7" ht="12" customHeight="1" x14ac:dyDescent="0.2">
      <c r="A2361" s="255"/>
      <c r="B2361" s="255"/>
      <c r="C2361" s="79" t="s">
        <v>1655</v>
      </c>
      <c r="D2361" s="80">
        <v>1</v>
      </c>
      <c r="E2361" s="256">
        <v>530.71</v>
      </c>
      <c r="F2361" s="256">
        <v>530.71</v>
      </c>
      <c r="G2361" s="79"/>
    </row>
    <row r="2362" spans="1:7" ht="12" customHeight="1" x14ac:dyDescent="0.2">
      <c r="A2362" s="255"/>
      <c r="B2362" s="255"/>
      <c r="C2362" s="79" t="s">
        <v>1763</v>
      </c>
      <c r="D2362" s="80">
        <v>1</v>
      </c>
      <c r="E2362" s="257"/>
      <c r="F2362" s="257"/>
      <c r="G2362" s="79" t="s">
        <v>777</v>
      </c>
    </row>
    <row r="2363" spans="1:7" ht="12" customHeight="1" x14ac:dyDescent="0.2">
      <c r="A2363" s="255"/>
      <c r="B2363" s="255"/>
      <c r="C2363" s="79" t="s">
        <v>550</v>
      </c>
      <c r="D2363" s="80">
        <v>1</v>
      </c>
      <c r="E2363" s="81">
        <v>6660</v>
      </c>
      <c r="F2363" s="81">
        <v>6660</v>
      </c>
      <c r="G2363" s="79"/>
    </row>
    <row r="2364" spans="1:7" ht="12" customHeight="1" x14ac:dyDescent="0.2">
      <c r="A2364" s="255"/>
      <c r="B2364" s="255"/>
      <c r="C2364" s="79" t="s">
        <v>549</v>
      </c>
      <c r="D2364" s="80">
        <v>1</v>
      </c>
      <c r="E2364" s="257"/>
      <c r="F2364" s="257"/>
      <c r="G2364" s="79" t="s">
        <v>777</v>
      </c>
    </row>
    <row r="2365" spans="1:7" ht="12" customHeight="1" x14ac:dyDescent="0.2">
      <c r="A2365" s="255"/>
      <c r="B2365" s="255"/>
      <c r="C2365" s="79" t="s">
        <v>550</v>
      </c>
      <c r="D2365" s="80">
        <v>1</v>
      </c>
      <c r="E2365" s="81">
        <v>6660</v>
      </c>
      <c r="F2365" s="81">
        <v>6660</v>
      </c>
      <c r="G2365" s="79"/>
    </row>
    <row r="2366" spans="1:7" ht="12" customHeight="1" x14ac:dyDescent="0.2">
      <c r="A2366" s="255"/>
      <c r="B2366" s="255"/>
      <c r="C2366" s="79" t="s">
        <v>891</v>
      </c>
      <c r="D2366" s="80">
        <v>1</v>
      </c>
      <c r="E2366" s="257"/>
      <c r="F2366" s="257"/>
      <c r="G2366" s="79" t="s">
        <v>777</v>
      </c>
    </row>
    <row r="2367" spans="1:7" ht="12" customHeight="1" x14ac:dyDescent="0.2">
      <c r="A2367" s="255"/>
      <c r="B2367" s="255"/>
      <c r="C2367" s="79" t="s">
        <v>790</v>
      </c>
      <c r="D2367" s="80">
        <v>1</v>
      </c>
      <c r="E2367" s="257"/>
      <c r="F2367" s="257"/>
      <c r="G2367" s="79" t="s">
        <v>777</v>
      </c>
    </row>
    <row r="2368" spans="1:7" ht="12" customHeight="1" x14ac:dyDescent="0.2">
      <c r="A2368" s="255"/>
      <c r="B2368" s="255"/>
      <c r="C2368" s="79" t="s">
        <v>822</v>
      </c>
      <c r="D2368" s="80">
        <v>6</v>
      </c>
      <c r="E2368" s="256">
        <v>0.01</v>
      </c>
      <c r="F2368" s="256">
        <v>0.06</v>
      </c>
      <c r="G2368" s="79"/>
    </row>
    <row r="2369" spans="1:7" ht="12" customHeight="1" x14ac:dyDescent="0.2">
      <c r="A2369" s="255"/>
      <c r="B2369" s="255"/>
      <c r="C2369" s="79" t="s">
        <v>815</v>
      </c>
      <c r="D2369" s="80">
        <v>4</v>
      </c>
      <c r="E2369" s="256">
        <v>0.01</v>
      </c>
      <c r="F2369" s="256">
        <v>0.04</v>
      </c>
      <c r="G2369" s="79"/>
    </row>
    <row r="2370" spans="1:7" ht="12" customHeight="1" x14ac:dyDescent="0.2">
      <c r="A2370" s="255"/>
      <c r="B2370" s="255"/>
      <c r="C2370" s="79" t="s">
        <v>895</v>
      </c>
      <c r="D2370" s="80">
        <v>1</v>
      </c>
      <c r="E2370" s="257"/>
      <c r="F2370" s="257"/>
      <c r="G2370" s="79" t="s">
        <v>777</v>
      </c>
    </row>
    <row r="2371" spans="1:7" ht="12" customHeight="1" x14ac:dyDescent="0.2">
      <c r="A2371" s="255"/>
      <c r="B2371" s="255"/>
      <c r="C2371" s="79" t="s">
        <v>896</v>
      </c>
      <c r="D2371" s="80">
        <v>1</v>
      </c>
      <c r="E2371" s="257"/>
      <c r="F2371" s="257"/>
      <c r="G2371" s="79" t="s">
        <v>777</v>
      </c>
    </row>
    <row r="2372" spans="1:7" ht="12" customHeight="1" x14ac:dyDescent="0.2">
      <c r="A2372" s="255"/>
      <c r="B2372" s="255"/>
      <c r="C2372" s="79" t="s">
        <v>551</v>
      </c>
      <c r="D2372" s="80">
        <v>2</v>
      </c>
      <c r="E2372" s="256">
        <v>0.01</v>
      </c>
      <c r="F2372" s="256">
        <v>0.02</v>
      </c>
      <c r="G2372" s="79"/>
    </row>
    <row r="2373" spans="1:7" ht="12" customHeight="1" x14ac:dyDescent="0.2">
      <c r="A2373" s="255"/>
      <c r="B2373" s="255"/>
      <c r="C2373" s="79" t="s">
        <v>792</v>
      </c>
      <c r="D2373" s="80">
        <v>1</v>
      </c>
      <c r="E2373" s="80">
        <v>930</v>
      </c>
      <c r="F2373" s="80">
        <v>930</v>
      </c>
      <c r="G2373" s="79"/>
    </row>
    <row r="2374" spans="1:7" ht="12.95" customHeight="1" x14ac:dyDescent="0.2">
      <c r="E2374" s="259">
        <v>24837.77</v>
      </c>
      <c r="F2374" s="259">
        <v>24837.77</v>
      </c>
    </row>
    <row r="2375" spans="1:7" ht="12" customHeight="1" x14ac:dyDescent="0.2">
      <c r="A2375" s="251">
        <v>134</v>
      </c>
      <c r="B2375" s="252" t="s">
        <v>1112</v>
      </c>
      <c r="C2375" s="253"/>
      <c r="D2375" s="251">
        <v>1</v>
      </c>
      <c r="E2375" s="261">
        <v>9559.84</v>
      </c>
      <c r="F2375" s="261">
        <v>9559.84</v>
      </c>
      <c r="G2375" s="79"/>
    </row>
    <row r="2376" spans="1:7" ht="12" customHeight="1" x14ac:dyDescent="0.2">
      <c r="A2376" s="255"/>
      <c r="B2376" s="255"/>
      <c r="C2376" s="79" t="s">
        <v>863</v>
      </c>
      <c r="D2376" s="80">
        <v>3</v>
      </c>
      <c r="E2376" s="257"/>
      <c r="F2376" s="257"/>
      <c r="G2376" s="79" t="s">
        <v>777</v>
      </c>
    </row>
    <row r="2377" spans="1:7" ht="12" customHeight="1" x14ac:dyDescent="0.2">
      <c r="A2377" s="255"/>
      <c r="B2377" s="255"/>
      <c r="C2377" s="79" t="s">
        <v>864</v>
      </c>
      <c r="D2377" s="80">
        <v>1</v>
      </c>
      <c r="E2377" s="257"/>
      <c r="F2377" s="257"/>
      <c r="G2377" s="79" t="s">
        <v>777</v>
      </c>
    </row>
    <row r="2378" spans="1:7" ht="12" customHeight="1" x14ac:dyDescent="0.2">
      <c r="A2378" s="255"/>
      <c r="B2378" s="255"/>
      <c r="C2378" s="79" t="s">
        <v>782</v>
      </c>
      <c r="D2378" s="80">
        <v>2</v>
      </c>
      <c r="E2378" s="257"/>
      <c r="F2378" s="257"/>
      <c r="G2378" s="79" t="s">
        <v>777</v>
      </c>
    </row>
    <row r="2379" spans="1:7" ht="12" customHeight="1" x14ac:dyDescent="0.2">
      <c r="A2379" s="255"/>
      <c r="B2379" s="255"/>
      <c r="C2379" s="79" t="s">
        <v>854</v>
      </c>
      <c r="D2379" s="80">
        <v>1</v>
      </c>
      <c r="E2379" s="257"/>
      <c r="F2379" s="257"/>
      <c r="G2379" s="79" t="s">
        <v>777</v>
      </c>
    </row>
    <row r="2380" spans="1:7" ht="12" customHeight="1" x14ac:dyDescent="0.2">
      <c r="A2380" s="255"/>
      <c r="B2380" s="255"/>
      <c r="C2380" s="79" t="s">
        <v>783</v>
      </c>
      <c r="D2380" s="80">
        <v>2</v>
      </c>
      <c r="E2380" s="257"/>
      <c r="F2380" s="257"/>
      <c r="G2380" s="79" t="s">
        <v>777</v>
      </c>
    </row>
    <row r="2381" spans="1:7" ht="12" customHeight="1" x14ac:dyDescent="0.2">
      <c r="A2381" s="255"/>
      <c r="B2381" s="255"/>
      <c r="C2381" s="79" t="s">
        <v>366</v>
      </c>
      <c r="D2381" s="80">
        <v>2</v>
      </c>
      <c r="E2381" s="80">
        <v>270</v>
      </c>
      <c r="F2381" s="80">
        <v>540</v>
      </c>
      <c r="G2381" s="79"/>
    </row>
    <row r="2382" spans="1:7" ht="12" customHeight="1" x14ac:dyDescent="0.2">
      <c r="A2382" s="255"/>
      <c r="B2382" s="255"/>
      <c r="C2382" s="79" t="s">
        <v>1758</v>
      </c>
      <c r="D2382" s="80">
        <v>1</v>
      </c>
      <c r="E2382" s="257"/>
      <c r="F2382" s="257"/>
      <c r="G2382" s="79" t="s">
        <v>777</v>
      </c>
    </row>
    <row r="2383" spans="1:7" ht="12" customHeight="1" x14ac:dyDescent="0.2">
      <c r="A2383" s="255"/>
      <c r="B2383" s="255"/>
      <c r="C2383" s="79" t="s">
        <v>550</v>
      </c>
      <c r="D2383" s="80">
        <v>1</v>
      </c>
      <c r="E2383" s="81">
        <v>6660</v>
      </c>
      <c r="F2383" s="81">
        <v>6660</v>
      </c>
      <c r="G2383" s="79"/>
    </row>
    <row r="2384" spans="1:7" ht="12" customHeight="1" x14ac:dyDescent="0.2">
      <c r="A2384" s="255"/>
      <c r="B2384" s="255"/>
      <c r="C2384" s="79" t="s">
        <v>549</v>
      </c>
      <c r="D2384" s="80">
        <v>1</v>
      </c>
      <c r="E2384" s="257"/>
      <c r="F2384" s="257"/>
      <c r="G2384" s="79" t="s">
        <v>777</v>
      </c>
    </row>
    <row r="2385" spans="1:7" ht="12" customHeight="1" x14ac:dyDescent="0.2">
      <c r="A2385" s="255"/>
      <c r="B2385" s="255"/>
      <c r="C2385" s="79" t="s">
        <v>550</v>
      </c>
      <c r="D2385" s="80">
        <v>1</v>
      </c>
      <c r="E2385" s="81">
        <v>6660</v>
      </c>
      <c r="F2385" s="81">
        <v>6660</v>
      </c>
      <c r="G2385" s="79"/>
    </row>
    <row r="2386" spans="1:7" ht="12" customHeight="1" x14ac:dyDescent="0.2">
      <c r="A2386" s="255"/>
      <c r="B2386" s="255"/>
      <c r="C2386" s="79" t="s">
        <v>794</v>
      </c>
      <c r="D2386" s="80">
        <v>1</v>
      </c>
      <c r="E2386" s="257"/>
      <c r="F2386" s="257"/>
      <c r="G2386" s="79" t="s">
        <v>777</v>
      </c>
    </row>
    <row r="2387" spans="1:7" ht="12" customHeight="1" x14ac:dyDescent="0.2">
      <c r="A2387" s="255"/>
      <c r="B2387" s="255"/>
      <c r="C2387" s="79" t="s">
        <v>790</v>
      </c>
      <c r="D2387" s="80">
        <v>1</v>
      </c>
      <c r="E2387" s="257"/>
      <c r="F2387" s="257"/>
      <c r="G2387" s="79" t="s">
        <v>777</v>
      </c>
    </row>
    <row r="2388" spans="1:7" ht="12" customHeight="1" x14ac:dyDescent="0.2">
      <c r="A2388" s="255"/>
      <c r="B2388" s="255"/>
      <c r="C2388" s="79" t="s">
        <v>1655</v>
      </c>
      <c r="D2388" s="80">
        <v>2</v>
      </c>
      <c r="E2388" s="256">
        <v>530.71</v>
      </c>
      <c r="F2388" s="264">
        <v>1061.42</v>
      </c>
      <c r="G2388" s="79"/>
    </row>
    <row r="2389" spans="1:7" ht="12" customHeight="1" x14ac:dyDescent="0.2">
      <c r="A2389" s="255"/>
      <c r="B2389" s="255"/>
      <c r="C2389" s="79" t="s">
        <v>394</v>
      </c>
      <c r="D2389" s="80">
        <v>2</v>
      </c>
      <c r="E2389" s="256">
        <v>0.01</v>
      </c>
      <c r="F2389" s="256">
        <v>0.02</v>
      </c>
      <c r="G2389" s="79"/>
    </row>
    <row r="2390" spans="1:7" ht="12" customHeight="1" x14ac:dyDescent="0.2">
      <c r="A2390" s="255"/>
      <c r="B2390" s="255"/>
      <c r="C2390" s="79" t="s">
        <v>822</v>
      </c>
      <c r="D2390" s="80">
        <v>6</v>
      </c>
      <c r="E2390" s="256">
        <v>0.01</v>
      </c>
      <c r="F2390" s="256">
        <v>0.06</v>
      </c>
      <c r="G2390" s="79"/>
    </row>
    <row r="2391" spans="1:7" ht="12" customHeight="1" x14ac:dyDescent="0.2">
      <c r="A2391" s="255"/>
      <c r="B2391" s="255"/>
      <c r="C2391" s="79" t="s">
        <v>815</v>
      </c>
      <c r="D2391" s="80">
        <v>4</v>
      </c>
      <c r="E2391" s="256">
        <v>0.01</v>
      </c>
      <c r="F2391" s="256">
        <v>0.04</v>
      </c>
      <c r="G2391" s="79"/>
    </row>
    <row r="2392" spans="1:7" ht="12" customHeight="1" x14ac:dyDescent="0.2">
      <c r="A2392" s="255"/>
      <c r="B2392" s="255"/>
      <c r="C2392" s="79" t="s">
        <v>1764</v>
      </c>
      <c r="D2392" s="80">
        <v>1</v>
      </c>
      <c r="E2392" s="257"/>
      <c r="F2392" s="257"/>
      <c r="G2392" s="79" t="s">
        <v>777</v>
      </c>
    </row>
    <row r="2393" spans="1:7" ht="12" customHeight="1" x14ac:dyDescent="0.2">
      <c r="A2393" s="255"/>
      <c r="B2393" s="255"/>
      <c r="C2393" s="79" t="s">
        <v>1765</v>
      </c>
      <c r="D2393" s="80">
        <v>1</v>
      </c>
      <c r="E2393" s="257"/>
      <c r="F2393" s="257"/>
      <c r="G2393" s="79" t="s">
        <v>777</v>
      </c>
    </row>
    <row r="2394" spans="1:7" ht="12" customHeight="1" x14ac:dyDescent="0.2">
      <c r="A2394" s="255"/>
      <c r="B2394" s="255"/>
      <c r="C2394" s="79" t="s">
        <v>551</v>
      </c>
      <c r="D2394" s="80">
        <v>2</v>
      </c>
      <c r="E2394" s="256">
        <v>0.01</v>
      </c>
      <c r="F2394" s="256">
        <v>0.02</v>
      </c>
      <c r="G2394" s="79"/>
    </row>
    <row r="2395" spans="1:7" ht="12" customHeight="1" x14ac:dyDescent="0.2">
      <c r="A2395" s="255"/>
      <c r="B2395" s="255"/>
      <c r="C2395" s="79" t="s">
        <v>792</v>
      </c>
      <c r="D2395" s="80">
        <v>1</v>
      </c>
      <c r="E2395" s="80">
        <v>930</v>
      </c>
      <c r="F2395" s="80">
        <v>930</v>
      </c>
      <c r="G2395" s="79"/>
    </row>
    <row r="2396" spans="1:7" ht="12" customHeight="1" x14ac:dyDescent="0.2">
      <c r="A2396" s="255"/>
      <c r="B2396" s="255"/>
      <c r="C2396" s="79" t="s">
        <v>329</v>
      </c>
      <c r="D2396" s="80">
        <v>3</v>
      </c>
      <c r="E2396" s="80">
        <v>620</v>
      </c>
      <c r="F2396" s="81">
        <v>1860</v>
      </c>
      <c r="G2396" s="79"/>
    </row>
    <row r="2397" spans="1:7" ht="12.95" customHeight="1" x14ac:dyDescent="0.2">
      <c r="E2397" s="259">
        <v>27270.98</v>
      </c>
      <c r="F2397" s="259">
        <v>27270.98</v>
      </c>
    </row>
    <row r="2398" spans="1:7" ht="12" customHeight="1" x14ac:dyDescent="0.2">
      <c r="A2398" s="251">
        <v>135</v>
      </c>
      <c r="B2398" s="252" t="s">
        <v>1754</v>
      </c>
      <c r="C2398" s="253"/>
      <c r="D2398" s="251">
        <v>1</v>
      </c>
      <c r="E2398" s="261">
        <v>10593.44</v>
      </c>
      <c r="F2398" s="261">
        <v>10593.44</v>
      </c>
      <c r="G2398" s="79"/>
    </row>
    <row r="2399" spans="1:7" ht="12" customHeight="1" x14ac:dyDescent="0.2">
      <c r="A2399" s="255"/>
      <c r="B2399" s="255"/>
      <c r="C2399" s="79" t="s">
        <v>1752</v>
      </c>
      <c r="D2399" s="80">
        <v>1</v>
      </c>
      <c r="E2399" s="257"/>
      <c r="F2399" s="257"/>
      <c r="G2399" s="79" t="s">
        <v>777</v>
      </c>
    </row>
    <row r="2400" spans="1:7" ht="12" customHeight="1" x14ac:dyDescent="0.2">
      <c r="A2400" s="255"/>
      <c r="B2400" s="255"/>
      <c r="C2400" s="79" t="s">
        <v>848</v>
      </c>
      <c r="D2400" s="80">
        <v>3</v>
      </c>
      <c r="E2400" s="257"/>
      <c r="F2400" s="257"/>
      <c r="G2400" s="79" t="s">
        <v>777</v>
      </c>
    </row>
    <row r="2401" spans="1:7" ht="12" customHeight="1" x14ac:dyDescent="0.2">
      <c r="A2401" s="255"/>
      <c r="B2401" s="255"/>
      <c r="C2401" s="79" t="s">
        <v>849</v>
      </c>
      <c r="D2401" s="80">
        <v>1</v>
      </c>
      <c r="E2401" s="257"/>
      <c r="F2401" s="257"/>
      <c r="G2401" s="79" t="s">
        <v>777</v>
      </c>
    </row>
    <row r="2402" spans="1:7" ht="12" customHeight="1" x14ac:dyDescent="0.2">
      <c r="A2402" s="255"/>
      <c r="B2402" s="255"/>
      <c r="C2402" s="79" t="s">
        <v>854</v>
      </c>
      <c r="D2402" s="80">
        <v>1</v>
      </c>
      <c r="E2402" s="257"/>
      <c r="F2402" s="257"/>
      <c r="G2402" s="79" t="s">
        <v>777</v>
      </c>
    </row>
    <row r="2403" spans="1:7" ht="12" customHeight="1" x14ac:dyDescent="0.2">
      <c r="A2403" s="255"/>
      <c r="B2403" s="255"/>
      <c r="C2403" s="79" t="s">
        <v>353</v>
      </c>
      <c r="D2403" s="80">
        <v>1</v>
      </c>
      <c r="E2403" s="80">
        <v>930</v>
      </c>
      <c r="F2403" s="80">
        <v>930</v>
      </c>
      <c r="G2403" s="79"/>
    </row>
    <row r="2404" spans="1:7" ht="12" customHeight="1" x14ac:dyDescent="0.2">
      <c r="A2404" s="255"/>
      <c r="B2404" s="255"/>
      <c r="C2404" s="79" t="s">
        <v>305</v>
      </c>
      <c r="D2404" s="80">
        <v>2</v>
      </c>
      <c r="E2404" s="80">
        <v>270</v>
      </c>
      <c r="F2404" s="80">
        <v>540</v>
      </c>
      <c r="G2404" s="79"/>
    </row>
    <row r="2405" spans="1:7" ht="12" customHeight="1" x14ac:dyDescent="0.2">
      <c r="A2405" s="255"/>
      <c r="B2405" s="255"/>
      <c r="C2405" s="79" t="s">
        <v>1755</v>
      </c>
      <c r="D2405" s="80">
        <v>1</v>
      </c>
      <c r="E2405" s="257"/>
      <c r="F2405" s="257"/>
      <c r="G2405" s="79" t="s">
        <v>777</v>
      </c>
    </row>
    <row r="2406" spans="1:7" ht="12" customHeight="1" x14ac:dyDescent="0.2">
      <c r="A2406" s="255"/>
      <c r="B2406" s="255"/>
      <c r="C2406" s="79" t="s">
        <v>824</v>
      </c>
      <c r="D2406" s="80">
        <v>4</v>
      </c>
      <c r="E2406" s="256">
        <v>0.01</v>
      </c>
      <c r="F2406" s="256">
        <v>0.04</v>
      </c>
      <c r="G2406" s="79"/>
    </row>
    <row r="2407" spans="1:7" ht="12" customHeight="1" x14ac:dyDescent="0.2">
      <c r="A2407" s="255"/>
      <c r="B2407" s="255"/>
      <c r="C2407" s="79" t="s">
        <v>549</v>
      </c>
      <c r="D2407" s="80">
        <v>1</v>
      </c>
      <c r="E2407" s="257"/>
      <c r="F2407" s="257"/>
      <c r="G2407" s="79" t="s">
        <v>777</v>
      </c>
    </row>
    <row r="2408" spans="1:7" ht="12" customHeight="1" x14ac:dyDescent="0.2">
      <c r="A2408" s="255"/>
      <c r="B2408" s="255"/>
      <c r="C2408" s="79" t="s">
        <v>1751</v>
      </c>
      <c r="D2408" s="80">
        <v>1</v>
      </c>
      <c r="E2408" s="257"/>
      <c r="F2408" s="257"/>
      <c r="G2408" s="79" t="s">
        <v>777</v>
      </c>
    </row>
    <row r="2409" spans="1:7" ht="12" customHeight="1" x14ac:dyDescent="0.2">
      <c r="A2409" s="255"/>
      <c r="B2409" s="255"/>
      <c r="C2409" s="79" t="s">
        <v>847</v>
      </c>
      <c r="D2409" s="80">
        <v>1</v>
      </c>
      <c r="E2409" s="257"/>
      <c r="F2409" s="257"/>
      <c r="G2409" s="79" t="s">
        <v>777</v>
      </c>
    </row>
    <row r="2410" spans="1:7" ht="12" customHeight="1" x14ac:dyDescent="0.2">
      <c r="A2410" s="255"/>
      <c r="B2410" s="255"/>
      <c r="C2410" s="79" t="s">
        <v>850</v>
      </c>
      <c r="D2410" s="80">
        <v>2</v>
      </c>
      <c r="E2410" s="256">
        <v>530.71</v>
      </c>
      <c r="F2410" s="264">
        <v>1061.42</v>
      </c>
      <c r="G2410" s="79"/>
    </row>
    <row r="2411" spans="1:7" ht="12" customHeight="1" x14ac:dyDescent="0.2">
      <c r="A2411" s="255"/>
      <c r="B2411" s="255"/>
      <c r="C2411" s="79" t="s">
        <v>812</v>
      </c>
      <c r="D2411" s="80">
        <v>1</v>
      </c>
      <c r="E2411" s="257"/>
      <c r="F2411" s="257"/>
      <c r="G2411" s="79" t="s">
        <v>777</v>
      </c>
    </row>
    <row r="2412" spans="1:7" ht="12" customHeight="1" x14ac:dyDescent="0.2">
      <c r="A2412" s="255"/>
      <c r="B2412" s="255"/>
      <c r="C2412" s="79" t="s">
        <v>812</v>
      </c>
      <c r="D2412" s="80">
        <v>1</v>
      </c>
      <c r="E2412" s="257"/>
      <c r="F2412" s="257"/>
      <c r="G2412" s="79" t="s">
        <v>777</v>
      </c>
    </row>
    <row r="2413" spans="1:7" ht="12" customHeight="1" x14ac:dyDescent="0.2">
      <c r="A2413" s="255"/>
      <c r="B2413" s="255"/>
      <c r="C2413" s="79" t="s">
        <v>814</v>
      </c>
      <c r="D2413" s="80">
        <v>1</v>
      </c>
      <c r="E2413" s="257"/>
      <c r="F2413" s="257"/>
      <c r="G2413" s="79" t="s">
        <v>777</v>
      </c>
    </row>
    <row r="2414" spans="1:7" ht="12" customHeight="1" x14ac:dyDescent="0.2">
      <c r="A2414" s="255"/>
      <c r="B2414" s="255"/>
      <c r="C2414" s="79" t="s">
        <v>814</v>
      </c>
      <c r="D2414" s="80">
        <v>1</v>
      </c>
      <c r="E2414" s="257"/>
      <c r="F2414" s="257"/>
      <c r="G2414" s="79" t="s">
        <v>777</v>
      </c>
    </row>
    <row r="2415" spans="1:7" ht="12" customHeight="1" x14ac:dyDescent="0.2">
      <c r="A2415" s="255"/>
      <c r="B2415" s="255"/>
      <c r="C2415" s="79" t="s">
        <v>321</v>
      </c>
      <c r="D2415" s="80">
        <v>1</v>
      </c>
      <c r="E2415" s="80">
        <v>940</v>
      </c>
      <c r="F2415" s="80">
        <v>940</v>
      </c>
      <c r="G2415" s="79"/>
    </row>
    <row r="2416" spans="1:7" ht="12" customHeight="1" x14ac:dyDescent="0.2">
      <c r="A2416" s="255"/>
      <c r="B2416" s="255"/>
      <c r="C2416" s="79" t="s">
        <v>321</v>
      </c>
      <c r="D2416" s="80">
        <v>1</v>
      </c>
      <c r="E2416" s="80">
        <v>940</v>
      </c>
      <c r="F2416" s="80">
        <v>940</v>
      </c>
      <c r="G2416" s="79"/>
    </row>
    <row r="2417" spans="1:7" ht="12" customHeight="1" x14ac:dyDescent="0.2">
      <c r="A2417" s="255"/>
      <c r="B2417" s="255"/>
      <c r="C2417" s="79" t="s">
        <v>318</v>
      </c>
      <c r="D2417" s="80">
        <v>2</v>
      </c>
      <c r="E2417" s="80">
        <v>170</v>
      </c>
      <c r="F2417" s="80">
        <v>340</v>
      </c>
      <c r="G2417" s="79"/>
    </row>
    <row r="2418" spans="1:7" ht="12" customHeight="1" x14ac:dyDescent="0.2">
      <c r="A2418" s="255"/>
      <c r="B2418" s="255"/>
      <c r="C2418" s="79" t="s">
        <v>813</v>
      </c>
      <c r="D2418" s="80">
        <v>1</v>
      </c>
      <c r="E2418" s="257"/>
      <c r="F2418" s="257"/>
      <c r="G2418" s="79" t="s">
        <v>777</v>
      </c>
    </row>
    <row r="2419" spans="1:7" ht="12" customHeight="1" x14ac:dyDescent="0.2">
      <c r="A2419" s="255"/>
      <c r="B2419" s="255"/>
      <c r="C2419" s="79" t="s">
        <v>813</v>
      </c>
      <c r="D2419" s="80">
        <v>1</v>
      </c>
      <c r="E2419" s="257"/>
      <c r="F2419" s="257"/>
      <c r="G2419" s="79" t="s">
        <v>777</v>
      </c>
    </row>
    <row r="2420" spans="1:7" ht="12" customHeight="1" x14ac:dyDescent="0.2">
      <c r="A2420" s="255"/>
      <c r="B2420" s="255"/>
      <c r="C2420" s="79" t="s">
        <v>394</v>
      </c>
      <c r="D2420" s="80">
        <v>2</v>
      </c>
      <c r="E2420" s="256">
        <v>0.01</v>
      </c>
      <c r="F2420" s="256">
        <v>0.02</v>
      </c>
      <c r="G2420" s="79"/>
    </row>
    <row r="2421" spans="1:7" ht="12" customHeight="1" x14ac:dyDescent="0.2">
      <c r="A2421" s="255"/>
      <c r="B2421" s="255"/>
      <c r="C2421" s="79" t="s">
        <v>306</v>
      </c>
      <c r="D2421" s="80">
        <v>3</v>
      </c>
      <c r="E2421" s="80">
        <v>130</v>
      </c>
      <c r="F2421" s="80">
        <v>390</v>
      </c>
      <c r="G2421" s="79"/>
    </row>
    <row r="2422" spans="1:7" ht="12" customHeight="1" x14ac:dyDescent="0.2">
      <c r="A2422" s="255"/>
      <c r="B2422" s="255"/>
      <c r="C2422" s="79" t="s">
        <v>1753</v>
      </c>
      <c r="D2422" s="80">
        <v>1</v>
      </c>
      <c r="E2422" s="257"/>
      <c r="F2422" s="257"/>
      <c r="G2422" s="79" t="s">
        <v>777</v>
      </c>
    </row>
    <row r="2423" spans="1:7" ht="12" customHeight="1" x14ac:dyDescent="0.2">
      <c r="A2423" s="255"/>
      <c r="B2423" s="255"/>
      <c r="C2423" s="79" t="s">
        <v>822</v>
      </c>
      <c r="D2423" s="80">
        <v>6</v>
      </c>
      <c r="E2423" s="256">
        <v>0.01</v>
      </c>
      <c r="F2423" s="256">
        <v>0.06</v>
      </c>
      <c r="G2423" s="79"/>
    </row>
    <row r="2424" spans="1:7" ht="12.95" customHeight="1" x14ac:dyDescent="0.2">
      <c r="E2424" s="259">
        <v>15734.56</v>
      </c>
      <c r="F2424" s="259">
        <v>15734.56</v>
      </c>
    </row>
    <row r="2425" spans="1:7" ht="12" customHeight="1" x14ac:dyDescent="0.2">
      <c r="A2425" s="251">
        <v>136</v>
      </c>
      <c r="B2425" s="252" t="s">
        <v>1756</v>
      </c>
      <c r="C2425" s="253"/>
      <c r="D2425" s="251">
        <v>1</v>
      </c>
      <c r="E2425" s="254">
        <v>9260</v>
      </c>
      <c r="F2425" s="254">
        <v>9260</v>
      </c>
      <c r="G2425" s="79"/>
    </row>
    <row r="2426" spans="1:7" ht="12" customHeight="1" x14ac:dyDescent="0.2">
      <c r="A2426" s="255"/>
      <c r="B2426" s="255"/>
      <c r="C2426" s="79" t="s">
        <v>898</v>
      </c>
      <c r="D2426" s="80">
        <v>1</v>
      </c>
      <c r="E2426" s="257"/>
      <c r="F2426" s="257"/>
      <c r="G2426" s="79" t="s">
        <v>777</v>
      </c>
    </row>
    <row r="2427" spans="1:7" ht="12" customHeight="1" x14ac:dyDescent="0.2">
      <c r="A2427" s="255"/>
      <c r="B2427" s="255"/>
      <c r="C2427" s="79" t="s">
        <v>848</v>
      </c>
      <c r="D2427" s="80">
        <v>3</v>
      </c>
      <c r="E2427" s="257"/>
      <c r="F2427" s="257"/>
      <c r="G2427" s="79" t="s">
        <v>777</v>
      </c>
    </row>
    <row r="2428" spans="1:7" ht="12" customHeight="1" x14ac:dyDescent="0.2">
      <c r="A2428" s="255"/>
      <c r="B2428" s="255"/>
      <c r="C2428" s="79" t="s">
        <v>849</v>
      </c>
      <c r="D2428" s="80">
        <v>1</v>
      </c>
      <c r="E2428" s="257"/>
      <c r="F2428" s="257"/>
      <c r="G2428" s="79" t="s">
        <v>777</v>
      </c>
    </row>
    <row r="2429" spans="1:7" ht="12" customHeight="1" x14ac:dyDescent="0.2">
      <c r="A2429" s="255"/>
      <c r="B2429" s="255"/>
      <c r="C2429" s="79" t="s">
        <v>854</v>
      </c>
      <c r="D2429" s="80">
        <v>2</v>
      </c>
      <c r="E2429" s="257"/>
      <c r="F2429" s="257"/>
      <c r="G2429" s="79" t="s">
        <v>777</v>
      </c>
    </row>
    <row r="2430" spans="1:7" ht="12" customHeight="1" x14ac:dyDescent="0.2">
      <c r="A2430" s="255"/>
      <c r="B2430" s="255"/>
      <c r="C2430" s="79" t="s">
        <v>394</v>
      </c>
      <c r="D2430" s="80">
        <v>1</v>
      </c>
      <c r="E2430" s="256">
        <v>0.01</v>
      </c>
      <c r="F2430" s="256">
        <v>0.01</v>
      </c>
      <c r="G2430" s="79"/>
    </row>
    <row r="2431" spans="1:7" ht="12" customHeight="1" x14ac:dyDescent="0.2">
      <c r="A2431" s="255"/>
      <c r="B2431" s="255"/>
      <c r="C2431" s="79" t="s">
        <v>353</v>
      </c>
      <c r="D2431" s="80">
        <v>1</v>
      </c>
      <c r="E2431" s="80">
        <v>930</v>
      </c>
      <c r="F2431" s="80">
        <v>930</v>
      </c>
      <c r="G2431" s="79"/>
    </row>
    <row r="2432" spans="1:7" ht="12" customHeight="1" x14ac:dyDescent="0.2">
      <c r="A2432" s="255"/>
      <c r="B2432" s="255"/>
      <c r="C2432" s="79" t="s">
        <v>305</v>
      </c>
      <c r="D2432" s="80">
        <v>2</v>
      </c>
      <c r="E2432" s="80">
        <v>270</v>
      </c>
      <c r="F2432" s="80">
        <v>540</v>
      </c>
      <c r="G2432" s="79"/>
    </row>
    <row r="2433" spans="1:7" ht="12" customHeight="1" x14ac:dyDescent="0.2">
      <c r="A2433" s="255"/>
      <c r="B2433" s="255"/>
      <c r="C2433" s="79" t="s">
        <v>850</v>
      </c>
      <c r="D2433" s="80">
        <v>1</v>
      </c>
      <c r="E2433" s="256">
        <v>530.71</v>
      </c>
      <c r="F2433" s="256">
        <v>530.71</v>
      </c>
      <c r="G2433" s="79"/>
    </row>
    <row r="2434" spans="1:7" ht="12" customHeight="1" x14ac:dyDescent="0.2">
      <c r="A2434" s="255"/>
      <c r="B2434" s="255"/>
      <c r="C2434" s="79" t="s">
        <v>824</v>
      </c>
      <c r="D2434" s="80">
        <v>4</v>
      </c>
      <c r="E2434" s="256">
        <v>0.01</v>
      </c>
      <c r="F2434" s="256">
        <v>0.04</v>
      </c>
      <c r="G2434" s="79"/>
    </row>
    <row r="2435" spans="1:7" ht="12" customHeight="1" x14ac:dyDescent="0.2">
      <c r="A2435" s="255"/>
      <c r="B2435" s="255"/>
      <c r="C2435" s="79" t="s">
        <v>549</v>
      </c>
      <c r="D2435" s="80">
        <v>1</v>
      </c>
      <c r="E2435" s="257"/>
      <c r="F2435" s="257"/>
      <c r="G2435" s="79" t="s">
        <v>777</v>
      </c>
    </row>
    <row r="2436" spans="1:7" ht="12" customHeight="1" x14ac:dyDescent="0.2">
      <c r="A2436" s="255"/>
      <c r="B2436" s="255"/>
      <c r="C2436" s="79" t="s">
        <v>787</v>
      </c>
      <c r="D2436" s="80">
        <v>1</v>
      </c>
      <c r="E2436" s="257"/>
      <c r="F2436" s="257"/>
      <c r="G2436" s="79" t="s">
        <v>777</v>
      </c>
    </row>
    <row r="2437" spans="1:7" ht="12" customHeight="1" x14ac:dyDescent="0.2">
      <c r="A2437" s="255"/>
      <c r="B2437" s="255"/>
      <c r="C2437" s="79" t="s">
        <v>847</v>
      </c>
      <c r="D2437" s="80">
        <v>1</v>
      </c>
      <c r="E2437" s="257"/>
      <c r="F2437" s="257"/>
      <c r="G2437" s="79" t="s">
        <v>777</v>
      </c>
    </row>
    <row r="2438" spans="1:7" ht="12" customHeight="1" x14ac:dyDescent="0.2">
      <c r="A2438" s="255"/>
      <c r="B2438" s="255"/>
      <c r="C2438" s="79" t="s">
        <v>812</v>
      </c>
      <c r="D2438" s="80">
        <v>1</v>
      </c>
      <c r="E2438" s="257"/>
      <c r="F2438" s="257"/>
      <c r="G2438" s="79" t="s">
        <v>777</v>
      </c>
    </row>
    <row r="2439" spans="1:7" ht="12" customHeight="1" x14ac:dyDescent="0.2">
      <c r="A2439" s="255"/>
      <c r="B2439" s="255"/>
      <c r="C2439" s="79" t="s">
        <v>812</v>
      </c>
      <c r="D2439" s="80">
        <v>1</v>
      </c>
      <c r="E2439" s="257"/>
      <c r="F2439" s="257"/>
      <c r="G2439" s="79" t="s">
        <v>777</v>
      </c>
    </row>
    <row r="2440" spans="1:7" ht="12" customHeight="1" x14ac:dyDescent="0.2">
      <c r="A2440" s="255"/>
      <c r="B2440" s="255"/>
      <c r="C2440" s="79" t="s">
        <v>814</v>
      </c>
      <c r="D2440" s="80">
        <v>1</v>
      </c>
      <c r="E2440" s="257"/>
      <c r="F2440" s="257"/>
      <c r="G2440" s="79" t="s">
        <v>777</v>
      </c>
    </row>
    <row r="2441" spans="1:7" ht="12" customHeight="1" x14ac:dyDescent="0.2">
      <c r="A2441" s="255"/>
      <c r="B2441" s="255"/>
      <c r="C2441" s="79" t="s">
        <v>814</v>
      </c>
      <c r="D2441" s="80">
        <v>1</v>
      </c>
      <c r="E2441" s="257"/>
      <c r="F2441" s="257"/>
      <c r="G2441" s="79" t="s">
        <v>777</v>
      </c>
    </row>
    <row r="2442" spans="1:7" ht="12" customHeight="1" x14ac:dyDescent="0.2">
      <c r="A2442" s="255"/>
      <c r="B2442" s="255"/>
      <c r="C2442" s="79" t="s">
        <v>321</v>
      </c>
      <c r="D2442" s="80">
        <v>1</v>
      </c>
      <c r="E2442" s="80">
        <v>940</v>
      </c>
      <c r="F2442" s="80">
        <v>940</v>
      </c>
      <c r="G2442" s="79"/>
    </row>
    <row r="2443" spans="1:7" ht="12" customHeight="1" x14ac:dyDescent="0.2">
      <c r="A2443" s="255"/>
      <c r="B2443" s="255"/>
      <c r="C2443" s="79" t="s">
        <v>321</v>
      </c>
      <c r="D2443" s="80">
        <v>1</v>
      </c>
      <c r="E2443" s="80">
        <v>940</v>
      </c>
      <c r="F2443" s="80">
        <v>940</v>
      </c>
      <c r="G2443" s="79"/>
    </row>
    <row r="2444" spans="1:7" ht="12" customHeight="1" x14ac:dyDescent="0.2">
      <c r="A2444" s="255"/>
      <c r="B2444" s="255"/>
      <c r="C2444" s="79" t="s">
        <v>318</v>
      </c>
      <c r="D2444" s="80">
        <v>2</v>
      </c>
      <c r="E2444" s="80">
        <v>170</v>
      </c>
      <c r="F2444" s="80">
        <v>340</v>
      </c>
      <c r="G2444" s="79"/>
    </row>
    <row r="2445" spans="1:7" ht="12" customHeight="1" x14ac:dyDescent="0.2">
      <c r="A2445" s="255"/>
      <c r="B2445" s="255"/>
      <c r="C2445" s="79" t="s">
        <v>813</v>
      </c>
      <c r="D2445" s="80">
        <v>1</v>
      </c>
      <c r="E2445" s="257"/>
      <c r="F2445" s="257"/>
      <c r="G2445" s="79" t="s">
        <v>777</v>
      </c>
    </row>
    <row r="2446" spans="1:7" ht="12" customHeight="1" x14ac:dyDescent="0.2">
      <c r="A2446" s="255"/>
      <c r="B2446" s="255"/>
      <c r="C2446" s="79" t="s">
        <v>813</v>
      </c>
      <c r="D2446" s="80">
        <v>1</v>
      </c>
      <c r="E2446" s="257"/>
      <c r="F2446" s="257"/>
      <c r="G2446" s="79" t="s">
        <v>777</v>
      </c>
    </row>
    <row r="2447" spans="1:7" ht="12" customHeight="1" x14ac:dyDescent="0.2">
      <c r="A2447" s="255"/>
      <c r="B2447" s="255"/>
      <c r="C2447" s="79" t="s">
        <v>306</v>
      </c>
      <c r="D2447" s="80">
        <v>2</v>
      </c>
      <c r="E2447" s="80">
        <v>130</v>
      </c>
      <c r="F2447" s="80">
        <v>260</v>
      </c>
      <c r="G2447" s="79"/>
    </row>
    <row r="2448" spans="1:7" ht="12" customHeight="1" x14ac:dyDescent="0.2">
      <c r="A2448" s="255"/>
      <c r="B2448" s="255"/>
      <c r="C2448" s="79" t="s">
        <v>899</v>
      </c>
      <c r="D2448" s="80">
        <v>1</v>
      </c>
      <c r="E2448" s="257"/>
      <c r="F2448" s="257"/>
      <c r="G2448" s="79" t="s">
        <v>777</v>
      </c>
    </row>
    <row r="2449" spans="1:7" ht="12" customHeight="1" x14ac:dyDescent="0.2">
      <c r="A2449" s="255"/>
      <c r="B2449" s="255"/>
      <c r="C2449" s="79" t="s">
        <v>822</v>
      </c>
      <c r="D2449" s="80">
        <v>6</v>
      </c>
      <c r="E2449" s="256">
        <v>0.01</v>
      </c>
      <c r="F2449" s="256">
        <v>0.06</v>
      </c>
      <c r="G2449" s="79"/>
    </row>
    <row r="2450" spans="1:7" ht="12.95" customHeight="1" x14ac:dyDescent="0.2">
      <c r="E2450" s="259">
        <v>13741.11</v>
      </c>
      <c r="F2450" s="259">
        <v>13741.11</v>
      </c>
    </row>
    <row r="2451" spans="1:7" ht="12" customHeight="1" x14ac:dyDescent="0.2">
      <c r="A2451" s="251">
        <v>137</v>
      </c>
      <c r="B2451" s="252" t="s">
        <v>1103</v>
      </c>
      <c r="C2451" s="253"/>
      <c r="D2451" s="251">
        <v>1</v>
      </c>
      <c r="E2451" s="254">
        <v>8020</v>
      </c>
      <c r="F2451" s="254">
        <v>8020</v>
      </c>
      <c r="G2451" s="79"/>
    </row>
    <row r="2452" spans="1:7" ht="12" customHeight="1" x14ac:dyDescent="0.2">
      <c r="A2452" s="255"/>
      <c r="B2452" s="255"/>
      <c r="C2452" s="79" t="s">
        <v>789</v>
      </c>
      <c r="D2452" s="80">
        <v>1</v>
      </c>
      <c r="E2452" s="257"/>
      <c r="F2452" s="257"/>
      <c r="G2452" s="79" t="s">
        <v>777</v>
      </c>
    </row>
    <row r="2453" spans="1:7" ht="12" customHeight="1" x14ac:dyDescent="0.2">
      <c r="A2453" s="255"/>
      <c r="B2453" s="255"/>
      <c r="C2453" s="79" t="s">
        <v>306</v>
      </c>
      <c r="D2453" s="80">
        <v>2</v>
      </c>
      <c r="E2453" s="80">
        <v>130</v>
      </c>
      <c r="F2453" s="80">
        <v>260</v>
      </c>
      <c r="G2453" s="79"/>
    </row>
    <row r="2454" spans="1:7" ht="12" customHeight="1" x14ac:dyDescent="0.2">
      <c r="A2454" s="255"/>
      <c r="B2454" s="255"/>
      <c r="C2454" s="79" t="s">
        <v>813</v>
      </c>
      <c r="D2454" s="80">
        <v>1</v>
      </c>
      <c r="E2454" s="257"/>
      <c r="F2454" s="257"/>
      <c r="G2454" s="79" t="s">
        <v>777</v>
      </c>
    </row>
    <row r="2455" spans="1:7" ht="12" customHeight="1" x14ac:dyDescent="0.2">
      <c r="A2455" s="255"/>
      <c r="B2455" s="255"/>
      <c r="C2455" s="79" t="s">
        <v>813</v>
      </c>
      <c r="D2455" s="80">
        <v>1</v>
      </c>
      <c r="E2455" s="257"/>
      <c r="F2455" s="257"/>
      <c r="G2455" s="79" t="s">
        <v>777</v>
      </c>
    </row>
    <row r="2456" spans="1:7" ht="12" customHeight="1" x14ac:dyDescent="0.2">
      <c r="A2456" s="255"/>
      <c r="B2456" s="255"/>
      <c r="C2456" s="79" t="s">
        <v>318</v>
      </c>
      <c r="D2456" s="80">
        <v>2</v>
      </c>
      <c r="E2456" s="80">
        <v>170</v>
      </c>
      <c r="F2456" s="80">
        <v>340</v>
      </c>
      <c r="G2456" s="79"/>
    </row>
    <row r="2457" spans="1:7" ht="12" customHeight="1" x14ac:dyDescent="0.2">
      <c r="A2457" s="255"/>
      <c r="B2457" s="255"/>
      <c r="C2457" s="79" t="s">
        <v>321</v>
      </c>
      <c r="D2457" s="80">
        <v>1</v>
      </c>
      <c r="E2457" s="80">
        <v>940</v>
      </c>
      <c r="F2457" s="80">
        <v>940</v>
      </c>
      <c r="G2457" s="79"/>
    </row>
    <row r="2458" spans="1:7" ht="12" customHeight="1" x14ac:dyDescent="0.2">
      <c r="A2458" s="255"/>
      <c r="B2458" s="255"/>
      <c r="C2458" s="79" t="s">
        <v>321</v>
      </c>
      <c r="D2458" s="80">
        <v>1</v>
      </c>
      <c r="E2458" s="80">
        <v>940</v>
      </c>
      <c r="F2458" s="80">
        <v>940</v>
      </c>
      <c r="G2458" s="79"/>
    </row>
    <row r="2459" spans="1:7" ht="12" customHeight="1" x14ac:dyDescent="0.2">
      <c r="A2459" s="255"/>
      <c r="B2459" s="255"/>
      <c r="C2459" s="79" t="s">
        <v>814</v>
      </c>
      <c r="D2459" s="80">
        <v>1</v>
      </c>
      <c r="E2459" s="257"/>
      <c r="F2459" s="257"/>
      <c r="G2459" s="79" t="s">
        <v>777</v>
      </c>
    </row>
    <row r="2460" spans="1:7" ht="12" customHeight="1" x14ac:dyDescent="0.2">
      <c r="A2460" s="255"/>
      <c r="B2460" s="255"/>
      <c r="C2460" s="79" t="s">
        <v>814</v>
      </c>
      <c r="D2460" s="80">
        <v>1</v>
      </c>
      <c r="E2460" s="257"/>
      <c r="F2460" s="257"/>
      <c r="G2460" s="79" t="s">
        <v>777</v>
      </c>
    </row>
    <row r="2461" spans="1:7" ht="12" customHeight="1" x14ac:dyDescent="0.2">
      <c r="A2461" s="255"/>
      <c r="B2461" s="255"/>
      <c r="C2461" s="79" t="s">
        <v>812</v>
      </c>
      <c r="D2461" s="80">
        <v>1</v>
      </c>
      <c r="E2461" s="257"/>
      <c r="F2461" s="257"/>
      <c r="G2461" s="79" t="s">
        <v>777</v>
      </c>
    </row>
    <row r="2462" spans="1:7" ht="12" customHeight="1" x14ac:dyDescent="0.2">
      <c r="A2462" s="255"/>
      <c r="B2462" s="255"/>
      <c r="C2462" s="79" t="s">
        <v>812</v>
      </c>
      <c r="D2462" s="80">
        <v>1</v>
      </c>
      <c r="E2462" s="257"/>
      <c r="F2462" s="257"/>
      <c r="G2462" s="79" t="s">
        <v>777</v>
      </c>
    </row>
    <row r="2463" spans="1:7" ht="12" customHeight="1" x14ac:dyDescent="0.2">
      <c r="A2463" s="255"/>
      <c r="B2463" s="255"/>
      <c r="C2463" s="79" t="s">
        <v>847</v>
      </c>
      <c r="D2463" s="80">
        <v>1</v>
      </c>
      <c r="E2463" s="257"/>
      <c r="F2463" s="257"/>
      <c r="G2463" s="79" t="s">
        <v>777</v>
      </c>
    </row>
    <row r="2464" spans="1:7" ht="12" customHeight="1" x14ac:dyDescent="0.2">
      <c r="A2464" s="255"/>
      <c r="B2464" s="255"/>
      <c r="C2464" s="79" t="s">
        <v>787</v>
      </c>
      <c r="D2464" s="80">
        <v>1</v>
      </c>
      <c r="E2464" s="257"/>
      <c r="F2464" s="257"/>
      <c r="G2464" s="79" t="s">
        <v>777</v>
      </c>
    </row>
    <row r="2465" spans="1:7" ht="12" customHeight="1" x14ac:dyDescent="0.2">
      <c r="A2465" s="255"/>
      <c r="B2465" s="255"/>
      <c r="C2465" s="79" t="s">
        <v>549</v>
      </c>
      <c r="D2465" s="80">
        <v>1</v>
      </c>
      <c r="E2465" s="257"/>
      <c r="F2465" s="257"/>
      <c r="G2465" s="79" t="s">
        <v>777</v>
      </c>
    </row>
    <row r="2466" spans="1:7" ht="12" customHeight="1" x14ac:dyDescent="0.2">
      <c r="A2466" s="255"/>
      <c r="B2466" s="255"/>
      <c r="C2466" s="79" t="s">
        <v>1724</v>
      </c>
      <c r="D2466" s="80">
        <v>2</v>
      </c>
      <c r="E2466" s="257"/>
      <c r="F2466" s="257"/>
      <c r="G2466" s="79" t="s">
        <v>777</v>
      </c>
    </row>
    <row r="2467" spans="1:7" ht="12" customHeight="1" x14ac:dyDescent="0.2">
      <c r="A2467" s="255"/>
      <c r="B2467" s="255"/>
      <c r="C2467" s="79" t="s">
        <v>791</v>
      </c>
      <c r="D2467" s="80">
        <v>1</v>
      </c>
      <c r="E2467" s="256">
        <v>530.71</v>
      </c>
      <c r="F2467" s="256">
        <v>530.71</v>
      </c>
      <c r="G2467" s="79"/>
    </row>
    <row r="2468" spans="1:7" ht="12" customHeight="1" x14ac:dyDescent="0.2">
      <c r="A2468" s="255"/>
      <c r="B2468" s="255"/>
      <c r="C2468" s="79" t="s">
        <v>305</v>
      </c>
      <c r="D2468" s="80">
        <v>2</v>
      </c>
      <c r="E2468" s="80">
        <v>270</v>
      </c>
      <c r="F2468" s="80">
        <v>540</v>
      </c>
      <c r="G2468" s="79"/>
    </row>
    <row r="2469" spans="1:7" ht="12" customHeight="1" x14ac:dyDescent="0.2">
      <c r="A2469" s="255"/>
      <c r="B2469" s="255"/>
      <c r="C2469" s="79" t="s">
        <v>353</v>
      </c>
      <c r="D2469" s="80">
        <v>1</v>
      </c>
      <c r="E2469" s="80">
        <v>930</v>
      </c>
      <c r="F2469" s="80">
        <v>930</v>
      </c>
      <c r="G2469" s="79"/>
    </row>
    <row r="2470" spans="1:7" ht="12" customHeight="1" x14ac:dyDescent="0.2">
      <c r="A2470" s="255"/>
      <c r="B2470" s="255"/>
      <c r="C2470" s="79" t="s">
        <v>394</v>
      </c>
      <c r="D2470" s="80">
        <v>1</v>
      </c>
      <c r="E2470" s="256">
        <v>0.01</v>
      </c>
      <c r="F2470" s="256">
        <v>0.01</v>
      </c>
      <c r="G2470" s="79"/>
    </row>
    <row r="2471" spans="1:7" ht="12" customHeight="1" x14ac:dyDescent="0.2">
      <c r="A2471" s="255"/>
      <c r="B2471" s="255"/>
      <c r="C2471" s="79" t="s">
        <v>548</v>
      </c>
      <c r="D2471" s="80">
        <v>1</v>
      </c>
      <c r="E2471" s="257"/>
      <c r="F2471" s="257"/>
      <c r="G2471" s="79" t="s">
        <v>777</v>
      </c>
    </row>
    <row r="2472" spans="1:7" ht="12" customHeight="1" x14ac:dyDescent="0.2">
      <c r="A2472" s="255"/>
      <c r="B2472" s="255"/>
      <c r="C2472" s="79" t="s">
        <v>547</v>
      </c>
      <c r="D2472" s="80">
        <v>3</v>
      </c>
      <c r="E2472" s="257"/>
      <c r="F2472" s="257"/>
      <c r="G2472" s="79" t="s">
        <v>777</v>
      </c>
    </row>
    <row r="2473" spans="1:7" ht="12" customHeight="1" x14ac:dyDescent="0.2">
      <c r="A2473" s="255"/>
      <c r="B2473" s="255"/>
      <c r="C2473" s="79" t="s">
        <v>785</v>
      </c>
      <c r="D2473" s="80">
        <v>1</v>
      </c>
      <c r="E2473" s="257"/>
      <c r="F2473" s="257"/>
      <c r="G2473" s="79" t="s">
        <v>777</v>
      </c>
    </row>
    <row r="2474" spans="1:7" ht="12" customHeight="1" x14ac:dyDescent="0.2">
      <c r="A2474" s="255"/>
      <c r="B2474" s="255"/>
      <c r="C2474" s="79" t="s">
        <v>546</v>
      </c>
      <c r="D2474" s="80">
        <v>6</v>
      </c>
      <c r="E2474" s="256">
        <v>0.01</v>
      </c>
      <c r="F2474" s="256">
        <v>0.06</v>
      </c>
      <c r="G2474" s="79"/>
    </row>
    <row r="2475" spans="1:7" ht="12" customHeight="1" x14ac:dyDescent="0.2">
      <c r="A2475" s="255"/>
      <c r="B2475" s="255"/>
      <c r="C2475" s="79" t="s">
        <v>545</v>
      </c>
      <c r="D2475" s="80">
        <v>4</v>
      </c>
      <c r="E2475" s="256">
        <v>0.01</v>
      </c>
      <c r="F2475" s="256">
        <v>0.04</v>
      </c>
      <c r="G2475" s="79"/>
    </row>
    <row r="2476" spans="1:7" ht="12.95" customHeight="1" x14ac:dyDescent="0.2">
      <c r="E2476" s="259">
        <v>12501.11</v>
      </c>
      <c r="F2476" s="259">
        <v>12501.11</v>
      </c>
    </row>
    <row r="2477" spans="1:7" ht="12" customHeight="1" x14ac:dyDescent="0.2">
      <c r="A2477" s="251">
        <v>138</v>
      </c>
      <c r="B2477" s="252" t="s">
        <v>1113</v>
      </c>
      <c r="C2477" s="253"/>
      <c r="D2477" s="251">
        <v>1</v>
      </c>
      <c r="E2477" s="254">
        <v>8020</v>
      </c>
      <c r="F2477" s="254">
        <v>8020</v>
      </c>
      <c r="G2477" s="79"/>
    </row>
    <row r="2478" spans="1:7" ht="12" customHeight="1" x14ac:dyDescent="0.2">
      <c r="A2478" s="255"/>
      <c r="B2478" s="255"/>
      <c r="C2478" s="79" t="s">
        <v>545</v>
      </c>
      <c r="D2478" s="80">
        <v>4</v>
      </c>
      <c r="E2478" s="256">
        <v>0.01</v>
      </c>
      <c r="F2478" s="256">
        <v>0.04</v>
      </c>
      <c r="G2478" s="79"/>
    </row>
    <row r="2479" spans="1:7" ht="12" customHeight="1" x14ac:dyDescent="0.2">
      <c r="A2479" s="255"/>
      <c r="B2479" s="255"/>
      <c r="C2479" s="79" t="s">
        <v>546</v>
      </c>
      <c r="D2479" s="80">
        <v>6</v>
      </c>
      <c r="E2479" s="256">
        <v>0.01</v>
      </c>
      <c r="F2479" s="256">
        <v>0.06</v>
      </c>
      <c r="G2479" s="79"/>
    </row>
    <row r="2480" spans="1:7" ht="12" customHeight="1" x14ac:dyDescent="0.2">
      <c r="A2480" s="255"/>
      <c r="B2480" s="255"/>
      <c r="C2480" s="79" t="s">
        <v>785</v>
      </c>
      <c r="D2480" s="80">
        <v>1</v>
      </c>
      <c r="E2480" s="257"/>
      <c r="F2480" s="257"/>
      <c r="G2480" s="79" t="s">
        <v>777</v>
      </c>
    </row>
    <row r="2481" spans="1:7" ht="12" customHeight="1" x14ac:dyDescent="0.2">
      <c r="A2481" s="255"/>
      <c r="B2481" s="255"/>
      <c r="C2481" s="79" t="s">
        <v>547</v>
      </c>
      <c r="D2481" s="80">
        <v>3</v>
      </c>
      <c r="E2481" s="257"/>
      <c r="F2481" s="257"/>
      <c r="G2481" s="79" t="s">
        <v>777</v>
      </c>
    </row>
    <row r="2482" spans="1:7" ht="12" customHeight="1" x14ac:dyDescent="0.2">
      <c r="A2482" s="255"/>
      <c r="B2482" s="255"/>
      <c r="C2482" s="79" t="s">
        <v>548</v>
      </c>
      <c r="D2482" s="80">
        <v>1</v>
      </c>
      <c r="E2482" s="257"/>
      <c r="F2482" s="257"/>
      <c r="G2482" s="79" t="s">
        <v>777</v>
      </c>
    </row>
    <row r="2483" spans="1:7" ht="12" customHeight="1" x14ac:dyDescent="0.2">
      <c r="A2483" s="255"/>
      <c r="B2483" s="255"/>
      <c r="C2483" s="79" t="s">
        <v>1724</v>
      </c>
      <c r="D2483" s="80">
        <v>2</v>
      </c>
      <c r="E2483" s="257"/>
      <c r="F2483" s="257"/>
      <c r="G2483" s="79" t="s">
        <v>777</v>
      </c>
    </row>
    <row r="2484" spans="1:7" ht="12" customHeight="1" x14ac:dyDescent="0.2">
      <c r="A2484" s="255"/>
      <c r="B2484" s="255"/>
      <c r="C2484" s="79" t="s">
        <v>394</v>
      </c>
      <c r="D2484" s="80">
        <v>1</v>
      </c>
      <c r="E2484" s="256">
        <v>0.01</v>
      </c>
      <c r="F2484" s="256">
        <v>0.01</v>
      </c>
      <c r="G2484" s="79"/>
    </row>
    <row r="2485" spans="1:7" ht="12" customHeight="1" x14ac:dyDescent="0.2">
      <c r="A2485" s="255"/>
      <c r="B2485" s="255"/>
      <c r="C2485" s="79" t="s">
        <v>353</v>
      </c>
      <c r="D2485" s="80">
        <v>1</v>
      </c>
      <c r="E2485" s="80">
        <v>930</v>
      </c>
      <c r="F2485" s="80">
        <v>930</v>
      </c>
      <c r="G2485" s="79"/>
    </row>
    <row r="2486" spans="1:7" ht="12" customHeight="1" x14ac:dyDescent="0.2">
      <c r="A2486" s="255"/>
      <c r="B2486" s="255"/>
      <c r="C2486" s="79" t="s">
        <v>305</v>
      </c>
      <c r="D2486" s="80">
        <v>2</v>
      </c>
      <c r="E2486" s="80">
        <v>270</v>
      </c>
      <c r="F2486" s="80">
        <v>540</v>
      </c>
      <c r="G2486" s="79"/>
    </row>
    <row r="2487" spans="1:7" ht="12" customHeight="1" x14ac:dyDescent="0.2">
      <c r="A2487" s="255"/>
      <c r="B2487" s="255"/>
      <c r="C2487" s="79" t="s">
        <v>791</v>
      </c>
      <c r="D2487" s="80">
        <v>1</v>
      </c>
      <c r="E2487" s="256">
        <v>530.71</v>
      </c>
      <c r="F2487" s="256">
        <v>530.71</v>
      </c>
      <c r="G2487" s="79"/>
    </row>
    <row r="2488" spans="1:7" ht="12" customHeight="1" x14ac:dyDescent="0.2">
      <c r="A2488" s="255"/>
      <c r="B2488" s="255"/>
      <c r="C2488" s="79" t="s">
        <v>549</v>
      </c>
      <c r="D2488" s="80">
        <v>1</v>
      </c>
      <c r="E2488" s="257"/>
      <c r="F2488" s="257"/>
      <c r="G2488" s="79" t="s">
        <v>777</v>
      </c>
    </row>
    <row r="2489" spans="1:7" ht="12" customHeight="1" x14ac:dyDescent="0.2">
      <c r="A2489" s="255"/>
      <c r="B2489" s="255"/>
      <c r="C2489" s="79" t="s">
        <v>787</v>
      </c>
      <c r="D2489" s="80">
        <v>1</v>
      </c>
      <c r="E2489" s="257"/>
      <c r="F2489" s="257"/>
      <c r="G2489" s="79" t="s">
        <v>777</v>
      </c>
    </row>
    <row r="2490" spans="1:7" ht="12" customHeight="1" x14ac:dyDescent="0.2">
      <c r="A2490" s="255"/>
      <c r="B2490" s="255"/>
      <c r="C2490" s="79" t="s">
        <v>847</v>
      </c>
      <c r="D2490" s="80">
        <v>1</v>
      </c>
      <c r="E2490" s="257"/>
      <c r="F2490" s="257"/>
      <c r="G2490" s="79" t="s">
        <v>777</v>
      </c>
    </row>
    <row r="2491" spans="1:7" ht="12" customHeight="1" x14ac:dyDescent="0.2">
      <c r="A2491" s="255"/>
      <c r="B2491" s="255"/>
      <c r="C2491" s="79" t="s">
        <v>812</v>
      </c>
      <c r="D2491" s="80">
        <v>1</v>
      </c>
      <c r="E2491" s="257"/>
      <c r="F2491" s="257"/>
      <c r="G2491" s="79" t="s">
        <v>777</v>
      </c>
    </row>
    <row r="2492" spans="1:7" ht="12" customHeight="1" x14ac:dyDescent="0.2">
      <c r="A2492" s="255"/>
      <c r="B2492" s="255"/>
      <c r="C2492" s="79" t="s">
        <v>812</v>
      </c>
      <c r="D2492" s="80">
        <v>1</v>
      </c>
      <c r="E2492" s="257"/>
      <c r="F2492" s="257"/>
      <c r="G2492" s="79" t="s">
        <v>777</v>
      </c>
    </row>
    <row r="2493" spans="1:7" ht="12" customHeight="1" x14ac:dyDescent="0.2">
      <c r="A2493" s="255"/>
      <c r="B2493" s="255"/>
      <c r="C2493" s="79" t="s">
        <v>814</v>
      </c>
      <c r="D2493" s="80">
        <v>1</v>
      </c>
      <c r="E2493" s="257"/>
      <c r="F2493" s="257"/>
      <c r="G2493" s="79" t="s">
        <v>777</v>
      </c>
    </row>
    <row r="2494" spans="1:7" ht="12" customHeight="1" x14ac:dyDescent="0.2">
      <c r="A2494" s="255"/>
      <c r="B2494" s="255"/>
      <c r="C2494" s="79" t="s">
        <v>814</v>
      </c>
      <c r="D2494" s="80">
        <v>1</v>
      </c>
      <c r="E2494" s="257"/>
      <c r="F2494" s="257"/>
      <c r="G2494" s="79" t="s">
        <v>777</v>
      </c>
    </row>
    <row r="2495" spans="1:7" ht="12" customHeight="1" x14ac:dyDescent="0.2">
      <c r="A2495" s="255"/>
      <c r="B2495" s="255"/>
      <c r="C2495" s="79" t="s">
        <v>321</v>
      </c>
      <c r="D2495" s="80">
        <v>1</v>
      </c>
      <c r="E2495" s="80">
        <v>940</v>
      </c>
      <c r="F2495" s="80">
        <v>940</v>
      </c>
      <c r="G2495" s="79"/>
    </row>
    <row r="2496" spans="1:7" ht="12" customHeight="1" x14ac:dyDescent="0.2">
      <c r="A2496" s="255"/>
      <c r="B2496" s="255"/>
      <c r="C2496" s="79" t="s">
        <v>321</v>
      </c>
      <c r="D2496" s="80">
        <v>1</v>
      </c>
      <c r="E2496" s="80">
        <v>940</v>
      </c>
      <c r="F2496" s="80">
        <v>940</v>
      </c>
      <c r="G2496" s="79"/>
    </row>
    <row r="2497" spans="1:7" ht="12" customHeight="1" x14ac:dyDescent="0.2">
      <c r="A2497" s="255"/>
      <c r="B2497" s="255"/>
      <c r="C2497" s="79" t="s">
        <v>318</v>
      </c>
      <c r="D2497" s="80">
        <v>2</v>
      </c>
      <c r="E2497" s="80">
        <v>170</v>
      </c>
      <c r="F2497" s="80">
        <v>340</v>
      </c>
      <c r="G2497" s="79"/>
    </row>
    <row r="2498" spans="1:7" ht="12" customHeight="1" x14ac:dyDescent="0.2">
      <c r="A2498" s="255"/>
      <c r="B2498" s="255"/>
      <c r="C2498" s="79" t="s">
        <v>813</v>
      </c>
      <c r="D2498" s="80">
        <v>1</v>
      </c>
      <c r="E2498" s="257"/>
      <c r="F2498" s="257"/>
      <c r="G2498" s="79" t="s">
        <v>777</v>
      </c>
    </row>
    <row r="2499" spans="1:7" ht="12" customHeight="1" x14ac:dyDescent="0.2">
      <c r="A2499" s="255"/>
      <c r="B2499" s="255"/>
      <c r="C2499" s="79" t="s">
        <v>813</v>
      </c>
      <c r="D2499" s="80">
        <v>1</v>
      </c>
      <c r="E2499" s="257"/>
      <c r="F2499" s="257"/>
      <c r="G2499" s="79" t="s">
        <v>777</v>
      </c>
    </row>
    <row r="2500" spans="1:7" ht="12" customHeight="1" x14ac:dyDescent="0.2">
      <c r="A2500" s="255"/>
      <c r="B2500" s="255"/>
      <c r="C2500" s="79" t="s">
        <v>306</v>
      </c>
      <c r="D2500" s="80">
        <v>2</v>
      </c>
      <c r="E2500" s="80">
        <v>130</v>
      </c>
      <c r="F2500" s="80">
        <v>260</v>
      </c>
      <c r="G2500" s="79"/>
    </row>
    <row r="2501" spans="1:7" ht="12" customHeight="1" x14ac:dyDescent="0.2">
      <c r="A2501" s="255"/>
      <c r="B2501" s="255"/>
      <c r="C2501" s="79" t="s">
        <v>789</v>
      </c>
      <c r="D2501" s="80">
        <v>1</v>
      </c>
      <c r="E2501" s="257"/>
      <c r="F2501" s="257"/>
      <c r="G2501" s="79" t="s">
        <v>777</v>
      </c>
    </row>
    <row r="2502" spans="1:7" ht="12.95" customHeight="1" x14ac:dyDescent="0.2">
      <c r="E2502" s="259">
        <v>12501.11</v>
      </c>
      <c r="F2502" s="259">
        <v>12501.11</v>
      </c>
    </row>
    <row r="2503" spans="1:7" ht="12" customHeight="1" x14ac:dyDescent="0.2">
      <c r="A2503" s="251">
        <v>139</v>
      </c>
      <c r="B2503" s="252" t="s">
        <v>1109</v>
      </c>
      <c r="C2503" s="253"/>
      <c r="D2503" s="251">
        <v>1</v>
      </c>
      <c r="E2503" s="261">
        <v>8963.68</v>
      </c>
      <c r="F2503" s="261">
        <v>8963.68</v>
      </c>
      <c r="G2503" s="79"/>
    </row>
    <row r="2504" spans="1:7" ht="12" customHeight="1" x14ac:dyDescent="0.2">
      <c r="A2504" s="255"/>
      <c r="B2504" s="255"/>
      <c r="C2504" s="79" t="s">
        <v>1766</v>
      </c>
      <c r="D2504" s="80">
        <v>1</v>
      </c>
      <c r="E2504" s="257"/>
      <c r="F2504" s="257"/>
      <c r="G2504" s="79" t="s">
        <v>777</v>
      </c>
    </row>
    <row r="2505" spans="1:7" ht="12" customHeight="1" x14ac:dyDescent="0.2">
      <c r="A2505" s="255"/>
      <c r="B2505" s="255"/>
      <c r="C2505" s="79" t="s">
        <v>840</v>
      </c>
      <c r="D2505" s="80">
        <v>3</v>
      </c>
      <c r="E2505" s="257"/>
      <c r="F2505" s="257"/>
      <c r="G2505" s="79" t="s">
        <v>777</v>
      </c>
    </row>
    <row r="2506" spans="1:7" ht="12" customHeight="1" x14ac:dyDescent="0.2">
      <c r="A2506" s="255"/>
      <c r="B2506" s="255"/>
      <c r="C2506" s="79" t="s">
        <v>841</v>
      </c>
      <c r="D2506" s="80">
        <v>1</v>
      </c>
      <c r="E2506" s="257"/>
      <c r="F2506" s="257"/>
      <c r="G2506" s="79" t="s">
        <v>777</v>
      </c>
    </row>
    <row r="2507" spans="1:7" ht="12" customHeight="1" x14ac:dyDescent="0.2">
      <c r="A2507" s="255"/>
      <c r="B2507" s="255"/>
      <c r="C2507" s="79" t="s">
        <v>854</v>
      </c>
      <c r="D2507" s="80">
        <v>1</v>
      </c>
      <c r="E2507" s="257"/>
      <c r="F2507" s="257"/>
      <c r="G2507" s="79" t="s">
        <v>777</v>
      </c>
    </row>
    <row r="2508" spans="1:7" ht="12" customHeight="1" x14ac:dyDescent="0.2">
      <c r="A2508" s="255"/>
      <c r="B2508" s="255"/>
      <c r="C2508" s="79" t="s">
        <v>394</v>
      </c>
      <c r="D2508" s="80">
        <v>1</v>
      </c>
      <c r="E2508" s="256">
        <v>0.01</v>
      </c>
      <c r="F2508" s="256">
        <v>0.01</v>
      </c>
      <c r="G2508" s="79"/>
    </row>
    <row r="2509" spans="1:7" ht="12" customHeight="1" x14ac:dyDescent="0.2">
      <c r="A2509" s="255"/>
      <c r="B2509" s="255"/>
      <c r="C2509" s="79" t="s">
        <v>353</v>
      </c>
      <c r="D2509" s="80">
        <v>1</v>
      </c>
      <c r="E2509" s="80">
        <v>930</v>
      </c>
      <c r="F2509" s="80">
        <v>930</v>
      </c>
      <c r="G2509" s="79"/>
    </row>
    <row r="2510" spans="1:7" ht="12" customHeight="1" x14ac:dyDescent="0.2">
      <c r="A2510" s="255"/>
      <c r="B2510" s="255"/>
      <c r="C2510" s="79" t="s">
        <v>366</v>
      </c>
      <c r="D2510" s="80">
        <v>2</v>
      </c>
      <c r="E2510" s="80">
        <v>270</v>
      </c>
      <c r="F2510" s="80">
        <v>540</v>
      </c>
      <c r="G2510" s="79"/>
    </row>
    <row r="2511" spans="1:7" ht="12" customHeight="1" x14ac:dyDescent="0.2">
      <c r="A2511" s="255"/>
      <c r="B2511" s="255"/>
      <c r="C2511" s="79" t="s">
        <v>843</v>
      </c>
      <c r="D2511" s="80">
        <v>1</v>
      </c>
      <c r="E2511" s="256">
        <v>530.71</v>
      </c>
      <c r="F2511" s="256">
        <v>530.71</v>
      </c>
      <c r="G2511" s="79"/>
    </row>
    <row r="2512" spans="1:7" ht="12" customHeight="1" x14ac:dyDescent="0.2">
      <c r="A2512" s="255"/>
      <c r="B2512" s="255"/>
      <c r="C2512" s="79" t="s">
        <v>855</v>
      </c>
      <c r="D2512" s="80">
        <v>1</v>
      </c>
      <c r="E2512" s="257"/>
      <c r="F2512" s="257"/>
      <c r="G2512" s="79" t="s">
        <v>777</v>
      </c>
    </row>
    <row r="2513" spans="1:7" ht="12" customHeight="1" x14ac:dyDescent="0.2">
      <c r="A2513" s="255"/>
      <c r="B2513" s="255"/>
      <c r="C2513" s="79" t="s">
        <v>549</v>
      </c>
      <c r="D2513" s="80">
        <v>1</v>
      </c>
      <c r="E2513" s="257"/>
      <c r="F2513" s="257"/>
      <c r="G2513" s="79" t="s">
        <v>777</v>
      </c>
    </row>
    <row r="2514" spans="1:7" ht="12" customHeight="1" x14ac:dyDescent="0.2">
      <c r="A2514" s="255"/>
      <c r="B2514" s="255"/>
      <c r="C2514" s="79" t="s">
        <v>1767</v>
      </c>
      <c r="D2514" s="80">
        <v>1</v>
      </c>
      <c r="E2514" s="257"/>
      <c r="F2514" s="257"/>
      <c r="G2514" s="79" t="s">
        <v>777</v>
      </c>
    </row>
    <row r="2515" spans="1:7" ht="12" customHeight="1" x14ac:dyDescent="0.2">
      <c r="A2515" s="255"/>
      <c r="B2515" s="255"/>
      <c r="C2515" s="79" t="s">
        <v>847</v>
      </c>
      <c r="D2515" s="80">
        <v>1</v>
      </c>
      <c r="E2515" s="257"/>
      <c r="F2515" s="257"/>
      <c r="G2515" s="79" t="s">
        <v>777</v>
      </c>
    </row>
    <row r="2516" spans="1:7" ht="12" customHeight="1" x14ac:dyDescent="0.2">
      <c r="A2516" s="255"/>
      <c r="B2516" s="255"/>
      <c r="C2516" s="79" t="s">
        <v>812</v>
      </c>
      <c r="D2516" s="80">
        <v>1</v>
      </c>
      <c r="E2516" s="257"/>
      <c r="F2516" s="257"/>
      <c r="G2516" s="79" t="s">
        <v>777</v>
      </c>
    </row>
    <row r="2517" spans="1:7" ht="12" customHeight="1" x14ac:dyDescent="0.2">
      <c r="A2517" s="255"/>
      <c r="B2517" s="255"/>
      <c r="C2517" s="79" t="s">
        <v>812</v>
      </c>
      <c r="D2517" s="80">
        <v>1</v>
      </c>
      <c r="E2517" s="257"/>
      <c r="F2517" s="257"/>
      <c r="G2517" s="79" t="s">
        <v>777</v>
      </c>
    </row>
    <row r="2518" spans="1:7" ht="12" customHeight="1" x14ac:dyDescent="0.2">
      <c r="A2518" s="255"/>
      <c r="B2518" s="255"/>
      <c r="C2518" s="79" t="s">
        <v>814</v>
      </c>
      <c r="D2518" s="80">
        <v>1</v>
      </c>
      <c r="E2518" s="257"/>
      <c r="F2518" s="257"/>
      <c r="G2518" s="79" t="s">
        <v>777</v>
      </c>
    </row>
    <row r="2519" spans="1:7" ht="12" customHeight="1" x14ac:dyDescent="0.2">
      <c r="A2519" s="255"/>
      <c r="B2519" s="255"/>
      <c r="C2519" s="79" t="s">
        <v>814</v>
      </c>
      <c r="D2519" s="80">
        <v>1</v>
      </c>
      <c r="E2519" s="257"/>
      <c r="F2519" s="257"/>
      <c r="G2519" s="79" t="s">
        <v>777</v>
      </c>
    </row>
    <row r="2520" spans="1:7" ht="12" customHeight="1" x14ac:dyDescent="0.2">
      <c r="A2520" s="255"/>
      <c r="B2520" s="255"/>
      <c r="C2520" s="79" t="s">
        <v>321</v>
      </c>
      <c r="D2520" s="80">
        <v>1</v>
      </c>
      <c r="E2520" s="80">
        <v>940</v>
      </c>
      <c r="F2520" s="80">
        <v>940</v>
      </c>
      <c r="G2520" s="79"/>
    </row>
    <row r="2521" spans="1:7" ht="12" customHeight="1" x14ac:dyDescent="0.2">
      <c r="A2521" s="255"/>
      <c r="B2521" s="255"/>
      <c r="C2521" s="79" t="s">
        <v>321</v>
      </c>
      <c r="D2521" s="80">
        <v>1</v>
      </c>
      <c r="E2521" s="80">
        <v>940</v>
      </c>
      <c r="F2521" s="80">
        <v>940</v>
      </c>
      <c r="G2521" s="79"/>
    </row>
    <row r="2522" spans="1:7" ht="12" customHeight="1" x14ac:dyDescent="0.2">
      <c r="A2522" s="255"/>
      <c r="B2522" s="255"/>
      <c r="C2522" s="79" t="s">
        <v>318</v>
      </c>
      <c r="D2522" s="80">
        <v>2</v>
      </c>
      <c r="E2522" s="80">
        <v>170</v>
      </c>
      <c r="F2522" s="80">
        <v>340</v>
      </c>
      <c r="G2522" s="79"/>
    </row>
    <row r="2523" spans="1:7" ht="12" customHeight="1" x14ac:dyDescent="0.2">
      <c r="A2523" s="255"/>
      <c r="B2523" s="255"/>
      <c r="C2523" s="79" t="s">
        <v>813</v>
      </c>
      <c r="D2523" s="80">
        <v>1</v>
      </c>
      <c r="E2523" s="257"/>
      <c r="F2523" s="257"/>
      <c r="G2523" s="79" t="s">
        <v>777</v>
      </c>
    </row>
    <row r="2524" spans="1:7" ht="12" customHeight="1" x14ac:dyDescent="0.2">
      <c r="A2524" s="255"/>
      <c r="B2524" s="255"/>
      <c r="C2524" s="79" t="s">
        <v>813</v>
      </c>
      <c r="D2524" s="80">
        <v>1</v>
      </c>
      <c r="E2524" s="257"/>
      <c r="F2524" s="257"/>
      <c r="G2524" s="79" t="s">
        <v>777</v>
      </c>
    </row>
    <row r="2525" spans="1:7" ht="12" customHeight="1" x14ac:dyDescent="0.2">
      <c r="A2525" s="255"/>
      <c r="B2525" s="255"/>
      <c r="C2525" s="79" t="s">
        <v>306</v>
      </c>
      <c r="D2525" s="80">
        <v>2</v>
      </c>
      <c r="E2525" s="80">
        <v>130</v>
      </c>
      <c r="F2525" s="80">
        <v>260</v>
      </c>
      <c r="G2525" s="79"/>
    </row>
    <row r="2526" spans="1:7" ht="12" customHeight="1" x14ac:dyDescent="0.2">
      <c r="A2526" s="255"/>
      <c r="B2526" s="255"/>
      <c r="C2526" s="79" t="s">
        <v>1768</v>
      </c>
      <c r="D2526" s="80">
        <v>1</v>
      </c>
      <c r="E2526" s="257"/>
      <c r="F2526" s="257"/>
      <c r="G2526" s="79" t="s">
        <v>777</v>
      </c>
    </row>
    <row r="2527" spans="1:7" ht="12" customHeight="1" x14ac:dyDescent="0.2">
      <c r="A2527" s="255"/>
      <c r="B2527" s="255"/>
      <c r="C2527" s="79" t="s">
        <v>822</v>
      </c>
      <c r="D2527" s="80">
        <v>6</v>
      </c>
      <c r="E2527" s="256">
        <v>0.01</v>
      </c>
      <c r="F2527" s="256">
        <v>0.06</v>
      </c>
      <c r="G2527" s="79"/>
    </row>
    <row r="2528" spans="1:7" ht="12" customHeight="1" x14ac:dyDescent="0.2">
      <c r="A2528" s="255"/>
      <c r="B2528" s="255"/>
      <c r="C2528" s="79" t="s">
        <v>815</v>
      </c>
      <c r="D2528" s="80">
        <v>4</v>
      </c>
      <c r="E2528" s="256">
        <v>0.01</v>
      </c>
      <c r="F2528" s="256">
        <v>0.04</v>
      </c>
      <c r="G2528" s="79"/>
    </row>
    <row r="2529" spans="1:7" ht="12.95" customHeight="1" x14ac:dyDescent="0.2">
      <c r="E2529" s="259">
        <v>13444.79</v>
      </c>
      <c r="F2529" s="259">
        <v>13444.79</v>
      </c>
    </row>
    <row r="2530" spans="1:7" ht="12" customHeight="1" x14ac:dyDescent="0.2">
      <c r="A2530" s="251">
        <v>140</v>
      </c>
      <c r="B2530" s="252" t="s">
        <v>1110</v>
      </c>
      <c r="C2530" s="253"/>
      <c r="D2530" s="251">
        <v>1</v>
      </c>
      <c r="E2530" s="261">
        <v>10297.120000000001</v>
      </c>
      <c r="F2530" s="261">
        <v>10297.120000000001</v>
      </c>
      <c r="G2530" s="79"/>
    </row>
    <row r="2531" spans="1:7" ht="12" customHeight="1" x14ac:dyDescent="0.2">
      <c r="A2531" s="255"/>
      <c r="B2531" s="255"/>
      <c r="C2531" s="79" t="s">
        <v>822</v>
      </c>
      <c r="D2531" s="80">
        <v>6</v>
      </c>
      <c r="E2531" s="256">
        <v>0.01</v>
      </c>
      <c r="F2531" s="256">
        <v>0.06</v>
      </c>
      <c r="G2531" s="79"/>
    </row>
    <row r="2532" spans="1:7" ht="12" customHeight="1" x14ac:dyDescent="0.2">
      <c r="A2532" s="255"/>
      <c r="B2532" s="255"/>
      <c r="C2532" s="79" t="s">
        <v>815</v>
      </c>
      <c r="D2532" s="80">
        <v>4</v>
      </c>
      <c r="E2532" s="256">
        <v>0.01</v>
      </c>
      <c r="F2532" s="256">
        <v>0.04</v>
      </c>
      <c r="G2532" s="79"/>
    </row>
    <row r="2533" spans="1:7" ht="12" customHeight="1" x14ac:dyDescent="0.2">
      <c r="A2533" s="255"/>
      <c r="B2533" s="255"/>
      <c r="C2533" s="79" t="s">
        <v>1769</v>
      </c>
      <c r="D2533" s="80">
        <v>1</v>
      </c>
      <c r="E2533" s="257"/>
      <c r="F2533" s="257"/>
      <c r="G2533" s="79" t="s">
        <v>777</v>
      </c>
    </row>
    <row r="2534" spans="1:7" ht="12" customHeight="1" x14ac:dyDescent="0.2">
      <c r="A2534" s="255"/>
      <c r="B2534" s="255"/>
      <c r="C2534" s="79" t="s">
        <v>856</v>
      </c>
      <c r="D2534" s="80">
        <v>3</v>
      </c>
      <c r="E2534" s="257"/>
      <c r="F2534" s="257"/>
      <c r="G2534" s="79" t="s">
        <v>777</v>
      </c>
    </row>
    <row r="2535" spans="1:7" ht="12" customHeight="1" x14ac:dyDescent="0.2">
      <c r="A2535" s="255"/>
      <c r="B2535" s="255"/>
      <c r="C2535" s="79" t="s">
        <v>857</v>
      </c>
      <c r="D2535" s="80">
        <v>1</v>
      </c>
      <c r="E2535" s="257"/>
      <c r="F2535" s="257"/>
      <c r="G2535" s="79" t="s">
        <v>777</v>
      </c>
    </row>
    <row r="2536" spans="1:7" ht="12" customHeight="1" x14ac:dyDescent="0.2">
      <c r="A2536" s="255"/>
      <c r="B2536" s="255"/>
      <c r="C2536" s="79" t="s">
        <v>854</v>
      </c>
      <c r="D2536" s="80">
        <v>1</v>
      </c>
      <c r="E2536" s="257"/>
      <c r="F2536" s="257"/>
      <c r="G2536" s="79" t="s">
        <v>777</v>
      </c>
    </row>
    <row r="2537" spans="1:7" ht="12" customHeight="1" x14ac:dyDescent="0.2">
      <c r="A2537" s="255"/>
      <c r="B2537" s="255"/>
      <c r="C2537" s="79" t="s">
        <v>353</v>
      </c>
      <c r="D2537" s="80">
        <v>1</v>
      </c>
      <c r="E2537" s="80">
        <v>930</v>
      </c>
      <c r="F2537" s="80">
        <v>930</v>
      </c>
      <c r="G2537" s="79"/>
    </row>
    <row r="2538" spans="1:7" ht="12" customHeight="1" x14ac:dyDescent="0.2">
      <c r="A2538" s="255"/>
      <c r="B2538" s="255"/>
      <c r="C2538" s="79" t="s">
        <v>366</v>
      </c>
      <c r="D2538" s="80">
        <v>2</v>
      </c>
      <c r="E2538" s="80">
        <v>270</v>
      </c>
      <c r="F2538" s="80">
        <v>540</v>
      </c>
      <c r="G2538" s="79"/>
    </row>
    <row r="2539" spans="1:7" ht="12" customHeight="1" x14ac:dyDescent="0.2">
      <c r="A2539" s="255"/>
      <c r="B2539" s="255"/>
      <c r="C2539" s="79" t="s">
        <v>1770</v>
      </c>
      <c r="D2539" s="80">
        <v>1</v>
      </c>
      <c r="E2539" s="257"/>
      <c r="F2539" s="257"/>
      <c r="G2539" s="79" t="s">
        <v>777</v>
      </c>
    </row>
    <row r="2540" spans="1:7" ht="12" customHeight="1" x14ac:dyDescent="0.2">
      <c r="A2540" s="255"/>
      <c r="B2540" s="255"/>
      <c r="C2540" s="79" t="s">
        <v>549</v>
      </c>
      <c r="D2540" s="80">
        <v>1</v>
      </c>
      <c r="E2540" s="257"/>
      <c r="F2540" s="257"/>
      <c r="G2540" s="79" t="s">
        <v>777</v>
      </c>
    </row>
    <row r="2541" spans="1:7" ht="12" customHeight="1" x14ac:dyDescent="0.2">
      <c r="A2541" s="255"/>
      <c r="B2541" s="255"/>
      <c r="C2541" s="79" t="s">
        <v>1771</v>
      </c>
      <c r="D2541" s="80">
        <v>1</v>
      </c>
      <c r="E2541" s="257"/>
      <c r="F2541" s="257"/>
      <c r="G2541" s="79" t="s">
        <v>777</v>
      </c>
    </row>
    <row r="2542" spans="1:7" ht="12" customHeight="1" x14ac:dyDescent="0.2">
      <c r="A2542" s="255"/>
      <c r="B2542" s="255"/>
      <c r="C2542" s="79" t="s">
        <v>847</v>
      </c>
      <c r="D2542" s="80">
        <v>1</v>
      </c>
      <c r="E2542" s="257"/>
      <c r="F2542" s="257"/>
      <c r="G2542" s="79" t="s">
        <v>777</v>
      </c>
    </row>
    <row r="2543" spans="1:7" ht="12" customHeight="1" x14ac:dyDescent="0.2">
      <c r="A2543" s="255"/>
      <c r="B2543" s="255"/>
      <c r="C2543" s="79" t="s">
        <v>858</v>
      </c>
      <c r="D2543" s="80">
        <v>2</v>
      </c>
      <c r="E2543" s="256">
        <v>530.71</v>
      </c>
      <c r="F2543" s="264">
        <v>1061.42</v>
      </c>
      <c r="G2543" s="79"/>
    </row>
    <row r="2544" spans="1:7" ht="12" customHeight="1" x14ac:dyDescent="0.2">
      <c r="A2544" s="255"/>
      <c r="B2544" s="255"/>
      <c r="C2544" s="79" t="s">
        <v>812</v>
      </c>
      <c r="D2544" s="80">
        <v>1</v>
      </c>
      <c r="E2544" s="257"/>
      <c r="F2544" s="257"/>
      <c r="G2544" s="79" t="s">
        <v>777</v>
      </c>
    </row>
    <row r="2545" spans="1:7" ht="12" customHeight="1" x14ac:dyDescent="0.2">
      <c r="A2545" s="255"/>
      <c r="B2545" s="255"/>
      <c r="C2545" s="79" t="s">
        <v>812</v>
      </c>
      <c r="D2545" s="80">
        <v>1</v>
      </c>
      <c r="E2545" s="257"/>
      <c r="F2545" s="257"/>
      <c r="G2545" s="79" t="s">
        <v>777</v>
      </c>
    </row>
    <row r="2546" spans="1:7" ht="12" customHeight="1" x14ac:dyDescent="0.2">
      <c r="A2546" s="255"/>
      <c r="B2546" s="255"/>
      <c r="C2546" s="79" t="s">
        <v>814</v>
      </c>
      <c r="D2546" s="80">
        <v>1</v>
      </c>
      <c r="E2546" s="257"/>
      <c r="F2546" s="257"/>
      <c r="G2546" s="79" t="s">
        <v>777</v>
      </c>
    </row>
    <row r="2547" spans="1:7" ht="12" customHeight="1" x14ac:dyDescent="0.2">
      <c r="A2547" s="255"/>
      <c r="B2547" s="255"/>
      <c r="C2547" s="79" t="s">
        <v>814</v>
      </c>
      <c r="D2547" s="80">
        <v>1</v>
      </c>
      <c r="E2547" s="257"/>
      <c r="F2547" s="257"/>
      <c r="G2547" s="79" t="s">
        <v>777</v>
      </c>
    </row>
    <row r="2548" spans="1:7" ht="12" customHeight="1" x14ac:dyDescent="0.2">
      <c r="A2548" s="255"/>
      <c r="B2548" s="255"/>
      <c r="C2548" s="79" t="s">
        <v>321</v>
      </c>
      <c r="D2548" s="80">
        <v>1</v>
      </c>
      <c r="E2548" s="80">
        <v>940</v>
      </c>
      <c r="F2548" s="80">
        <v>940</v>
      </c>
      <c r="G2548" s="79"/>
    </row>
    <row r="2549" spans="1:7" ht="12" customHeight="1" x14ac:dyDescent="0.2">
      <c r="A2549" s="255"/>
      <c r="B2549" s="255"/>
      <c r="C2549" s="79" t="s">
        <v>321</v>
      </c>
      <c r="D2549" s="80">
        <v>1</v>
      </c>
      <c r="E2549" s="80">
        <v>940</v>
      </c>
      <c r="F2549" s="80">
        <v>940</v>
      </c>
      <c r="G2549" s="79"/>
    </row>
    <row r="2550" spans="1:7" ht="12" customHeight="1" x14ac:dyDescent="0.2">
      <c r="A2550" s="255"/>
      <c r="B2550" s="255"/>
      <c r="C2550" s="79" t="s">
        <v>318</v>
      </c>
      <c r="D2550" s="80">
        <v>2</v>
      </c>
      <c r="E2550" s="80">
        <v>170</v>
      </c>
      <c r="F2550" s="80">
        <v>340</v>
      </c>
      <c r="G2550" s="79"/>
    </row>
    <row r="2551" spans="1:7" ht="12" customHeight="1" x14ac:dyDescent="0.2">
      <c r="A2551" s="255"/>
      <c r="B2551" s="255"/>
      <c r="C2551" s="79" t="s">
        <v>813</v>
      </c>
      <c r="D2551" s="80">
        <v>1</v>
      </c>
      <c r="E2551" s="257"/>
      <c r="F2551" s="257"/>
      <c r="G2551" s="79" t="s">
        <v>777</v>
      </c>
    </row>
    <row r="2552" spans="1:7" ht="12" customHeight="1" x14ac:dyDescent="0.2">
      <c r="A2552" s="255"/>
      <c r="B2552" s="255"/>
      <c r="C2552" s="79" t="s">
        <v>813</v>
      </c>
      <c r="D2552" s="80">
        <v>1</v>
      </c>
      <c r="E2552" s="257"/>
      <c r="F2552" s="257"/>
      <c r="G2552" s="79" t="s">
        <v>777</v>
      </c>
    </row>
    <row r="2553" spans="1:7" ht="12" customHeight="1" x14ac:dyDescent="0.2">
      <c r="A2553" s="255"/>
      <c r="B2553" s="255"/>
      <c r="C2553" s="79" t="s">
        <v>394</v>
      </c>
      <c r="D2553" s="80">
        <v>2</v>
      </c>
      <c r="E2553" s="256">
        <v>0.01</v>
      </c>
      <c r="F2553" s="256">
        <v>0.02</v>
      </c>
      <c r="G2553" s="79"/>
    </row>
    <row r="2554" spans="1:7" ht="12" customHeight="1" x14ac:dyDescent="0.2">
      <c r="A2554" s="255"/>
      <c r="B2554" s="255"/>
      <c r="C2554" s="79" t="s">
        <v>306</v>
      </c>
      <c r="D2554" s="80">
        <v>3</v>
      </c>
      <c r="E2554" s="80">
        <v>130</v>
      </c>
      <c r="F2554" s="80">
        <v>390</v>
      </c>
      <c r="G2554" s="79"/>
    </row>
    <row r="2555" spans="1:7" ht="12" customHeight="1" x14ac:dyDescent="0.2">
      <c r="A2555" s="255"/>
      <c r="B2555" s="255"/>
      <c r="C2555" s="79" t="s">
        <v>1772</v>
      </c>
      <c r="D2555" s="80">
        <v>1</v>
      </c>
      <c r="E2555" s="257"/>
      <c r="F2555" s="257"/>
      <c r="G2555" s="79" t="s">
        <v>777</v>
      </c>
    </row>
    <row r="2556" spans="1:7" ht="12.95" customHeight="1" x14ac:dyDescent="0.2">
      <c r="E2556" s="259">
        <v>15438.24</v>
      </c>
      <c r="F2556" s="259">
        <v>15438.24</v>
      </c>
    </row>
    <row r="2557" spans="1:7" ht="12" customHeight="1" x14ac:dyDescent="0.2">
      <c r="A2557" s="251">
        <v>141</v>
      </c>
      <c r="B2557" s="252" t="s">
        <v>1773</v>
      </c>
      <c r="C2557" s="253"/>
      <c r="D2557" s="251">
        <v>1</v>
      </c>
      <c r="E2557" s="254">
        <v>8090</v>
      </c>
      <c r="F2557" s="254">
        <v>8090</v>
      </c>
      <c r="G2557" s="79"/>
    </row>
    <row r="2558" spans="1:7" ht="12" customHeight="1" x14ac:dyDescent="0.2">
      <c r="A2558" s="255"/>
      <c r="B2558" s="255"/>
      <c r="C2558" s="79" t="s">
        <v>822</v>
      </c>
      <c r="D2558" s="80">
        <v>2</v>
      </c>
      <c r="E2558" s="256">
        <v>0.01</v>
      </c>
      <c r="F2558" s="256">
        <v>0.02</v>
      </c>
      <c r="G2558" s="79"/>
    </row>
    <row r="2559" spans="1:7" ht="12" customHeight="1" x14ac:dyDescent="0.2">
      <c r="A2559" s="255"/>
      <c r="B2559" s="255"/>
      <c r="C2559" s="79" t="s">
        <v>898</v>
      </c>
      <c r="D2559" s="80">
        <v>1</v>
      </c>
      <c r="E2559" s="257"/>
      <c r="F2559" s="257"/>
      <c r="G2559" s="79" t="s">
        <v>777</v>
      </c>
    </row>
    <row r="2560" spans="1:7" ht="12" customHeight="1" x14ac:dyDescent="0.2">
      <c r="A2560" s="255"/>
      <c r="B2560" s="255"/>
      <c r="C2560" s="79" t="s">
        <v>899</v>
      </c>
      <c r="D2560" s="80">
        <v>1</v>
      </c>
      <c r="E2560" s="257"/>
      <c r="F2560" s="257"/>
      <c r="G2560" s="79" t="s">
        <v>777</v>
      </c>
    </row>
    <row r="2561" spans="1:7" ht="12" customHeight="1" x14ac:dyDescent="0.2">
      <c r="A2561" s="255"/>
      <c r="B2561" s="255"/>
      <c r="C2561" s="79" t="s">
        <v>848</v>
      </c>
      <c r="D2561" s="80">
        <v>4</v>
      </c>
      <c r="E2561" s="257"/>
      <c r="F2561" s="257"/>
      <c r="G2561" s="79" t="s">
        <v>777</v>
      </c>
    </row>
    <row r="2562" spans="1:7" ht="12" customHeight="1" x14ac:dyDescent="0.2">
      <c r="A2562" s="255"/>
      <c r="B2562" s="255"/>
      <c r="C2562" s="79" t="s">
        <v>849</v>
      </c>
      <c r="D2562" s="80">
        <v>1</v>
      </c>
      <c r="E2562" s="257"/>
      <c r="F2562" s="257"/>
      <c r="G2562" s="79" t="s">
        <v>777</v>
      </c>
    </row>
    <row r="2563" spans="1:7" ht="12" customHeight="1" x14ac:dyDescent="0.2">
      <c r="A2563" s="255"/>
      <c r="B2563" s="255"/>
      <c r="C2563" s="79" t="s">
        <v>1774</v>
      </c>
      <c r="D2563" s="80">
        <v>1</v>
      </c>
      <c r="E2563" s="257"/>
      <c r="F2563" s="257"/>
      <c r="G2563" s="79" t="s">
        <v>777</v>
      </c>
    </row>
    <row r="2564" spans="1:7" ht="12" customHeight="1" x14ac:dyDescent="0.2">
      <c r="A2564" s="255"/>
      <c r="B2564" s="255"/>
      <c r="C2564" s="79" t="s">
        <v>1775</v>
      </c>
      <c r="D2564" s="80">
        <v>1</v>
      </c>
      <c r="E2564" s="257"/>
      <c r="F2564" s="257"/>
      <c r="G2564" s="79" t="s">
        <v>777</v>
      </c>
    </row>
    <row r="2565" spans="1:7" ht="12" customHeight="1" x14ac:dyDescent="0.2">
      <c r="A2565" s="255"/>
      <c r="B2565" s="255"/>
      <c r="C2565" s="79" t="s">
        <v>394</v>
      </c>
      <c r="D2565" s="80">
        <v>1</v>
      </c>
      <c r="E2565" s="256">
        <v>0.01</v>
      </c>
      <c r="F2565" s="256">
        <v>0.01</v>
      </c>
      <c r="G2565" s="79"/>
    </row>
    <row r="2566" spans="1:7" ht="12" customHeight="1" x14ac:dyDescent="0.2">
      <c r="A2566" s="255"/>
      <c r="B2566" s="255"/>
      <c r="C2566" s="79" t="s">
        <v>340</v>
      </c>
      <c r="D2566" s="80">
        <v>1</v>
      </c>
      <c r="E2566" s="81">
        <v>1130</v>
      </c>
      <c r="F2566" s="81">
        <v>1130</v>
      </c>
      <c r="G2566" s="79"/>
    </row>
    <row r="2567" spans="1:7" ht="12" customHeight="1" x14ac:dyDescent="0.2">
      <c r="A2567" s="255"/>
      <c r="B2567" s="255"/>
      <c r="C2567" s="79" t="s">
        <v>305</v>
      </c>
      <c r="D2567" s="80">
        <v>2</v>
      </c>
      <c r="E2567" s="80">
        <v>270</v>
      </c>
      <c r="F2567" s="80">
        <v>540</v>
      </c>
      <c r="G2567" s="79"/>
    </row>
    <row r="2568" spans="1:7" ht="12" customHeight="1" x14ac:dyDescent="0.2">
      <c r="A2568" s="255"/>
      <c r="B2568" s="255"/>
      <c r="C2568" s="79" t="s">
        <v>850</v>
      </c>
      <c r="D2568" s="80">
        <v>1</v>
      </c>
      <c r="E2568" s="256">
        <v>530.71</v>
      </c>
      <c r="F2568" s="256">
        <v>530.71</v>
      </c>
      <c r="G2568" s="79"/>
    </row>
    <row r="2569" spans="1:7" ht="12" customHeight="1" x14ac:dyDescent="0.2">
      <c r="A2569" s="255"/>
      <c r="B2569" s="255"/>
      <c r="C2569" s="79" t="s">
        <v>824</v>
      </c>
      <c r="D2569" s="80">
        <v>5</v>
      </c>
      <c r="E2569" s="256">
        <v>0.01</v>
      </c>
      <c r="F2569" s="256">
        <v>0.05</v>
      </c>
      <c r="G2569" s="79"/>
    </row>
    <row r="2570" spans="1:7" ht="12" customHeight="1" x14ac:dyDescent="0.2">
      <c r="A2570" s="255"/>
      <c r="B2570" s="255"/>
      <c r="C2570" s="79" t="s">
        <v>1506</v>
      </c>
      <c r="D2570" s="80">
        <v>2</v>
      </c>
      <c r="E2570" s="256">
        <v>0.01</v>
      </c>
      <c r="F2570" s="256">
        <v>0.02</v>
      </c>
      <c r="G2570" s="79"/>
    </row>
    <row r="2571" spans="1:7" ht="12" customHeight="1" x14ac:dyDescent="0.2">
      <c r="A2571" s="255"/>
      <c r="B2571" s="255"/>
      <c r="C2571" s="79" t="s">
        <v>549</v>
      </c>
      <c r="D2571" s="80">
        <v>1</v>
      </c>
      <c r="E2571" s="257"/>
      <c r="F2571" s="257"/>
      <c r="G2571" s="79" t="s">
        <v>777</v>
      </c>
    </row>
    <row r="2572" spans="1:7" ht="12" customHeight="1" x14ac:dyDescent="0.2">
      <c r="A2572" s="255"/>
      <c r="B2572" s="255"/>
      <c r="C2572" s="79" t="s">
        <v>787</v>
      </c>
      <c r="D2572" s="80">
        <v>1</v>
      </c>
      <c r="E2572" s="257"/>
      <c r="F2572" s="257"/>
      <c r="G2572" s="79" t="s">
        <v>777</v>
      </c>
    </row>
    <row r="2573" spans="1:7" ht="12" customHeight="1" x14ac:dyDescent="0.2">
      <c r="A2573" s="255"/>
      <c r="B2573" s="255"/>
      <c r="C2573" s="79" t="s">
        <v>797</v>
      </c>
      <c r="D2573" s="80">
        <v>1</v>
      </c>
      <c r="E2573" s="257"/>
      <c r="F2573" s="257"/>
      <c r="G2573" s="79" t="s">
        <v>777</v>
      </c>
    </row>
    <row r="2574" spans="1:7" ht="12" customHeight="1" x14ac:dyDescent="0.2">
      <c r="A2574" s="255"/>
      <c r="B2574" s="255"/>
      <c r="C2574" s="79" t="s">
        <v>329</v>
      </c>
      <c r="D2574" s="80">
        <v>2</v>
      </c>
      <c r="E2574" s="80">
        <v>620</v>
      </c>
      <c r="F2574" s="81">
        <v>1240</v>
      </c>
      <c r="G2574" s="79"/>
    </row>
    <row r="2575" spans="1:7" ht="12" customHeight="1" x14ac:dyDescent="0.2">
      <c r="A2575" s="255"/>
      <c r="B2575" s="255"/>
      <c r="C2575" s="79" t="s">
        <v>354</v>
      </c>
      <c r="D2575" s="80">
        <v>1</v>
      </c>
      <c r="E2575" s="81">
        <v>6080</v>
      </c>
      <c r="F2575" s="81">
        <v>6080</v>
      </c>
      <c r="G2575" s="79"/>
    </row>
    <row r="2576" spans="1:7" ht="12.95" customHeight="1" x14ac:dyDescent="0.2">
      <c r="E2576" s="263">
        <v>17611.099999999999</v>
      </c>
      <c r="F2576" s="263">
        <v>17611.099999999999</v>
      </c>
    </row>
    <row r="2577" spans="1:7" ht="12" customHeight="1" x14ac:dyDescent="0.2">
      <c r="A2577" s="251">
        <v>142</v>
      </c>
      <c r="B2577" s="252" t="s">
        <v>1776</v>
      </c>
      <c r="C2577" s="253"/>
      <c r="D2577" s="251">
        <v>1</v>
      </c>
      <c r="E2577" s="261">
        <v>9643.2800000000007</v>
      </c>
      <c r="F2577" s="261">
        <v>9643.2800000000007</v>
      </c>
      <c r="G2577" s="79"/>
    </row>
    <row r="2578" spans="1:7" ht="12" customHeight="1" x14ac:dyDescent="0.2">
      <c r="A2578" s="255"/>
      <c r="B2578" s="255"/>
      <c r="C2578" s="79" t="s">
        <v>822</v>
      </c>
      <c r="D2578" s="80">
        <v>2</v>
      </c>
      <c r="E2578" s="256">
        <v>0.01</v>
      </c>
      <c r="F2578" s="256">
        <v>0.02</v>
      </c>
      <c r="G2578" s="79"/>
    </row>
    <row r="2579" spans="1:7" ht="12" customHeight="1" x14ac:dyDescent="0.2">
      <c r="A2579" s="255"/>
      <c r="B2579" s="255"/>
      <c r="C2579" s="79" t="s">
        <v>908</v>
      </c>
      <c r="D2579" s="80">
        <v>1</v>
      </c>
      <c r="E2579" s="257"/>
      <c r="F2579" s="257"/>
      <c r="G2579" s="79" t="s">
        <v>777</v>
      </c>
    </row>
    <row r="2580" spans="1:7" ht="12" customHeight="1" x14ac:dyDescent="0.2">
      <c r="A2580" s="255"/>
      <c r="B2580" s="255"/>
      <c r="C2580" s="79" t="s">
        <v>910</v>
      </c>
      <c r="D2580" s="80">
        <v>1</v>
      </c>
      <c r="E2580" s="257"/>
      <c r="F2580" s="257"/>
      <c r="G2580" s="79" t="s">
        <v>777</v>
      </c>
    </row>
    <row r="2581" spans="1:7" ht="12" customHeight="1" x14ac:dyDescent="0.2">
      <c r="A2581" s="255"/>
      <c r="B2581" s="255"/>
      <c r="C2581" s="79" t="s">
        <v>848</v>
      </c>
      <c r="D2581" s="80">
        <v>4</v>
      </c>
      <c r="E2581" s="257"/>
      <c r="F2581" s="257"/>
      <c r="G2581" s="79" t="s">
        <v>777</v>
      </c>
    </row>
    <row r="2582" spans="1:7" ht="12" customHeight="1" x14ac:dyDescent="0.2">
      <c r="A2582" s="255"/>
      <c r="B2582" s="255"/>
      <c r="C2582" s="79" t="s">
        <v>849</v>
      </c>
      <c r="D2582" s="80">
        <v>1</v>
      </c>
      <c r="E2582" s="257"/>
      <c r="F2582" s="257"/>
      <c r="G2582" s="79" t="s">
        <v>777</v>
      </c>
    </row>
    <row r="2583" spans="1:7" ht="12" customHeight="1" x14ac:dyDescent="0.2">
      <c r="A2583" s="255"/>
      <c r="B2583" s="255"/>
      <c r="C2583" s="79" t="s">
        <v>1774</v>
      </c>
      <c r="D2583" s="80">
        <v>1</v>
      </c>
      <c r="E2583" s="257"/>
      <c r="F2583" s="257"/>
      <c r="G2583" s="79" t="s">
        <v>777</v>
      </c>
    </row>
    <row r="2584" spans="1:7" ht="12" customHeight="1" x14ac:dyDescent="0.2">
      <c r="A2584" s="255"/>
      <c r="B2584" s="255"/>
      <c r="C2584" s="79" t="s">
        <v>1777</v>
      </c>
      <c r="D2584" s="80">
        <v>1</v>
      </c>
      <c r="E2584" s="257"/>
      <c r="F2584" s="257"/>
      <c r="G2584" s="79" t="s">
        <v>777</v>
      </c>
    </row>
    <row r="2585" spans="1:7" ht="12" customHeight="1" x14ac:dyDescent="0.2">
      <c r="A2585" s="255"/>
      <c r="B2585" s="255"/>
      <c r="C2585" s="79" t="s">
        <v>340</v>
      </c>
      <c r="D2585" s="80">
        <v>1</v>
      </c>
      <c r="E2585" s="81">
        <v>1130</v>
      </c>
      <c r="F2585" s="81">
        <v>1130</v>
      </c>
      <c r="G2585" s="79"/>
    </row>
    <row r="2586" spans="1:7" ht="12" customHeight="1" x14ac:dyDescent="0.2">
      <c r="A2586" s="255"/>
      <c r="B2586" s="255"/>
      <c r="C2586" s="79" t="s">
        <v>305</v>
      </c>
      <c r="D2586" s="80">
        <v>2</v>
      </c>
      <c r="E2586" s="80">
        <v>270</v>
      </c>
      <c r="F2586" s="80">
        <v>540</v>
      </c>
      <c r="G2586" s="79"/>
    </row>
    <row r="2587" spans="1:7" ht="12" customHeight="1" x14ac:dyDescent="0.2">
      <c r="A2587" s="255"/>
      <c r="B2587" s="255"/>
      <c r="C2587" s="79" t="s">
        <v>824</v>
      </c>
      <c r="D2587" s="80">
        <v>5</v>
      </c>
      <c r="E2587" s="256">
        <v>0.01</v>
      </c>
      <c r="F2587" s="256">
        <v>0.05</v>
      </c>
      <c r="G2587" s="79"/>
    </row>
    <row r="2588" spans="1:7" ht="12" customHeight="1" x14ac:dyDescent="0.2">
      <c r="A2588" s="255"/>
      <c r="B2588" s="255"/>
      <c r="C2588" s="79" t="s">
        <v>1506</v>
      </c>
      <c r="D2588" s="80">
        <v>2</v>
      </c>
      <c r="E2588" s="256">
        <v>0.01</v>
      </c>
      <c r="F2588" s="256">
        <v>0.02</v>
      </c>
      <c r="G2588" s="79"/>
    </row>
    <row r="2589" spans="1:7" ht="12" customHeight="1" x14ac:dyDescent="0.2">
      <c r="A2589" s="255"/>
      <c r="B2589" s="255"/>
      <c r="C2589" s="79" t="s">
        <v>549</v>
      </c>
      <c r="D2589" s="80">
        <v>1</v>
      </c>
      <c r="E2589" s="257"/>
      <c r="F2589" s="257"/>
      <c r="G2589" s="79" t="s">
        <v>777</v>
      </c>
    </row>
    <row r="2590" spans="1:7" ht="12" customHeight="1" x14ac:dyDescent="0.2">
      <c r="A2590" s="255"/>
      <c r="B2590" s="255"/>
      <c r="C2590" s="79" t="s">
        <v>794</v>
      </c>
      <c r="D2590" s="80">
        <v>1</v>
      </c>
      <c r="E2590" s="257"/>
      <c r="F2590" s="257"/>
      <c r="G2590" s="79" t="s">
        <v>777</v>
      </c>
    </row>
    <row r="2591" spans="1:7" ht="12" customHeight="1" x14ac:dyDescent="0.2">
      <c r="A2591" s="255"/>
      <c r="B2591" s="255"/>
      <c r="C2591" s="79" t="s">
        <v>797</v>
      </c>
      <c r="D2591" s="80">
        <v>1</v>
      </c>
      <c r="E2591" s="257"/>
      <c r="F2591" s="257"/>
      <c r="G2591" s="79" t="s">
        <v>777</v>
      </c>
    </row>
    <row r="2592" spans="1:7" ht="12" customHeight="1" x14ac:dyDescent="0.2">
      <c r="A2592" s="255"/>
      <c r="B2592" s="255"/>
      <c r="C2592" s="79" t="s">
        <v>850</v>
      </c>
      <c r="D2592" s="80">
        <v>2</v>
      </c>
      <c r="E2592" s="256">
        <v>530.71</v>
      </c>
      <c r="F2592" s="264">
        <v>1061.42</v>
      </c>
      <c r="G2592" s="79"/>
    </row>
    <row r="2593" spans="1:7" ht="12" customHeight="1" x14ac:dyDescent="0.2">
      <c r="A2593" s="255"/>
      <c r="B2593" s="255"/>
      <c r="C2593" s="79" t="s">
        <v>394</v>
      </c>
      <c r="D2593" s="80">
        <v>2</v>
      </c>
      <c r="E2593" s="256">
        <v>0.01</v>
      </c>
      <c r="F2593" s="256">
        <v>0.02</v>
      </c>
      <c r="G2593" s="79"/>
    </row>
    <row r="2594" spans="1:7" ht="12" customHeight="1" x14ac:dyDescent="0.2">
      <c r="A2594" s="255"/>
      <c r="B2594" s="255"/>
      <c r="C2594" s="79" t="s">
        <v>329</v>
      </c>
      <c r="D2594" s="80">
        <v>2</v>
      </c>
      <c r="E2594" s="80">
        <v>620</v>
      </c>
      <c r="F2594" s="81">
        <v>1240</v>
      </c>
      <c r="G2594" s="79"/>
    </row>
    <row r="2595" spans="1:7" ht="12" customHeight="1" x14ac:dyDescent="0.2">
      <c r="A2595" s="255"/>
      <c r="B2595" s="255"/>
      <c r="C2595" s="79" t="s">
        <v>391</v>
      </c>
      <c r="D2595" s="80">
        <v>1</v>
      </c>
      <c r="E2595" s="81">
        <v>6940</v>
      </c>
      <c r="F2595" s="81">
        <v>6940</v>
      </c>
      <c r="G2595" s="79"/>
    </row>
    <row r="2596" spans="1:7" ht="12.95" customHeight="1" x14ac:dyDescent="0.2">
      <c r="E2596" s="259">
        <v>20554.39</v>
      </c>
      <c r="F2596" s="259">
        <v>20554.39</v>
      </c>
    </row>
    <row r="2597" spans="1:7" ht="12" customHeight="1" x14ac:dyDescent="0.2">
      <c r="A2597" s="251">
        <v>143</v>
      </c>
      <c r="B2597" s="252" t="s">
        <v>1778</v>
      </c>
      <c r="C2597" s="253"/>
      <c r="D2597" s="251">
        <v>1</v>
      </c>
      <c r="E2597" s="261">
        <v>9643.2800000000007</v>
      </c>
      <c r="F2597" s="261">
        <v>9643.2800000000007</v>
      </c>
      <c r="G2597" s="79"/>
    </row>
    <row r="2598" spans="1:7" ht="12" customHeight="1" x14ac:dyDescent="0.2">
      <c r="A2598" s="255"/>
      <c r="B2598" s="255"/>
      <c r="C2598" s="79" t="s">
        <v>822</v>
      </c>
      <c r="D2598" s="80">
        <v>2</v>
      </c>
      <c r="E2598" s="256">
        <v>0.01</v>
      </c>
      <c r="F2598" s="256">
        <v>0.02</v>
      </c>
      <c r="G2598" s="79"/>
    </row>
    <row r="2599" spans="1:7" ht="12" customHeight="1" x14ac:dyDescent="0.2">
      <c r="A2599" s="255"/>
      <c r="B2599" s="255"/>
      <c r="C2599" s="79" t="s">
        <v>908</v>
      </c>
      <c r="D2599" s="80">
        <v>1</v>
      </c>
      <c r="E2599" s="257"/>
      <c r="F2599" s="257"/>
      <c r="G2599" s="79" t="s">
        <v>777</v>
      </c>
    </row>
    <row r="2600" spans="1:7" ht="12" customHeight="1" x14ac:dyDescent="0.2">
      <c r="A2600" s="255"/>
      <c r="B2600" s="255"/>
      <c r="C2600" s="79" t="s">
        <v>910</v>
      </c>
      <c r="D2600" s="80">
        <v>1</v>
      </c>
      <c r="E2600" s="257"/>
      <c r="F2600" s="257"/>
      <c r="G2600" s="79" t="s">
        <v>777</v>
      </c>
    </row>
    <row r="2601" spans="1:7" ht="12" customHeight="1" x14ac:dyDescent="0.2">
      <c r="A2601" s="255"/>
      <c r="B2601" s="255"/>
      <c r="C2601" s="79" t="s">
        <v>849</v>
      </c>
      <c r="D2601" s="80">
        <v>1</v>
      </c>
      <c r="E2601" s="257"/>
      <c r="F2601" s="257"/>
      <c r="G2601" s="79" t="s">
        <v>777</v>
      </c>
    </row>
    <row r="2602" spans="1:7" ht="12" customHeight="1" x14ac:dyDescent="0.2">
      <c r="A2602" s="255"/>
      <c r="B2602" s="255"/>
      <c r="C2602" s="79" t="s">
        <v>1774</v>
      </c>
      <c r="D2602" s="80">
        <v>1</v>
      </c>
      <c r="E2602" s="257"/>
      <c r="F2602" s="257"/>
      <c r="G2602" s="79" t="s">
        <v>777</v>
      </c>
    </row>
    <row r="2603" spans="1:7" ht="12" customHeight="1" x14ac:dyDescent="0.2">
      <c r="A2603" s="255"/>
      <c r="B2603" s="255"/>
      <c r="C2603" s="79" t="s">
        <v>1777</v>
      </c>
      <c r="D2603" s="80">
        <v>1</v>
      </c>
      <c r="E2603" s="257"/>
      <c r="F2603" s="257"/>
      <c r="G2603" s="79" t="s">
        <v>777</v>
      </c>
    </row>
    <row r="2604" spans="1:7" ht="12" customHeight="1" x14ac:dyDescent="0.2">
      <c r="A2604" s="255"/>
      <c r="B2604" s="255"/>
      <c r="C2604" s="79" t="s">
        <v>340</v>
      </c>
      <c r="D2604" s="80">
        <v>1</v>
      </c>
      <c r="E2604" s="81">
        <v>1130</v>
      </c>
      <c r="F2604" s="81">
        <v>1130</v>
      </c>
      <c r="G2604" s="79"/>
    </row>
    <row r="2605" spans="1:7" ht="12" customHeight="1" x14ac:dyDescent="0.2">
      <c r="A2605" s="255"/>
      <c r="B2605" s="255"/>
      <c r="C2605" s="79" t="s">
        <v>305</v>
      </c>
      <c r="D2605" s="80">
        <v>2</v>
      </c>
      <c r="E2605" s="80">
        <v>270</v>
      </c>
      <c r="F2605" s="80">
        <v>540</v>
      </c>
      <c r="G2605" s="79"/>
    </row>
    <row r="2606" spans="1:7" ht="12" customHeight="1" x14ac:dyDescent="0.2">
      <c r="A2606" s="255"/>
      <c r="B2606" s="255"/>
      <c r="C2606" s="79" t="s">
        <v>824</v>
      </c>
      <c r="D2606" s="80">
        <v>5</v>
      </c>
      <c r="E2606" s="256">
        <v>0.01</v>
      </c>
      <c r="F2606" s="256">
        <v>0.05</v>
      </c>
      <c r="G2606" s="79"/>
    </row>
    <row r="2607" spans="1:7" ht="12" customHeight="1" x14ac:dyDescent="0.2">
      <c r="A2607" s="255"/>
      <c r="B2607" s="255"/>
      <c r="C2607" s="79" t="s">
        <v>1506</v>
      </c>
      <c r="D2607" s="80">
        <v>2</v>
      </c>
      <c r="E2607" s="256">
        <v>0.01</v>
      </c>
      <c r="F2607" s="256">
        <v>0.02</v>
      </c>
      <c r="G2607" s="79"/>
    </row>
    <row r="2608" spans="1:7" ht="12" customHeight="1" x14ac:dyDescent="0.2">
      <c r="A2608" s="255"/>
      <c r="B2608" s="255"/>
      <c r="C2608" s="79" t="s">
        <v>549</v>
      </c>
      <c r="D2608" s="80">
        <v>1</v>
      </c>
      <c r="E2608" s="257"/>
      <c r="F2608" s="257"/>
      <c r="G2608" s="79" t="s">
        <v>777</v>
      </c>
    </row>
    <row r="2609" spans="1:7" ht="12" customHeight="1" x14ac:dyDescent="0.2">
      <c r="A2609" s="255"/>
      <c r="B2609" s="255"/>
      <c r="C2609" s="79" t="s">
        <v>794</v>
      </c>
      <c r="D2609" s="80">
        <v>1</v>
      </c>
      <c r="E2609" s="257"/>
      <c r="F2609" s="257"/>
      <c r="G2609" s="79" t="s">
        <v>777</v>
      </c>
    </row>
    <row r="2610" spans="1:7" ht="12" customHeight="1" x14ac:dyDescent="0.2">
      <c r="A2610" s="255"/>
      <c r="B2610" s="255"/>
      <c r="C2610" s="79" t="s">
        <v>797</v>
      </c>
      <c r="D2610" s="80">
        <v>1</v>
      </c>
      <c r="E2610" s="257"/>
      <c r="F2610" s="257"/>
      <c r="G2610" s="79" t="s">
        <v>777</v>
      </c>
    </row>
    <row r="2611" spans="1:7" ht="12" customHeight="1" x14ac:dyDescent="0.2">
      <c r="A2611" s="255"/>
      <c r="B2611" s="255"/>
      <c r="C2611" s="79" t="s">
        <v>850</v>
      </c>
      <c r="D2611" s="80">
        <v>2</v>
      </c>
      <c r="E2611" s="256">
        <v>530.71</v>
      </c>
      <c r="F2611" s="264">
        <v>1061.42</v>
      </c>
      <c r="G2611" s="79"/>
    </row>
    <row r="2612" spans="1:7" ht="12" customHeight="1" x14ac:dyDescent="0.2">
      <c r="A2612" s="255"/>
      <c r="B2612" s="255"/>
      <c r="C2612" s="79" t="s">
        <v>394</v>
      </c>
      <c r="D2612" s="80">
        <v>2</v>
      </c>
      <c r="E2612" s="256">
        <v>0.01</v>
      </c>
      <c r="F2612" s="256">
        <v>0.02</v>
      </c>
      <c r="G2612" s="79"/>
    </row>
    <row r="2613" spans="1:7" ht="12" customHeight="1" x14ac:dyDescent="0.2">
      <c r="A2613" s="255"/>
      <c r="B2613" s="255"/>
      <c r="C2613" s="79" t="s">
        <v>337</v>
      </c>
      <c r="D2613" s="80">
        <v>1</v>
      </c>
      <c r="E2613" s="81">
        <v>2290</v>
      </c>
      <c r="F2613" s="81">
        <v>2290</v>
      </c>
      <c r="G2613" s="79"/>
    </row>
    <row r="2614" spans="1:7" ht="12" customHeight="1" x14ac:dyDescent="0.2">
      <c r="A2614" s="255"/>
      <c r="B2614" s="255"/>
      <c r="C2614" s="79" t="s">
        <v>306</v>
      </c>
      <c r="D2614" s="80">
        <v>4</v>
      </c>
      <c r="E2614" s="80">
        <v>130</v>
      </c>
      <c r="F2614" s="80">
        <v>520</v>
      </c>
      <c r="G2614" s="79"/>
    </row>
    <row r="2615" spans="1:7" ht="12" customHeight="1" x14ac:dyDescent="0.2">
      <c r="A2615" s="255"/>
      <c r="B2615" s="255"/>
      <c r="C2615" s="79" t="s">
        <v>1779</v>
      </c>
      <c r="D2615" s="80">
        <v>3</v>
      </c>
      <c r="E2615" s="257"/>
      <c r="F2615" s="257"/>
      <c r="G2615" s="79" t="s">
        <v>777</v>
      </c>
    </row>
    <row r="2616" spans="1:7" ht="12" customHeight="1" x14ac:dyDescent="0.2">
      <c r="A2616" s="255"/>
      <c r="B2616" s="255"/>
      <c r="C2616" s="79" t="s">
        <v>848</v>
      </c>
      <c r="D2616" s="80">
        <v>1</v>
      </c>
      <c r="E2616" s="257"/>
      <c r="F2616" s="257"/>
      <c r="G2616" s="79" t="s">
        <v>777</v>
      </c>
    </row>
    <row r="2617" spans="1:7" ht="12.95" customHeight="1" x14ac:dyDescent="0.2">
      <c r="E2617" s="259">
        <v>15184.39</v>
      </c>
      <c r="F2617" s="259">
        <v>15184.39</v>
      </c>
    </row>
    <row r="2618" spans="1:7" ht="12" customHeight="1" x14ac:dyDescent="0.2">
      <c r="A2618" s="251">
        <v>144</v>
      </c>
      <c r="B2618" s="252" t="s">
        <v>1780</v>
      </c>
      <c r="C2618" s="253"/>
      <c r="D2618" s="251">
        <v>1</v>
      </c>
      <c r="E2618" s="283">
        <v>8090</v>
      </c>
      <c r="F2618" s="254">
        <v>8090</v>
      </c>
      <c r="G2618" s="79"/>
    </row>
    <row r="2619" spans="1:7" ht="12" customHeight="1" x14ac:dyDescent="0.2">
      <c r="A2619" s="255"/>
      <c r="B2619" s="255"/>
      <c r="C2619" s="79" t="s">
        <v>822</v>
      </c>
      <c r="D2619" s="80">
        <v>2</v>
      </c>
      <c r="E2619" s="256">
        <v>0.01</v>
      </c>
      <c r="F2619" s="256">
        <v>0.02</v>
      </c>
      <c r="G2619" s="79"/>
    </row>
    <row r="2620" spans="1:7" ht="12" customHeight="1" x14ac:dyDescent="0.2">
      <c r="A2620" s="255"/>
      <c r="B2620" s="255"/>
      <c r="C2620" s="79" t="s">
        <v>898</v>
      </c>
      <c r="D2620" s="80">
        <v>1</v>
      </c>
      <c r="E2620" s="257"/>
      <c r="F2620" s="257"/>
      <c r="G2620" s="79" t="s">
        <v>777</v>
      </c>
    </row>
    <row r="2621" spans="1:7" ht="12" customHeight="1" x14ac:dyDescent="0.2">
      <c r="A2621" s="255"/>
      <c r="B2621" s="255"/>
      <c r="C2621" s="79" t="s">
        <v>899</v>
      </c>
      <c r="D2621" s="80">
        <v>1</v>
      </c>
      <c r="E2621" s="257"/>
      <c r="F2621" s="257"/>
      <c r="G2621" s="79" t="s">
        <v>777</v>
      </c>
    </row>
    <row r="2622" spans="1:7" ht="12" customHeight="1" x14ac:dyDescent="0.2">
      <c r="A2622" s="255"/>
      <c r="B2622" s="255"/>
      <c r="C2622" s="79" t="s">
        <v>849</v>
      </c>
      <c r="D2622" s="80">
        <v>1</v>
      </c>
      <c r="E2622" s="257"/>
      <c r="F2622" s="257"/>
      <c r="G2622" s="79" t="s">
        <v>777</v>
      </c>
    </row>
    <row r="2623" spans="1:7" ht="12" customHeight="1" x14ac:dyDescent="0.2">
      <c r="A2623" s="255"/>
      <c r="B2623" s="255"/>
      <c r="C2623" s="79" t="s">
        <v>1774</v>
      </c>
      <c r="D2623" s="80">
        <v>1</v>
      </c>
      <c r="E2623" s="257"/>
      <c r="F2623" s="257"/>
      <c r="G2623" s="79" t="s">
        <v>777</v>
      </c>
    </row>
    <row r="2624" spans="1:7" ht="12" customHeight="1" x14ac:dyDescent="0.2">
      <c r="A2624" s="255"/>
      <c r="B2624" s="255"/>
      <c r="C2624" s="79" t="s">
        <v>1775</v>
      </c>
      <c r="D2624" s="80">
        <v>1</v>
      </c>
      <c r="E2624" s="257"/>
      <c r="F2624" s="257"/>
      <c r="G2624" s="79" t="s">
        <v>777</v>
      </c>
    </row>
    <row r="2625" spans="1:7" ht="12" customHeight="1" x14ac:dyDescent="0.2">
      <c r="A2625" s="255"/>
      <c r="B2625" s="255"/>
      <c r="C2625" s="79" t="s">
        <v>394</v>
      </c>
      <c r="D2625" s="80">
        <v>1</v>
      </c>
      <c r="E2625" s="256">
        <v>0.01</v>
      </c>
      <c r="F2625" s="256">
        <v>0.01</v>
      </c>
      <c r="G2625" s="79"/>
    </row>
    <row r="2626" spans="1:7" ht="12" customHeight="1" x14ac:dyDescent="0.2">
      <c r="A2626" s="255"/>
      <c r="B2626" s="255"/>
      <c r="C2626" s="79" t="s">
        <v>340</v>
      </c>
      <c r="D2626" s="80">
        <v>1</v>
      </c>
      <c r="E2626" s="81">
        <v>1130</v>
      </c>
      <c r="F2626" s="284">
        <v>1130</v>
      </c>
      <c r="G2626" s="79"/>
    </row>
    <row r="2627" spans="1:7" ht="12" customHeight="1" x14ac:dyDescent="0.2">
      <c r="A2627" s="255"/>
      <c r="B2627" s="255"/>
      <c r="C2627" s="79" t="s">
        <v>305</v>
      </c>
      <c r="D2627" s="80">
        <v>2</v>
      </c>
      <c r="E2627" s="80">
        <v>270</v>
      </c>
      <c r="F2627" s="80">
        <v>540</v>
      </c>
      <c r="G2627" s="79"/>
    </row>
    <row r="2628" spans="1:7" ht="12" customHeight="1" x14ac:dyDescent="0.2">
      <c r="A2628" s="255"/>
      <c r="B2628" s="255"/>
      <c r="C2628" s="79" t="s">
        <v>850</v>
      </c>
      <c r="D2628" s="80">
        <v>1</v>
      </c>
      <c r="E2628" s="256">
        <v>530.71</v>
      </c>
      <c r="F2628" s="256">
        <v>530.71</v>
      </c>
      <c r="G2628" s="79"/>
    </row>
    <row r="2629" spans="1:7" ht="12" customHeight="1" x14ac:dyDescent="0.2">
      <c r="A2629" s="255"/>
      <c r="B2629" s="255"/>
      <c r="C2629" s="79" t="s">
        <v>824</v>
      </c>
      <c r="D2629" s="80">
        <v>5</v>
      </c>
      <c r="E2629" s="256">
        <v>0.01</v>
      </c>
      <c r="F2629" s="256">
        <v>0.05</v>
      </c>
      <c r="G2629" s="79"/>
    </row>
    <row r="2630" spans="1:7" ht="12" customHeight="1" x14ac:dyDescent="0.2">
      <c r="A2630" s="255"/>
      <c r="B2630" s="255"/>
      <c r="C2630" s="79" t="s">
        <v>1506</v>
      </c>
      <c r="D2630" s="80">
        <v>2</v>
      </c>
      <c r="E2630" s="256">
        <v>0.01</v>
      </c>
      <c r="F2630" s="256">
        <v>0.02</v>
      </c>
      <c r="G2630" s="79"/>
    </row>
    <row r="2631" spans="1:7" ht="12" customHeight="1" x14ac:dyDescent="0.2">
      <c r="A2631" s="255"/>
      <c r="B2631" s="255"/>
      <c r="C2631" s="79" t="s">
        <v>549</v>
      </c>
      <c r="D2631" s="80">
        <v>1</v>
      </c>
      <c r="E2631" s="257"/>
      <c r="F2631" s="257"/>
      <c r="G2631" s="79" t="s">
        <v>777</v>
      </c>
    </row>
    <row r="2632" spans="1:7" ht="12" customHeight="1" x14ac:dyDescent="0.2">
      <c r="A2632" s="255"/>
      <c r="B2632" s="255"/>
      <c r="C2632" s="79" t="s">
        <v>787</v>
      </c>
      <c r="D2632" s="80">
        <v>1</v>
      </c>
      <c r="E2632" s="257"/>
      <c r="F2632" s="257"/>
      <c r="G2632" s="79" t="s">
        <v>777</v>
      </c>
    </row>
    <row r="2633" spans="1:7" ht="12" customHeight="1" x14ac:dyDescent="0.2">
      <c r="A2633" s="255"/>
      <c r="B2633" s="255"/>
      <c r="C2633" s="79" t="s">
        <v>797</v>
      </c>
      <c r="D2633" s="80">
        <v>1</v>
      </c>
      <c r="E2633" s="257"/>
      <c r="F2633" s="257"/>
      <c r="G2633" s="79" t="s">
        <v>777</v>
      </c>
    </row>
    <row r="2634" spans="1:7" ht="12" customHeight="1" x14ac:dyDescent="0.2">
      <c r="A2634" s="255"/>
      <c r="B2634" s="255"/>
      <c r="C2634" s="79" t="s">
        <v>337</v>
      </c>
      <c r="D2634" s="80">
        <v>1</v>
      </c>
      <c r="E2634" s="81">
        <v>2290</v>
      </c>
      <c r="F2634" s="81">
        <v>2290</v>
      </c>
      <c r="G2634" s="79"/>
    </row>
    <row r="2635" spans="1:7" ht="12" customHeight="1" x14ac:dyDescent="0.2">
      <c r="A2635" s="255"/>
      <c r="B2635" s="255"/>
      <c r="C2635" s="79" t="s">
        <v>306</v>
      </c>
      <c r="D2635" s="80">
        <v>4</v>
      </c>
      <c r="E2635" s="80">
        <v>130</v>
      </c>
      <c r="F2635" s="80">
        <v>520</v>
      </c>
      <c r="G2635" s="79"/>
    </row>
    <row r="2636" spans="1:7" ht="12" customHeight="1" x14ac:dyDescent="0.2">
      <c r="A2636" s="255"/>
      <c r="B2636" s="255"/>
      <c r="C2636" s="79" t="s">
        <v>1779</v>
      </c>
      <c r="D2636" s="80">
        <v>3</v>
      </c>
      <c r="E2636" s="257"/>
      <c r="F2636" s="257"/>
      <c r="G2636" s="79" t="s">
        <v>777</v>
      </c>
    </row>
    <row r="2637" spans="1:7" ht="12" customHeight="1" x14ac:dyDescent="0.2">
      <c r="A2637" s="255"/>
      <c r="B2637" s="255"/>
      <c r="C2637" s="79" t="s">
        <v>848</v>
      </c>
      <c r="D2637" s="80">
        <v>1</v>
      </c>
      <c r="E2637" s="257"/>
      <c r="F2637" s="257"/>
      <c r="G2637" s="79" t="s">
        <v>777</v>
      </c>
    </row>
    <row r="2638" spans="1:7" ht="12.95" customHeight="1" x14ac:dyDescent="0.2">
      <c r="E2638" s="263">
        <v>13101.1</v>
      </c>
      <c r="F2638" s="263">
        <v>13101.1</v>
      </c>
    </row>
    <row r="2639" spans="1:7" ht="12" customHeight="1" x14ac:dyDescent="0.2">
      <c r="A2639" s="251">
        <v>145</v>
      </c>
      <c r="B2639" s="252" t="s">
        <v>1124</v>
      </c>
      <c r="C2639" s="253"/>
      <c r="D2639" s="251">
        <v>1</v>
      </c>
      <c r="E2639" s="261">
        <v>8276.16</v>
      </c>
      <c r="F2639" s="261">
        <v>8276.16</v>
      </c>
      <c r="G2639" s="79"/>
    </row>
    <row r="2640" spans="1:7" ht="12" customHeight="1" x14ac:dyDescent="0.2">
      <c r="A2640" s="255"/>
      <c r="B2640" s="255"/>
      <c r="C2640" s="79" t="s">
        <v>545</v>
      </c>
      <c r="D2640" s="80">
        <v>5</v>
      </c>
      <c r="E2640" s="256">
        <v>0.01</v>
      </c>
      <c r="F2640" s="256">
        <v>0.05</v>
      </c>
      <c r="G2640" s="79"/>
    </row>
    <row r="2641" spans="1:7" ht="12" customHeight="1" x14ac:dyDescent="0.2">
      <c r="A2641" s="255"/>
      <c r="B2641" s="255"/>
      <c r="C2641" s="79" t="s">
        <v>546</v>
      </c>
      <c r="D2641" s="80">
        <v>2</v>
      </c>
      <c r="E2641" s="256">
        <v>0.01</v>
      </c>
      <c r="F2641" s="256">
        <v>0.02</v>
      </c>
      <c r="G2641" s="79"/>
    </row>
    <row r="2642" spans="1:7" ht="12" customHeight="1" x14ac:dyDescent="0.2">
      <c r="A2642" s="255"/>
      <c r="B2642" s="255"/>
      <c r="C2642" s="79" t="s">
        <v>1781</v>
      </c>
      <c r="D2642" s="80">
        <v>1</v>
      </c>
      <c r="E2642" s="257"/>
      <c r="F2642" s="257"/>
      <c r="G2642" s="79" t="s">
        <v>777</v>
      </c>
    </row>
    <row r="2643" spans="1:7" ht="12" customHeight="1" x14ac:dyDescent="0.2">
      <c r="A2643" s="255"/>
      <c r="B2643" s="255"/>
      <c r="C2643" s="79" t="s">
        <v>1782</v>
      </c>
      <c r="D2643" s="80">
        <v>1</v>
      </c>
      <c r="E2643" s="257"/>
      <c r="F2643" s="257"/>
      <c r="G2643" s="79" t="s">
        <v>777</v>
      </c>
    </row>
    <row r="2644" spans="1:7" ht="12" customHeight="1" x14ac:dyDescent="0.2">
      <c r="A2644" s="255"/>
      <c r="B2644" s="255"/>
      <c r="C2644" s="79" t="s">
        <v>547</v>
      </c>
      <c r="D2644" s="80">
        <v>4</v>
      </c>
      <c r="E2644" s="257"/>
      <c r="F2644" s="257"/>
      <c r="G2644" s="79" t="s">
        <v>777</v>
      </c>
    </row>
    <row r="2645" spans="1:7" ht="12" customHeight="1" x14ac:dyDescent="0.2">
      <c r="A2645" s="255"/>
      <c r="B2645" s="255"/>
      <c r="C2645" s="79" t="s">
        <v>548</v>
      </c>
      <c r="D2645" s="80">
        <v>1</v>
      </c>
      <c r="E2645" s="257"/>
      <c r="F2645" s="257"/>
      <c r="G2645" s="79" t="s">
        <v>777</v>
      </c>
    </row>
    <row r="2646" spans="1:7" ht="12" customHeight="1" x14ac:dyDescent="0.2">
      <c r="A2646" s="255"/>
      <c r="B2646" s="255"/>
      <c r="C2646" s="79" t="s">
        <v>1783</v>
      </c>
      <c r="D2646" s="80">
        <v>1</v>
      </c>
      <c r="E2646" s="257"/>
      <c r="F2646" s="257"/>
      <c r="G2646" s="79" t="s">
        <v>777</v>
      </c>
    </row>
    <row r="2647" spans="1:7" ht="12" customHeight="1" x14ac:dyDescent="0.2">
      <c r="A2647" s="255"/>
      <c r="B2647" s="255"/>
      <c r="C2647" s="79" t="s">
        <v>1784</v>
      </c>
      <c r="D2647" s="80">
        <v>1</v>
      </c>
      <c r="E2647" s="257"/>
      <c r="F2647" s="257"/>
      <c r="G2647" s="79" t="s">
        <v>777</v>
      </c>
    </row>
    <row r="2648" spans="1:7" ht="12" customHeight="1" x14ac:dyDescent="0.2">
      <c r="A2648" s="255"/>
      <c r="B2648" s="255"/>
      <c r="C2648" s="79" t="s">
        <v>340</v>
      </c>
      <c r="D2648" s="80">
        <v>1</v>
      </c>
      <c r="E2648" s="81">
        <v>1130</v>
      </c>
      <c r="F2648" s="81">
        <v>1130</v>
      </c>
      <c r="G2648" s="79"/>
    </row>
    <row r="2649" spans="1:7" ht="12" customHeight="1" x14ac:dyDescent="0.2">
      <c r="A2649" s="255"/>
      <c r="B2649" s="255"/>
      <c r="C2649" s="79" t="s">
        <v>366</v>
      </c>
      <c r="D2649" s="80">
        <v>2</v>
      </c>
      <c r="E2649" s="80">
        <v>270</v>
      </c>
      <c r="F2649" s="80">
        <v>540</v>
      </c>
      <c r="G2649" s="79"/>
    </row>
    <row r="2650" spans="1:7" ht="12" customHeight="1" x14ac:dyDescent="0.2">
      <c r="A2650" s="255"/>
      <c r="B2650" s="255"/>
      <c r="C2650" s="79" t="s">
        <v>549</v>
      </c>
      <c r="D2650" s="80">
        <v>1</v>
      </c>
      <c r="E2650" s="257"/>
      <c r="F2650" s="257"/>
      <c r="G2650" s="79" t="s">
        <v>777</v>
      </c>
    </row>
    <row r="2651" spans="1:7" ht="12" customHeight="1" x14ac:dyDescent="0.2">
      <c r="A2651" s="255"/>
      <c r="B2651" s="255"/>
      <c r="C2651" s="79" t="s">
        <v>1785</v>
      </c>
      <c r="D2651" s="80">
        <v>1</v>
      </c>
      <c r="E2651" s="257"/>
      <c r="F2651" s="257"/>
      <c r="G2651" s="79" t="s">
        <v>777</v>
      </c>
    </row>
    <row r="2652" spans="1:7" ht="12" customHeight="1" x14ac:dyDescent="0.2">
      <c r="A2652" s="255"/>
      <c r="B2652" s="255"/>
      <c r="C2652" s="79" t="s">
        <v>797</v>
      </c>
      <c r="D2652" s="80">
        <v>1</v>
      </c>
      <c r="E2652" s="257"/>
      <c r="F2652" s="257"/>
      <c r="G2652" s="79" t="s">
        <v>777</v>
      </c>
    </row>
    <row r="2653" spans="1:7" ht="12" customHeight="1" x14ac:dyDescent="0.2">
      <c r="A2653" s="255"/>
      <c r="B2653" s="255"/>
      <c r="C2653" s="79" t="s">
        <v>791</v>
      </c>
      <c r="D2653" s="80">
        <v>2</v>
      </c>
      <c r="E2653" s="256">
        <v>530.71</v>
      </c>
      <c r="F2653" s="264">
        <v>1061.42</v>
      </c>
      <c r="G2653" s="79"/>
    </row>
    <row r="2654" spans="1:7" ht="12" customHeight="1" x14ac:dyDescent="0.2">
      <c r="A2654" s="255"/>
      <c r="B2654" s="255"/>
      <c r="C2654" s="79" t="s">
        <v>394</v>
      </c>
      <c r="D2654" s="80">
        <v>2</v>
      </c>
      <c r="E2654" s="256">
        <v>0.01</v>
      </c>
      <c r="F2654" s="256">
        <v>0.02</v>
      </c>
      <c r="G2654" s="79"/>
    </row>
    <row r="2655" spans="1:7" ht="12" customHeight="1" x14ac:dyDescent="0.2">
      <c r="A2655" s="255"/>
      <c r="B2655" s="255"/>
      <c r="C2655" s="79" t="s">
        <v>329</v>
      </c>
      <c r="D2655" s="80">
        <v>2</v>
      </c>
      <c r="E2655" s="80">
        <v>620</v>
      </c>
      <c r="F2655" s="81">
        <v>1240</v>
      </c>
      <c r="G2655" s="79"/>
    </row>
    <row r="2656" spans="1:7" ht="12" customHeight="1" x14ac:dyDescent="0.2">
      <c r="A2656" s="255"/>
      <c r="B2656" s="255"/>
      <c r="C2656" s="79" t="s">
        <v>391</v>
      </c>
      <c r="D2656" s="80">
        <v>1</v>
      </c>
      <c r="E2656" s="81">
        <v>6940</v>
      </c>
      <c r="F2656" s="81">
        <v>6940</v>
      </c>
      <c r="G2656" s="79"/>
    </row>
    <row r="2657" spans="1:7" ht="12.95" customHeight="1" x14ac:dyDescent="0.2">
      <c r="E2657" s="259">
        <v>19187.25</v>
      </c>
      <c r="F2657" s="259">
        <v>19187.25</v>
      </c>
    </row>
    <row r="2658" spans="1:7" ht="12" customHeight="1" x14ac:dyDescent="0.2">
      <c r="A2658" s="251">
        <v>146</v>
      </c>
      <c r="B2658" s="252" t="s">
        <v>1132</v>
      </c>
      <c r="C2658" s="253"/>
      <c r="D2658" s="251">
        <v>1</v>
      </c>
      <c r="E2658" s="285">
        <v>8348.8799999999992</v>
      </c>
      <c r="F2658" s="261">
        <v>8348.8799999999992</v>
      </c>
      <c r="G2658" s="79"/>
    </row>
    <row r="2659" spans="1:7" ht="12" customHeight="1" x14ac:dyDescent="0.2">
      <c r="A2659" s="255"/>
      <c r="B2659" s="255"/>
      <c r="C2659" s="79" t="s">
        <v>822</v>
      </c>
      <c r="D2659" s="80">
        <v>2</v>
      </c>
      <c r="E2659" s="256">
        <v>0.01</v>
      </c>
      <c r="F2659" s="256">
        <v>0.02</v>
      </c>
      <c r="G2659" s="79"/>
    </row>
    <row r="2660" spans="1:7" ht="12" customHeight="1" x14ac:dyDescent="0.2">
      <c r="A2660" s="255"/>
      <c r="B2660" s="255"/>
      <c r="C2660" s="79" t="s">
        <v>1786</v>
      </c>
      <c r="D2660" s="80">
        <v>1</v>
      </c>
      <c r="E2660" s="257"/>
      <c r="F2660" s="257"/>
      <c r="G2660" s="79" t="s">
        <v>777</v>
      </c>
    </row>
    <row r="2661" spans="1:7" ht="12" customHeight="1" x14ac:dyDescent="0.2">
      <c r="A2661" s="255"/>
      <c r="B2661" s="255"/>
      <c r="C2661" s="79" t="s">
        <v>1787</v>
      </c>
      <c r="D2661" s="80">
        <v>1</v>
      </c>
      <c r="E2661" s="257"/>
      <c r="F2661" s="257"/>
      <c r="G2661" s="79" t="s">
        <v>777</v>
      </c>
    </row>
    <row r="2662" spans="1:7" ht="12" customHeight="1" x14ac:dyDescent="0.2">
      <c r="A2662" s="255"/>
      <c r="B2662" s="255"/>
      <c r="C2662" s="79" t="s">
        <v>859</v>
      </c>
      <c r="D2662" s="80">
        <v>4</v>
      </c>
      <c r="E2662" s="257"/>
      <c r="F2662" s="257"/>
      <c r="G2662" s="79" t="s">
        <v>777</v>
      </c>
    </row>
    <row r="2663" spans="1:7" ht="12" customHeight="1" x14ac:dyDescent="0.2">
      <c r="A2663" s="255"/>
      <c r="B2663" s="255"/>
      <c r="C2663" s="79" t="s">
        <v>860</v>
      </c>
      <c r="D2663" s="80">
        <v>1</v>
      </c>
      <c r="E2663" s="257"/>
      <c r="F2663" s="257"/>
      <c r="G2663" s="79" t="s">
        <v>777</v>
      </c>
    </row>
    <row r="2664" spans="1:7" ht="12" customHeight="1" x14ac:dyDescent="0.2">
      <c r="A2664" s="255"/>
      <c r="B2664" s="255"/>
      <c r="C2664" s="79" t="s">
        <v>1774</v>
      </c>
      <c r="D2664" s="80">
        <v>1</v>
      </c>
      <c r="E2664" s="257"/>
      <c r="F2664" s="257"/>
      <c r="G2664" s="79" t="s">
        <v>777</v>
      </c>
    </row>
    <row r="2665" spans="1:7" ht="12" customHeight="1" x14ac:dyDescent="0.2">
      <c r="A2665" s="255"/>
      <c r="B2665" s="255"/>
      <c r="C2665" s="79" t="s">
        <v>1788</v>
      </c>
      <c r="D2665" s="80">
        <v>1</v>
      </c>
      <c r="E2665" s="257"/>
      <c r="F2665" s="257"/>
      <c r="G2665" s="79" t="s">
        <v>777</v>
      </c>
    </row>
    <row r="2666" spans="1:7" ht="12" customHeight="1" x14ac:dyDescent="0.2">
      <c r="A2666" s="255"/>
      <c r="B2666" s="255"/>
      <c r="C2666" s="79" t="s">
        <v>394</v>
      </c>
      <c r="D2666" s="80">
        <v>1</v>
      </c>
      <c r="E2666" s="256">
        <v>0.01</v>
      </c>
      <c r="F2666" s="256">
        <v>0.01</v>
      </c>
      <c r="G2666" s="79"/>
    </row>
    <row r="2667" spans="1:7" ht="12" customHeight="1" x14ac:dyDescent="0.2">
      <c r="A2667" s="255"/>
      <c r="B2667" s="255"/>
      <c r="C2667" s="79" t="s">
        <v>340</v>
      </c>
      <c r="D2667" s="80">
        <v>1</v>
      </c>
      <c r="E2667" s="81">
        <v>1130</v>
      </c>
      <c r="F2667" s="81">
        <v>1130</v>
      </c>
      <c r="G2667" s="79"/>
    </row>
    <row r="2668" spans="1:7" ht="12" customHeight="1" x14ac:dyDescent="0.2">
      <c r="A2668" s="255"/>
      <c r="B2668" s="255"/>
      <c r="C2668" s="79" t="s">
        <v>366</v>
      </c>
      <c r="D2668" s="80">
        <v>2</v>
      </c>
      <c r="E2668" s="80">
        <v>270</v>
      </c>
      <c r="F2668" s="80">
        <v>540</v>
      </c>
      <c r="G2668" s="79"/>
    </row>
    <row r="2669" spans="1:7" ht="12" customHeight="1" x14ac:dyDescent="0.2">
      <c r="A2669" s="255"/>
      <c r="B2669" s="255"/>
      <c r="C2669" s="79" t="s">
        <v>861</v>
      </c>
      <c r="D2669" s="80">
        <v>1</v>
      </c>
      <c r="E2669" s="256">
        <v>530.71</v>
      </c>
      <c r="F2669" s="256">
        <v>530.71</v>
      </c>
      <c r="G2669" s="79"/>
    </row>
    <row r="2670" spans="1:7" ht="12" customHeight="1" x14ac:dyDescent="0.2">
      <c r="A2670" s="255"/>
      <c r="B2670" s="255"/>
      <c r="C2670" s="79" t="s">
        <v>549</v>
      </c>
      <c r="D2670" s="80">
        <v>1</v>
      </c>
      <c r="E2670" s="257"/>
      <c r="F2670" s="257"/>
      <c r="G2670" s="79" t="s">
        <v>777</v>
      </c>
    </row>
    <row r="2671" spans="1:7" ht="12" customHeight="1" x14ac:dyDescent="0.2">
      <c r="A2671" s="255"/>
      <c r="B2671" s="255"/>
      <c r="C2671" s="79" t="s">
        <v>891</v>
      </c>
      <c r="D2671" s="80">
        <v>1</v>
      </c>
      <c r="E2671" s="257"/>
      <c r="F2671" s="257"/>
      <c r="G2671" s="79" t="s">
        <v>777</v>
      </c>
    </row>
    <row r="2672" spans="1:7" ht="12" customHeight="1" x14ac:dyDescent="0.2">
      <c r="A2672" s="255"/>
      <c r="B2672" s="255"/>
      <c r="C2672" s="79" t="s">
        <v>797</v>
      </c>
      <c r="D2672" s="80">
        <v>1</v>
      </c>
      <c r="E2672" s="257"/>
      <c r="F2672" s="257"/>
      <c r="G2672" s="79" t="s">
        <v>777</v>
      </c>
    </row>
    <row r="2673" spans="1:7" ht="12" customHeight="1" x14ac:dyDescent="0.2">
      <c r="A2673" s="255"/>
      <c r="B2673" s="255"/>
      <c r="C2673" s="79" t="s">
        <v>329</v>
      </c>
      <c r="D2673" s="80">
        <v>2</v>
      </c>
      <c r="E2673" s="80">
        <v>620</v>
      </c>
      <c r="F2673" s="81">
        <v>1240</v>
      </c>
      <c r="G2673" s="79"/>
    </row>
    <row r="2674" spans="1:7" ht="12" customHeight="1" x14ac:dyDescent="0.2">
      <c r="A2674" s="255"/>
      <c r="B2674" s="255"/>
      <c r="C2674" s="79" t="s">
        <v>354</v>
      </c>
      <c r="D2674" s="80">
        <v>1</v>
      </c>
      <c r="E2674" s="81">
        <v>6080</v>
      </c>
      <c r="F2674" s="81">
        <v>6080</v>
      </c>
      <c r="G2674" s="79"/>
    </row>
    <row r="2675" spans="1:7" ht="12" customHeight="1" x14ac:dyDescent="0.2">
      <c r="A2675" s="255"/>
      <c r="B2675" s="255"/>
      <c r="C2675" s="79" t="s">
        <v>815</v>
      </c>
      <c r="D2675" s="80">
        <v>5</v>
      </c>
      <c r="E2675" s="256">
        <v>0.01</v>
      </c>
      <c r="F2675" s="256">
        <v>0.05</v>
      </c>
      <c r="G2675" s="79"/>
    </row>
    <row r="2676" spans="1:7" ht="12.95" customHeight="1" x14ac:dyDescent="0.2">
      <c r="E2676" s="259">
        <v>17869.96</v>
      </c>
      <c r="F2676" s="259">
        <v>17869.96</v>
      </c>
    </row>
    <row r="2677" spans="1:7" ht="12" customHeight="1" x14ac:dyDescent="0.2">
      <c r="A2677" s="251">
        <v>147</v>
      </c>
      <c r="B2677" s="252" t="s">
        <v>1131</v>
      </c>
      <c r="C2677" s="253"/>
      <c r="D2677" s="251">
        <v>1</v>
      </c>
      <c r="E2677" s="261">
        <v>8801.92</v>
      </c>
      <c r="F2677" s="261">
        <v>8801.92</v>
      </c>
      <c r="G2677" s="79"/>
    </row>
    <row r="2678" spans="1:7" ht="12" customHeight="1" x14ac:dyDescent="0.2">
      <c r="A2678" s="255"/>
      <c r="B2678" s="255"/>
      <c r="C2678" s="79" t="s">
        <v>822</v>
      </c>
      <c r="D2678" s="80">
        <v>2</v>
      </c>
      <c r="E2678" s="256">
        <v>0.01</v>
      </c>
      <c r="F2678" s="256">
        <v>0.02</v>
      </c>
      <c r="G2678" s="79"/>
    </row>
    <row r="2679" spans="1:7" ht="12" customHeight="1" x14ac:dyDescent="0.2">
      <c r="A2679" s="255"/>
      <c r="B2679" s="255"/>
      <c r="C2679" s="79" t="s">
        <v>1789</v>
      </c>
      <c r="D2679" s="80">
        <v>1</v>
      </c>
      <c r="E2679" s="257"/>
      <c r="F2679" s="257"/>
      <c r="G2679" s="79" t="s">
        <v>777</v>
      </c>
    </row>
    <row r="2680" spans="1:7" ht="12" customHeight="1" x14ac:dyDescent="0.2">
      <c r="A2680" s="255"/>
      <c r="B2680" s="255"/>
      <c r="C2680" s="79" t="s">
        <v>1790</v>
      </c>
      <c r="D2680" s="80">
        <v>1</v>
      </c>
      <c r="E2680" s="257"/>
      <c r="F2680" s="257"/>
      <c r="G2680" s="79" t="s">
        <v>777</v>
      </c>
    </row>
    <row r="2681" spans="1:7" ht="12" customHeight="1" x14ac:dyDescent="0.2">
      <c r="A2681" s="255"/>
      <c r="B2681" s="255"/>
      <c r="C2681" s="79" t="s">
        <v>859</v>
      </c>
      <c r="D2681" s="80">
        <v>4</v>
      </c>
      <c r="E2681" s="257"/>
      <c r="F2681" s="257"/>
      <c r="G2681" s="79" t="s">
        <v>777</v>
      </c>
    </row>
    <row r="2682" spans="1:7" ht="12" customHeight="1" x14ac:dyDescent="0.2">
      <c r="A2682" s="255"/>
      <c r="B2682" s="255"/>
      <c r="C2682" s="79" t="s">
        <v>860</v>
      </c>
      <c r="D2682" s="80">
        <v>1</v>
      </c>
      <c r="E2682" s="257"/>
      <c r="F2682" s="257"/>
      <c r="G2682" s="79" t="s">
        <v>777</v>
      </c>
    </row>
    <row r="2683" spans="1:7" ht="12" customHeight="1" x14ac:dyDescent="0.2">
      <c r="A2683" s="255"/>
      <c r="B2683" s="255"/>
      <c r="C2683" s="79" t="s">
        <v>1774</v>
      </c>
      <c r="D2683" s="80">
        <v>1</v>
      </c>
      <c r="E2683" s="257"/>
      <c r="F2683" s="257"/>
      <c r="G2683" s="79" t="s">
        <v>777</v>
      </c>
    </row>
    <row r="2684" spans="1:7" ht="12" customHeight="1" x14ac:dyDescent="0.2">
      <c r="A2684" s="255"/>
      <c r="B2684" s="255"/>
      <c r="C2684" s="79" t="s">
        <v>1791</v>
      </c>
      <c r="D2684" s="80">
        <v>1</v>
      </c>
      <c r="E2684" s="257"/>
      <c r="F2684" s="257"/>
      <c r="G2684" s="79" t="s">
        <v>777</v>
      </c>
    </row>
    <row r="2685" spans="1:7" ht="12" customHeight="1" x14ac:dyDescent="0.2">
      <c r="A2685" s="255"/>
      <c r="B2685" s="255"/>
      <c r="C2685" s="79" t="s">
        <v>340</v>
      </c>
      <c r="D2685" s="80">
        <v>1</v>
      </c>
      <c r="E2685" s="81">
        <v>1130</v>
      </c>
      <c r="F2685" s="81">
        <v>1130</v>
      </c>
      <c r="G2685" s="79"/>
    </row>
    <row r="2686" spans="1:7" ht="12" customHeight="1" x14ac:dyDescent="0.2">
      <c r="A2686" s="255"/>
      <c r="B2686" s="255"/>
      <c r="C2686" s="79" t="s">
        <v>305</v>
      </c>
      <c r="D2686" s="80">
        <v>2</v>
      </c>
      <c r="E2686" s="80">
        <v>270</v>
      </c>
      <c r="F2686" s="80">
        <v>540</v>
      </c>
      <c r="G2686" s="79"/>
    </row>
    <row r="2687" spans="1:7" ht="12" customHeight="1" x14ac:dyDescent="0.2">
      <c r="A2687" s="255"/>
      <c r="B2687" s="255"/>
      <c r="C2687" s="79" t="s">
        <v>549</v>
      </c>
      <c r="D2687" s="80">
        <v>1</v>
      </c>
      <c r="E2687" s="257"/>
      <c r="F2687" s="257"/>
      <c r="G2687" s="79" t="s">
        <v>777</v>
      </c>
    </row>
    <row r="2688" spans="1:7" ht="12" customHeight="1" x14ac:dyDescent="0.2">
      <c r="A2688" s="255"/>
      <c r="B2688" s="255"/>
      <c r="C2688" s="79" t="s">
        <v>1792</v>
      </c>
      <c r="D2688" s="80">
        <v>1</v>
      </c>
      <c r="E2688" s="257"/>
      <c r="F2688" s="257"/>
      <c r="G2688" s="79" t="s">
        <v>777</v>
      </c>
    </row>
    <row r="2689" spans="1:7" ht="12" customHeight="1" x14ac:dyDescent="0.2">
      <c r="A2689" s="255"/>
      <c r="B2689" s="255"/>
      <c r="C2689" s="79" t="s">
        <v>797</v>
      </c>
      <c r="D2689" s="80">
        <v>1</v>
      </c>
      <c r="E2689" s="257"/>
      <c r="F2689" s="257"/>
      <c r="G2689" s="79" t="s">
        <v>777</v>
      </c>
    </row>
    <row r="2690" spans="1:7" ht="12" customHeight="1" x14ac:dyDescent="0.2">
      <c r="A2690" s="255"/>
      <c r="B2690" s="255"/>
      <c r="C2690" s="79" t="s">
        <v>861</v>
      </c>
      <c r="D2690" s="80">
        <v>2</v>
      </c>
      <c r="E2690" s="256">
        <v>530.71</v>
      </c>
      <c r="F2690" s="264">
        <v>1061.42</v>
      </c>
      <c r="G2690" s="79"/>
    </row>
    <row r="2691" spans="1:7" ht="12" customHeight="1" x14ac:dyDescent="0.2">
      <c r="A2691" s="255"/>
      <c r="B2691" s="255"/>
      <c r="C2691" s="79" t="s">
        <v>394</v>
      </c>
      <c r="D2691" s="80">
        <v>2</v>
      </c>
      <c r="E2691" s="256">
        <v>0.01</v>
      </c>
      <c r="F2691" s="256">
        <v>0.02</v>
      </c>
      <c r="G2691" s="79"/>
    </row>
    <row r="2692" spans="1:7" ht="12" customHeight="1" x14ac:dyDescent="0.2">
      <c r="A2692" s="255"/>
      <c r="B2692" s="255"/>
      <c r="C2692" s="79" t="s">
        <v>329</v>
      </c>
      <c r="D2692" s="80">
        <v>2</v>
      </c>
      <c r="E2692" s="80">
        <v>620</v>
      </c>
      <c r="F2692" s="81">
        <v>1240</v>
      </c>
      <c r="G2692" s="79"/>
    </row>
    <row r="2693" spans="1:7" ht="12" customHeight="1" x14ac:dyDescent="0.2">
      <c r="A2693" s="255"/>
      <c r="B2693" s="255"/>
      <c r="C2693" s="79" t="s">
        <v>354</v>
      </c>
      <c r="D2693" s="80">
        <v>1</v>
      </c>
      <c r="E2693" s="81">
        <v>6080</v>
      </c>
      <c r="F2693" s="81">
        <v>6080</v>
      </c>
      <c r="G2693" s="79"/>
    </row>
    <row r="2694" spans="1:7" ht="12" customHeight="1" x14ac:dyDescent="0.2">
      <c r="A2694" s="255"/>
      <c r="B2694" s="255"/>
      <c r="C2694" s="79" t="s">
        <v>815</v>
      </c>
      <c r="D2694" s="80">
        <v>5</v>
      </c>
      <c r="E2694" s="256">
        <v>0.01</v>
      </c>
      <c r="F2694" s="256">
        <v>0.05</v>
      </c>
      <c r="G2694" s="79"/>
    </row>
    <row r="2695" spans="1:7" ht="12.95" customHeight="1" x14ac:dyDescent="0.2">
      <c r="E2695" s="259">
        <v>18853.009999999998</v>
      </c>
      <c r="F2695" s="259">
        <v>18853.009999999998</v>
      </c>
    </row>
    <row r="2696" spans="1:7" ht="12" customHeight="1" x14ac:dyDescent="0.2">
      <c r="A2696" s="251">
        <v>148</v>
      </c>
      <c r="B2696" s="252" t="s">
        <v>1130</v>
      </c>
      <c r="C2696" s="253"/>
      <c r="D2696" s="251">
        <v>1</v>
      </c>
      <c r="E2696" s="261">
        <v>9125.52</v>
      </c>
      <c r="F2696" s="261">
        <v>9125.52</v>
      </c>
      <c r="G2696" s="79"/>
    </row>
    <row r="2697" spans="1:7" ht="12" customHeight="1" x14ac:dyDescent="0.2">
      <c r="A2697" s="255"/>
      <c r="B2697" s="255"/>
      <c r="C2697" s="79" t="s">
        <v>822</v>
      </c>
      <c r="D2697" s="80">
        <v>2</v>
      </c>
      <c r="E2697" s="256">
        <v>0.01</v>
      </c>
      <c r="F2697" s="256">
        <v>0.02</v>
      </c>
      <c r="G2697" s="79"/>
    </row>
    <row r="2698" spans="1:7" ht="12" customHeight="1" x14ac:dyDescent="0.2">
      <c r="A2698" s="255"/>
      <c r="B2698" s="255"/>
      <c r="C2698" s="79" t="s">
        <v>1793</v>
      </c>
      <c r="D2698" s="80">
        <v>1</v>
      </c>
      <c r="E2698" s="257"/>
      <c r="F2698" s="257"/>
      <c r="G2698" s="79" t="s">
        <v>777</v>
      </c>
    </row>
    <row r="2699" spans="1:7" ht="12" customHeight="1" x14ac:dyDescent="0.2">
      <c r="A2699" s="255"/>
      <c r="B2699" s="255"/>
      <c r="C2699" s="79" t="s">
        <v>1794</v>
      </c>
      <c r="D2699" s="80">
        <v>1</v>
      </c>
      <c r="E2699" s="257"/>
      <c r="F2699" s="257"/>
      <c r="G2699" s="79" t="s">
        <v>777</v>
      </c>
    </row>
    <row r="2700" spans="1:7" ht="12" customHeight="1" x14ac:dyDescent="0.2">
      <c r="A2700" s="255"/>
      <c r="B2700" s="255"/>
      <c r="C2700" s="79" t="s">
        <v>1795</v>
      </c>
      <c r="D2700" s="80">
        <v>1</v>
      </c>
      <c r="E2700" s="257"/>
      <c r="F2700" s="257"/>
      <c r="G2700" s="79" t="s">
        <v>777</v>
      </c>
    </row>
    <row r="2701" spans="1:7" ht="12" customHeight="1" x14ac:dyDescent="0.2">
      <c r="A2701" s="255"/>
      <c r="B2701" s="255"/>
      <c r="C2701" s="79" t="s">
        <v>1774</v>
      </c>
      <c r="D2701" s="80">
        <v>1</v>
      </c>
      <c r="E2701" s="257"/>
      <c r="F2701" s="257"/>
      <c r="G2701" s="79" t="s">
        <v>777</v>
      </c>
    </row>
    <row r="2702" spans="1:7" ht="12" customHeight="1" x14ac:dyDescent="0.2">
      <c r="A2702" s="255"/>
      <c r="B2702" s="255"/>
      <c r="C2702" s="79" t="s">
        <v>862</v>
      </c>
      <c r="D2702" s="80">
        <v>1</v>
      </c>
      <c r="E2702" s="257"/>
      <c r="F2702" s="257"/>
      <c r="G2702" s="79" t="s">
        <v>777</v>
      </c>
    </row>
    <row r="2703" spans="1:7" ht="12" customHeight="1" x14ac:dyDescent="0.2">
      <c r="A2703" s="255"/>
      <c r="B2703" s="255"/>
      <c r="C2703" s="79" t="s">
        <v>340</v>
      </c>
      <c r="D2703" s="80">
        <v>1</v>
      </c>
      <c r="E2703" s="81">
        <v>1130</v>
      </c>
      <c r="F2703" s="81">
        <v>1130</v>
      </c>
      <c r="G2703" s="79"/>
    </row>
    <row r="2704" spans="1:7" ht="12" customHeight="1" x14ac:dyDescent="0.2">
      <c r="A2704" s="255"/>
      <c r="B2704" s="255"/>
      <c r="C2704" s="79" t="s">
        <v>305</v>
      </c>
      <c r="D2704" s="80">
        <v>2</v>
      </c>
      <c r="E2704" s="80">
        <v>270</v>
      </c>
      <c r="F2704" s="80">
        <v>540</v>
      </c>
      <c r="G2704" s="79"/>
    </row>
    <row r="2705" spans="1:7" ht="12" customHeight="1" x14ac:dyDescent="0.2">
      <c r="A2705" s="255"/>
      <c r="B2705" s="255"/>
      <c r="C2705" s="79" t="s">
        <v>549</v>
      </c>
      <c r="D2705" s="80">
        <v>1</v>
      </c>
      <c r="E2705" s="257"/>
      <c r="F2705" s="257"/>
      <c r="G2705" s="79" t="s">
        <v>777</v>
      </c>
    </row>
    <row r="2706" spans="1:7" ht="12" customHeight="1" x14ac:dyDescent="0.2">
      <c r="A2706" s="255"/>
      <c r="B2706" s="255"/>
      <c r="C2706" s="79" t="s">
        <v>1796</v>
      </c>
      <c r="D2706" s="80">
        <v>1</v>
      </c>
      <c r="E2706" s="257"/>
      <c r="F2706" s="257"/>
      <c r="G2706" s="79" t="s">
        <v>777</v>
      </c>
    </row>
    <row r="2707" spans="1:7" ht="12" customHeight="1" x14ac:dyDescent="0.2">
      <c r="A2707" s="255"/>
      <c r="B2707" s="255"/>
      <c r="C2707" s="79" t="s">
        <v>797</v>
      </c>
      <c r="D2707" s="80">
        <v>1</v>
      </c>
      <c r="E2707" s="257"/>
      <c r="F2707" s="257"/>
      <c r="G2707" s="79" t="s">
        <v>777</v>
      </c>
    </row>
    <row r="2708" spans="1:7" ht="12" customHeight="1" x14ac:dyDescent="0.2">
      <c r="A2708" s="255"/>
      <c r="B2708" s="255"/>
      <c r="C2708" s="79" t="s">
        <v>1797</v>
      </c>
      <c r="D2708" s="80">
        <v>2</v>
      </c>
      <c r="E2708" s="256">
        <v>530.71</v>
      </c>
      <c r="F2708" s="264">
        <v>1061.42</v>
      </c>
      <c r="G2708" s="79"/>
    </row>
    <row r="2709" spans="1:7" ht="12" customHeight="1" x14ac:dyDescent="0.2">
      <c r="A2709" s="255"/>
      <c r="B2709" s="255"/>
      <c r="C2709" s="79" t="s">
        <v>394</v>
      </c>
      <c r="D2709" s="80">
        <v>2</v>
      </c>
      <c r="E2709" s="256">
        <v>0.01</v>
      </c>
      <c r="F2709" s="256">
        <v>0.02</v>
      </c>
      <c r="G2709" s="79"/>
    </row>
    <row r="2710" spans="1:7" ht="12" customHeight="1" x14ac:dyDescent="0.2">
      <c r="A2710" s="255"/>
      <c r="B2710" s="255"/>
      <c r="C2710" s="79" t="s">
        <v>337</v>
      </c>
      <c r="D2710" s="80">
        <v>1</v>
      </c>
      <c r="E2710" s="81">
        <v>2290</v>
      </c>
      <c r="F2710" s="81">
        <v>2290</v>
      </c>
      <c r="G2710" s="79"/>
    </row>
    <row r="2711" spans="1:7" ht="12" customHeight="1" x14ac:dyDescent="0.2">
      <c r="A2711" s="255"/>
      <c r="B2711" s="255"/>
      <c r="C2711" s="79" t="s">
        <v>306</v>
      </c>
      <c r="D2711" s="80">
        <v>4</v>
      </c>
      <c r="E2711" s="80">
        <v>130</v>
      </c>
      <c r="F2711" s="80">
        <v>520</v>
      </c>
      <c r="G2711" s="79"/>
    </row>
    <row r="2712" spans="1:7" ht="12" customHeight="1" x14ac:dyDescent="0.2">
      <c r="A2712" s="255"/>
      <c r="B2712" s="255"/>
      <c r="C2712" s="79" t="s">
        <v>1798</v>
      </c>
      <c r="D2712" s="80">
        <v>3</v>
      </c>
      <c r="E2712" s="257"/>
      <c r="F2712" s="257"/>
      <c r="G2712" s="79" t="s">
        <v>777</v>
      </c>
    </row>
    <row r="2713" spans="1:7" ht="12" customHeight="1" x14ac:dyDescent="0.2">
      <c r="A2713" s="255"/>
      <c r="B2713" s="255"/>
      <c r="C2713" s="79" t="s">
        <v>1799</v>
      </c>
      <c r="D2713" s="80">
        <v>1</v>
      </c>
      <c r="E2713" s="257"/>
      <c r="F2713" s="257"/>
      <c r="G2713" s="79" t="s">
        <v>777</v>
      </c>
    </row>
    <row r="2714" spans="1:7" ht="12" customHeight="1" x14ac:dyDescent="0.2">
      <c r="A2714" s="255"/>
      <c r="B2714" s="255"/>
      <c r="C2714" s="79" t="s">
        <v>815</v>
      </c>
      <c r="D2714" s="80">
        <v>5</v>
      </c>
      <c r="E2714" s="256">
        <v>0.01</v>
      </c>
      <c r="F2714" s="256">
        <v>0.05</v>
      </c>
      <c r="G2714" s="79"/>
    </row>
    <row r="2715" spans="1:7" ht="12.95" customHeight="1" x14ac:dyDescent="0.2">
      <c r="E2715" s="259">
        <v>14666.61</v>
      </c>
      <c r="F2715" s="259">
        <v>14666.61</v>
      </c>
    </row>
    <row r="2716" spans="1:7" ht="12" customHeight="1" x14ac:dyDescent="0.2">
      <c r="A2716" s="251">
        <v>149</v>
      </c>
      <c r="B2716" s="252" t="s">
        <v>1129</v>
      </c>
      <c r="C2716" s="253"/>
      <c r="D2716" s="251">
        <v>1</v>
      </c>
      <c r="E2716" s="261">
        <v>9125.52</v>
      </c>
      <c r="F2716" s="261">
        <v>9125.52</v>
      </c>
      <c r="G2716" s="79"/>
    </row>
    <row r="2717" spans="1:7" ht="12" customHeight="1" x14ac:dyDescent="0.2">
      <c r="A2717" s="255"/>
      <c r="B2717" s="255"/>
      <c r="C2717" s="79" t="s">
        <v>822</v>
      </c>
      <c r="D2717" s="80">
        <v>2</v>
      </c>
      <c r="E2717" s="256">
        <v>0.01</v>
      </c>
      <c r="F2717" s="256">
        <v>0.02</v>
      </c>
      <c r="G2717" s="79"/>
    </row>
    <row r="2718" spans="1:7" ht="12" customHeight="1" x14ac:dyDescent="0.2">
      <c r="A2718" s="255"/>
      <c r="B2718" s="255"/>
      <c r="C2718" s="79" t="s">
        <v>1800</v>
      </c>
      <c r="D2718" s="80">
        <v>1</v>
      </c>
      <c r="E2718" s="257"/>
      <c r="F2718" s="257"/>
      <c r="G2718" s="79" t="s">
        <v>777</v>
      </c>
    </row>
    <row r="2719" spans="1:7" ht="12" customHeight="1" x14ac:dyDescent="0.2">
      <c r="A2719" s="255"/>
      <c r="B2719" s="255"/>
      <c r="C2719" s="79" t="s">
        <v>1801</v>
      </c>
      <c r="D2719" s="80">
        <v>1</v>
      </c>
      <c r="E2719" s="257"/>
      <c r="F2719" s="257"/>
      <c r="G2719" s="79" t="s">
        <v>777</v>
      </c>
    </row>
    <row r="2720" spans="1:7" ht="12" customHeight="1" x14ac:dyDescent="0.2">
      <c r="A2720" s="255"/>
      <c r="B2720" s="255"/>
      <c r="C2720" s="79" t="s">
        <v>1802</v>
      </c>
      <c r="D2720" s="80">
        <v>1</v>
      </c>
      <c r="E2720" s="257"/>
      <c r="F2720" s="257"/>
      <c r="G2720" s="79" t="s">
        <v>777</v>
      </c>
    </row>
    <row r="2721" spans="1:7" ht="12" customHeight="1" x14ac:dyDescent="0.2">
      <c r="A2721" s="255"/>
      <c r="B2721" s="255"/>
      <c r="C2721" s="79" t="s">
        <v>1774</v>
      </c>
      <c r="D2721" s="80">
        <v>1</v>
      </c>
      <c r="E2721" s="257"/>
      <c r="F2721" s="257"/>
      <c r="G2721" s="79" t="s">
        <v>777</v>
      </c>
    </row>
    <row r="2722" spans="1:7" ht="12" customHeight="1" x14ac:dyDescent="0.2">
      <c r="A2722" s="255"/>
      <c r="B2722" s="255"/>
      <c r="C2722" s="79" t="s">
        <v>862</v>
      </c>
      <c r="D2722" s="80">
        <v>1</v>
      </c>
      <c r="E2722" s="257"/>
      <c r="F2722" s="257"/>
      <c r="G2722" s="79" t="s">
        <v>777</v>
      </c>
    </row>
    <row r="2723" spans="1:7" ht="12" customHeight="1" x14ac:dyDescent="0.2">
      <c r="A2723" s="255"/>
      <c r="B2723" s="255"/>
      <c r="C2723" s="79" t="s">
        <v>340</v>
      </c>
      <c r="D2723" s="80">
        <v>1</v>
      </c>
      <c r="E2723" s="81">
        <v>1130</v>
      </c>
      <c r="F2723" s="81">
        <v>1130</v>
      </c>
      <c r="G2723" s="79"/>
    </row>
    <row r="2724" spans="1:7" ht="12" customHeight="1" x14ac:dyDescent="0.2">
      <c r="A2724" s="255"/>
      <c r="B2724" s="255"/>
      <c r="C2724" s="79" t="s">
        <v>366</v>
      </c>
      <c r="D2724" s="80">
        <v>2</v>
      </c>
      <c r="E2724" s="80">
        <v>270</v>
      </c>
      <c r="F2724" s="80">
        <v>540</v>
      </c>
      <c r="G2724" s="79"/>
    </row>
    <row r="2725" spans="1:7" ht="12" customHeight="1" x14ac:dyDescent="0.2">
      <c r="A2725" s="255"/>
      <c r="B2725" s="255"/>
      <c r="C2725" s="79" t="s">
        <v>549</v>
      </c>
      <c r="D2725" s="80">
        <v>1</v>
      </c>
      <c r="E2725" s="257"/>
      <c r="F2725" s="257"/>
      <c r="G2725" s="79" t="s">
        <v>777</v>
      </c>
    </row>
    <row r="2726" spans="1:7" ht="12" customHeight="1" x14ac:dyDescent="0.2">
      <c r="A2726" s="255"/>
      <c r="B2726" s="255"/>
      <c r="C2726" s="79" t="s">
        <v>1796</v>
      </c>
      <c r="D2726" s="80">
        <v>1</v>
      </c>
      <c r="E2726" s="257"/>
      <c r="F2726" s="257"/>
      <c r="G2726" s="79" t="s">
        <v>777</v>
      </c>
    </row>
    <row r="2727" spans="1:7" ht="12" customHeight="1" x14ac:dyDescent="0.2">
      <c r="A2727" s="255"/>
      <c r="B2727" s="255"/>
      <c r="C2727" s="79" t="s">
        <v>797</v>
      </c>
      <c r="D2727" s="80">
        <v>1</v>
      </c>
      <c r="E2727" s="257"/>
      <c r="F2727" s="257"/>
      <c r="G2727" s="79" t="s">
        <v>777</v>
      </c>
    </row>
    <row r="2728" spans="1:7" ht="12" customHeight="1" x14ac:dyDescent="0.2">
      <c r="A2728" s="255"/>
      <c r="B2728" s="255"/>
      <c r="C2728" s="79" t="s">
        <v>1803</v>
      </c>
      <c r="D2728" s="80">
        <v>2</v>
      </c>
      <c r="E2728" s="256">
        <v>530.71</v>
      </c>
      <c r="F2728" s="264">
        <v>1061.42</v>
      </c>
      <c r="G2728" s="79"/>
    </row>
    <row r="2729" spans="1:7" ht="12" customHeight="1" x14ac:dyDescent="0.2">
      <c r="A2729" s="255"/>
      <c r="B2729" s="255"/>
      <c r="C2729" s="79" t="s">
        <v>394</v>
      </c>
      <c r="D2729" s="80">
        <v>2</v>
      </c>
      <c r="E2729" s="256">
        <v>0.01</v>
      </c>
      <c r="F2729" s="256">
        <v>0.02</v>
      </c>
      <c r="G2729" s="79"/>
    </row>
    <row r="2730" spans="1:7" ht="12" customHeight="1" x14ac:dyDescent="0.2">
      <c r="A2730" s="255"/>
      <c r="B2730" s="255"/>
      <c r="C2730" s="79" t="s">
        <v>337</v>
      </c>
      <c r="D2730" s="80">
        <v>1</v>
      </c>
      <c r="E2730" s="81">
        <v>2290</v>
      </c>
      <c r="F2730" s="81">
        <v>2290</v>
      </c>
      <c r="G2730" s="79"/>
    </row>
    <row r="2731" spans="1:7" ht="12" customHeight="1" x14ac:dyDescent="0.2">
      <c r="A2731" s="255"/>
      <c r="B2731" s="255"/>
      <c r="C2731" s="79" t="s">
        <v>306</v>
      </c>
      <c r="D2731" s="80">
        <v>4</v>
      </c>
      <c r="E2731" s="80">
        <v>130</v>
      </c>
      <c r="F2731" s="80">
        <v>520</v>
      </c>
      <c r="G2731" s="79"/>
    </row>
    <row r="2732" spans="1:7" ht="12" customHeight="1" x14ac:dyDescent="0.2">
      <c r="A2732" s="255"/>
      <c r="B2732" s="255"/>
      <c r="C2732" s="79" t="s">
        <v>1804</v>
      </c>
      <c r="D2732" s="80">
        <v>3</v>
      </c>
      <c r="E2732" s="257"/>
      <c r="F2732" s="257"/>
      <c r="G2732" s="79" t="s">
        <v>777</v>
      </c>
    </row>
    <row r="2733" spans="1:7" ht="12" customHeight="1" x14ac:dyDescent="0.2">
      <c r="A2733" s="255"/>
      <c r="B2733" s="255"/>
      <c r="C2733" s="79" t="s">
        <v>1805</v>
      </c>
      <c r="D2733" s="80">
        <v>1</v>
      </c>
      <c r="E2733" s="257"/>
      <c r="F2733" s="257"/>
      <c r="G2733" s="79" t="s">
        <v>777</v>
      </c>
    </row>
    <row r="2734" spans="1:7" ht="12" customHeight="1" x14ac:dyDescent="0.2">
      <c r="A2734" s="255"/>
      <c r="B2734" s="255"/>
      <c r="C2734" s="79" t="s">
        <v>815</v>
      </c>
      <c r="D2734" s="80">
        <v>5</v>
      </c>
      <c r="E2734" s="256">
        <v>0.01</v>
      </c>
      <c r="F2734" s="256">
        <v>0.05</v>
      </c>
      <c r="G2734" s="79"/>
    </row>
    <row r="2735" spans="1:7" ht="12.95" customHeight="1" x14ac:dyDescent="0.2">
      <c r="E2735" s="259">
        <v>14666.61</v>
      </c>
      <c r="F2735" s="259">
        <v>14666.61</v>
      </c>
    </row>
    <row r="2736" spans="1:7" ht="12" customHeight="1" x14ac:dyDescent="0.2">
      <c r="A2736" s="251">
        <v>150</v>
      </c>
      <c r="B2736" s="252" t="s">
        <v>557</v>
      </c>
      <c r="C2736" s="253"/>
      <c r="D2736" s="251">
        <v>100</v>
      </c>
      <c r="E2736" s="251">
        <v>770</v>
      </c>
      <c r="F2736" s="254">
        <v>77000</v>
      </c>
      <c r="G2736" s="79"/>
    </row>
    <row r="2737" spans="1:7" ht="12.95" customHeight="1" x14ac:dyDescent="0.2">
      <c r="E2737" s="266">
        <v>770</v>
      </c>
      <c r="F2737" s="267">
        <v>77000</v>
      </c>
    </row>
    <row r="2738" spans="1:7" ht="12" customHeight="1" x14ac:dyDescent="0.2">
      <c r="A2738" s="251">
        <v>151</v>
      </c>
      <c r="B2738" s="252" t="s">
        <v>781</v>
      </c>
      <c r="C2738" s="253"/>
      <c r="D2738" s="251">
        <v>100</v>
      </c>
      <c r="E2738" s="251">
        <v>625</v>
      </c>
      <c r="F2738" s="254">
        <v>62500</v>
      </c>
      <c r="G2738" s="79"/>
    </row>
    <row r="2739" spans="1:7" ht="12.95" customHeight="1" x14ac:dyDescent="0.2">
      <c r="E2739" s="268"/>
      <c r="F2739" s="268"/>
    </row>
    <row r="2740" spans="1:7" ht="12" customHeight="1" x14ac:dyDescent="0.2">
      <c r="A2740" s="251">
        <v>152</v>
      </c>
      <c r="B2740" s="252" t="s">
        <v>781</v>
      </c>
      <c r="C2740" s="253"/>
      <c r="D2740" s="251">
        <v>81</v>
      </c>
      <c r="E2740" s="251">
        <v>625</v>
      </c>
      <c r="F2740" s="254">
        <v>50625</v>
      </c>
      <c r="G2740" s="79"/>
    </row>
    <row r="2741" spans="1:7" ht="12.95" customHeight="1" x14ac:dyDescent="0.2">
      <c r="E2741" s="268"/>
      <c r="F2741" s="268"/>
    </row>
  </sheetData>
  <pageMargins left="0.39370078740157483" right="0.39370078740157483" top="0.39370078740157483" bottom="0.39370078740157483" header="0" footer="0"/>
  <pageSetup paperSize="9" pageOrder="overThenDown" orientation="portrait" useFirstPageNumber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5802E-BF0F-47A1-B205-096FA90D2C91}">
  <sheetPr codeName="Лист10"/>
  <dimension ref="A1:M142"/>
  <sheetViews>
    <sheetView workbookViewId="0">
      <selection activeCell="H14" sqref="H14"/>
    </sheetView>
  </sheetViews>
  <sheetFormatPr defaultRowHeight="15" x14ac:dyDescent="0.25"/>
  <cols>
    <col min="12" max="12" width="9.42578125" customWidth="1"/>
    <col min="13" max="13" width="10.42578125" customWidth="1"/>
  </cols>
  <sheetData>
    <row r="1" spans="1:13" x14ac:dyDescent="0.25">
      <c r="L1" t="s">
        <v>806</v>
      </c>
      <c r="M1" t="s">
        <v>795</v>
      </c>
    </row>
    <row r="2" spans="1:13" x14ac:dyDescent="0.25">
      <c r="A2">
        <v>1</v>
      </c>
      <c r="B2" t="s">
        <v>1031</v>
      </c>
      <c r="C2">
        <v>4558.83</v>
      </c>
      <c r="D2" t="s">
        <v>82</v>
      </c>
      <c r="E2" t="s">
        <v>720</v>
      </c>
      <c r="F2" t="s">
        <v>805</v>
      </c>
      <c r="G2">
        <v>870</v>
      </c>
      <c r="H2">
        <v>600</v>
      </c>
      <c r="I2">
        <v>350</v>
      </c>
      <c r="J2">
        <v>1</v>
      </c>
      <c r="K2" t="s">
        <v>664</v>
      </c>
      <c r="L2" t="s">
        <v>1168</v>
      </c>
      <c r="M2">
        <v>4558.83</v>
      </c>
    </row>
    <row r="3" spans="1:13" x14ac:dyDescent="0.25">
      <c r="A3">
        <v>2</v>
      </c>
      <c r="B3" t="s">
        <v>1032</v>
      </c>
      <c r="C3">
        <v>4520.34</v>
      </c>
      <c r="D3" t="s">
        <v>82</v>
      </c>
      <c r="E3" t="s">
        <v>720</v>
      </c>
      <c r="F3" t="s">
        <v>805</v>
      </c>
      <c r="G3">
        <v>920</v>
      </c>
      <c r="H3">
        <v>535</v>
      </c>
      <c r="I3">
        <v>350</v>
      </c>
      <c r="J3">
        <v>1</v>
      </c>
      <c r="K3" t="s">
        <v>664</v>
      </c>
      <c r="L3" t="s">
        <v>1169</v>
      </c>
      <c r="M3">
        <v>4520.34</v>
      </c>
    </row>
    <row r="4" spans="1:13" x14ac:dyDescent="0.25">
      <c r="A4">
        <v>3</v>
      </c>
      <c r="B4" t="s">
        <v>1033</v>
      </c>
      <c r="C4">
        <v>4522.34</v>
      </c>
      <c r="D4" t="s">
        <v>82</v>
      </c>
      <c r="E4" t="s">
        <v>720</v>
      </c>
      <c r="F4" t="s">
        <v>805</v>
      </c>
      <c r="G4">
        <v>920</v>
      </c>
      <c r="H4">
        <v>537</v>
      </c>
      <c r="I4">
        <v>350</v>
      </c>
      <c r="J4">
        <v>1</v>
      </c>
      <c r="K4" t="s">
        <v>664</v>
      </c>
      <c r="L4" t="s">
        <v>1170</v>
      </c>
      <c r="M4">
        <v>4522.34</v>
      </c>
    </row>
    <row r="5" spans="1:13" x14ac:dyDescent="0.25">
      <c r="A5">
        <v>4</v>
      </c>
      <c r="B5" t="s">
        <v>1034</v>
      </c>
      <c r="C5">
        <v>4619.2299999999996</v>
      </c>
      <c r="D5" t="s">
        <v>82</v>
      </c>
      <c r="E5" t="s">
        <v>720</v>
      </c>
      <c r="F5" t="s">
        <v>805</v>
      </c>
      <c r="G5">
        <v>920</v>
      </c>
      <c r="H5">
        <v>600</v>
      </c>
      <c r="I5">
        <v>350</v>
      </c>
      <c r="J5">
        <v>1</v>
      </c>
      <c r="K5" t="s">
        <v>664</v>
      </c>
      <c r="L5" t="s">
        <v>1171</v>
      </c>
      <c r="M5">
        <v>4619.2299999999996</v>
      </c>
    </row>
    <row r="6" spans="1:13" x14ac:dyDescent="0.25">
      <c r="A6">
        <v>5</v>
      </c>
      <c r="B6" t="s">
        <v>1035</v>
      </c>
      <c r="C6">
        <v>4683.08</v>
      </c>
      <c r="D6" t="s">
        <v>82</v>
      </c>
      <c r="E6" t="s">
        <v>720</v>
      </c>
      <c r="F6" t="s">
        <v>805</v>
      </c>
      <c r="G6">
        <v>960</v>
      </c>
      <c r="H6">
        <v>600</v>
      </c>
      <c r="I6">
        <v>360</v>
      </c>
      <c r="J6">
        <v>1</v>
      </c>
      <c r="K6" t="s">
        <v>664</v>
      </c>
      <c r="L6" t="s">
        <v>1172</v>
      </c>
      <c r="M6">
        <v>4683.08</v>
      </c>
    </row>
    <row r="7" spans="1:13" x14ac:dyDescent="0.25">
      <c r="A7">
        <v>6</v>
      </c>
      <c r="B7" t="s">
        <v>1036</v>
      </c>
      <c r="C7">
        <v>3606.98</v>
      </c>
      <c r="D7" t="s">
        <v>82</v>
      </c>
      <c r="E7" t="s">
        <v>722</v>
      </c>
      <c r="F7" t="s">
        <v>803</v>
      </c>
      <c r="G7">
        <v>800</v>
      </c>
      <c r="H7">
        <v>450</v>
      </c>
      <c r="I7">
        <v>350</v>
      </c>
      <c r="J7">
        <v>1</v>
      </c>
      <c r="K7" t="s">
        <v>775</v>
      </c>
      <c r="L7" t="s">
        <v>1173</v>
      </c>
      <c r="M7">
        <v>3606.98</v>
      </c>
    </row>
    <row r="8" spans="1:13" x14ac:dyDescent="0.25">
      <c r="A8">
        <v>7</v>
      </c>
      <c r="B8" t="s">
        <v>1037</v>
      </c>
      <c r="C8">
        <v>5154.42</v>
      </c>
      <c r="D8" t="s">
        <v>82</v>
      </c>
      <c r="E8" t="s">
        <v>721</v>
      </c>
      <c r="F8" t="s">
        <v>805</v>
      </c>
      <c r="G8">
        <v>960</v>
      </c>
      <c r="H8">
        <v>600</v>
      </c>
      <c r="I8">
        <v>500</v>
      </c>
      <c r="J8">
        <v>1</v>
      </c>
      <c r="K8" t="s">
        <v>664</v>
      </c>
      <c r="L8" t="s">
        <v>1298</v>
      </c>
      <c r="M8">
        <v>5154.42</v>
      </c>
    </row>
    <row r="9" spans="1:13" x14ac:dyDescent="0.25">
      <c r="A9">
        <v>8</v>
      </c>
      <c r="B9" t="s">
        <v>1038</v>
      </c>
      <c r="C9">
        <v>4474.2700000000004</v>
      </c>
      <c r="D9" t="s">
        <v>82</v>
      </c>
      <c r="E9" t="s">
        <v>720</v>
      </c>
      <c r="F9" t="s">
        <v>805</v>
      </c>
      <c r="G9">
        <v>800</v>
      </c>
      <c r="H9">
        <v>600</v>
      </c>
      <c r="I9">
        <v>350</v>
      </c>
      <c r="J9">
        <v>1</v>
      </c>
      <c r="K9" t="s">
        <v>664</v>
      </c>
      <c r="L9" t="s">
        <v>1174</v>
      </c>
      <c r="M9">
        <v>4474.2700000000004</v>
      </c>
    </row>
    <row r="10" spans="1:13" x14ac:dyDescent="0.25">
      <c r="A10">
        <v>9</v>
      </c>
      <c r="B10" t="s">
        <v>1039</v>
      </c>
      <c r="C10">
        <v>4414.79</v>
      </c>
      <c r="D10" t="s">
        <v>82</v>
      </c>
      <c r="E10" t="s">
        <v>720</v>
      </c>
      <c r="F10" t="s">
        <v>805</v>
      </c>
      <c r="G10">
        <v>820</v>
      </c>
      <c r="H10">
        <v>530</v>
      </c>
      <c r="I10">
        <v>370</v>
      </c>
      <c r="J10">
        <v>1</v>
      </c>
      <c r="K10" t="s">
        <v>664</v>
      </c>
      <c r="L10" t="s">
        <v>1175</v>
      </c>
      <c r="M10">
        <v>4414.79</v>
      </c>
    </row>
    <row r="11" spans="1:13" x14ac:dyDescent="0.25">
      <c r="A11">
        <v>10</v>
      </c>
      <c r="B11" t="s">
        <v>1040</v>
      </c>
      <c r="C11">
        <v>4522.34</v>
      </c>
      <c r="D11" t="s">
        <v>82</v>
      </c>
      <c r="E11" t="s">
        <v>720</v>
      </c>
      <c r="F11" t="s">
        <v>805</v>
      </c>
      <c r="G11">
        <v>920</v>
      </c>
      <c r="H11">
        <v>537</v>
      </c>
      <c r="I11">
        <v>350</v>
      </c>
      <c r="J11">
        <v>1</v>
      </c>
      <c r="K11" t="s">
        <v>664</v>
      </c>
      <c r="L11" t="s">
        <v>1170</v>
      </c>
      <c r="M11">
        <v>4522.34</v>
      </c>
    </row>
    <row r="12" spans="1:13" x14ac:dyDescent="0.25">
      <c r="A12">
        <v>11</v>
      </c>
      <c r="B12" t="s">
        <v>1041</v>
      </c>
      <c r="C12">
        <v>9170.0300000000007</v>
      </c>
      <c r="D12" t="s">
        <v>84</v>
      </c>
      <c r="E12" t="s">
        <v>720</v>
      </c>
      <c r="F12" t="s">
        <v>805</v>
      </c>
      <c r="G12">
        <v>720</v>
      </c>
      <c r="H12">
        <v>600</v>
      </c>
      <c r="I12">
        <v>350</v>
      </c>
      <c r="J12">
        <v>0</v>
      </c>
      <c r="K12" t="s">
        <v>664</v>
      </c>
      <c r="L12" t="s">
        <v>1176</v>
      </c>
      <c r="M12">
        <v>9170.0300000000007</v>
      </c>
    </row>
    <row r="13" spans="1:13" x14ac:dyDescent="0.25">
      <c r="A13">
        <v>12</v>
      </c>
      <c r="B13" t="s">
        <v>1042</v>
      </c>
      <c r="C13">
        <v>9194.41</v>
      </c>
      <c r="D13" t="s">
        <v>84</v>
      </c>
      <c r="E13" t="s">
        <v>720</v>
      </c>
      <c r="F13" t="s">
        <v>805</v>
      </c>
      <c r="G13">
        <v>800</v>
      </c>
      <c r="H13">
        <v>450</v>
      </c>
      <c r="I13">
        <v>500</v>
      </c>
      <c r="J13">
        <v>0</v>
      </c>
      <c r="K13" t="s">
        <v>664</v>
      </c>
      <c r="L13" t="s">
        <v>1177</v>
      </c>
      <c r="M13">
        <v>9194.41</v>
      </c>
    </row>
    <row r="14" spans="1:13" x14ac:dyDescent="0.25">
      <c r="A14">
        <v>13</v>
      </c>
      <c r="B14" t="s">
        <v>1043</v>
      </c>
      <c r="C14">
        <v>9305.7099999999991</v>
      </c>
      <c r="D14" t="s">
        <v>84</v>
      </c>
      <c r="E14" t="s">
        <v>720</v>
      </c>
      <c r="F14" t="s">
        <v>805</v>
      </c>
      <c r="G14">
        <v>800</v>
      </c>
      <c r="H14">
        <v>600</v>
      </c>
      <c r="I14">
        <v>350</v>
      </c>
      <c r="J14">
        <v>0</v>
      </c>
      <c r="K14" t="s">
        <v>664</v>
      </c>
      <c r="L14" t="s">
        <v>1178</v>
      </c>
      <c r="M14">
        <v>9305.7099999999991</v>
      </c>
    </row>
    <row r="15" spans="1:13" x14ac:dyDescent="0.25">
      <c r="A15">
        <v>14</v>
      </c>
      <c r="B15" t="s">
        <v>1044</v>
      </c>
      <c r="C15">
        <v>9778.14</v>
      </c>
      <c r="D15" t="s">
        <v>84</v>
      </c>
      <c r="E15" t="s">
        <v>721</v>
      </c>
      <c r="F15" t="s">
        <v>805</v>
      </c>
      <c r="G15">
        <v>800</v>
      </c>
      <c r="H15">
        <v>600</v>
      </c>
      <c r="I15">
        <v>500</v>
      </c>
      <c r="J15">
        <v>0</v>
      </c>
      <c r="K15" t="s">
        <v>664</v>
      </c>
      <c r="L15" t="s">
        <v>1179</v>
      </c>
      <c r="M15">
        <v>9778.14</v>
      </c>
    </row>
    <row r="16" spans="1:13" x14ac:dyDescent="0.25">
      <c r="A16">
        <v>15</v>
      </c>
      <c r="B16" t="s">
        <v>1045</v>
      </c>
      <c r="C16">
        <v>5909.89</v>
      </c>
      <c r="D16" t="s">
        <v>84</v>
      </c>
      <c r="E16" t="s">
        <v>721</v>
      </c>
      <c r="F16" t="s">
        <v>803</v>
      </c>
      <c r="G16">
        <v>754</v>
      </c>
      <c r="H16">
        <v>452</v>
      </c>
      <c r="I16">
        <v>500</v>
      </c>
      <c r="J16">
        <v>0</v>
      </c>
      <c r="K16" t="s">
        <v>664</v>
      </c>
      <c r="L16" t="s">
        <v>1180</v>
      </c>
      <c r="M16">
        <v>5909.89</v>
      </c>
    </row>
    <row r="17" spans="1:13" x14ac:dyDescent="0.25">
      <c r="A17">
        <v>16</v>
      </c>
      <c r="B17" t="s">
        <v>1046</v>
      </c>
      <c r="C17">
        <v>9270.18</v>
      </c>
      <c r="D17" t="s">
        <v>84</v>
      </c>
      <c r="E17" t="s">
        <v>725</v>
      </c>
      <c r="F17" t="s">
        <v>805</v>
      </c>
      <c r="G17">
        <v>720</v>
      </c>
      <c r="H17">
        <v>451</v>
      </c>
      <c r="I17">
        <v>350</v>
      </c>
      <c r="J17">
        <v>0</v>
      </c>
      <c r="K17" t="s">
        <v>664</v>
      </c>
      <c r="L17" t="s">
        <v>1181</v>
      </c>
      <c r="M17">
        <v>9270.18</v>
      </c>
    </row>
    <row r="18" spans="1:13" x14ac:dyDescent="0.25">
      <c r="A18">
        <v>17</v>
      </c>
      <c r="B18" t="s">
        <v>1047</v>
      </c>
      <c r="C18">
        <v>9170.0300000000007</v>
      </c>
      <c r="D18" t="s">
        <v>84</v>
      </c>
      <c r="E18" t="s">
        <v>724</v>
      </c>
      <c r="F18" t="s">
        <v>805</v>
      </c>
      <c r="G18">
        <v>720</v>
      </c>
      <c r="H18">
        <v>600</v>
      </c>
      <c r="I18">
        <v>350</v>
      </c>
      <c r="J18">
        <v>0</v>
      </c>
      <c r="K18" t="s">
        <v>664</v>
      </c>
      <c r="L18" t="s">
        <v>1182</v>
      </c>
      <c r="M18">
        <v>9170.0300000000007</v>
      </c>
    </row>
    <row r="19" spans="1:13" x14ac:dyDescent="0.25">
      <c r="A19">
        <v>18</v>
      </c>
      <c r="B19" t="s">
        <v>1048</v>
      </c>
      <c r="C19">
        <v>17146.810000000001</v>
      </c>
      <c r="D19" t="s">
        <v>28</v>
      </c>
      <c r="E19" t="s">
        <v>720</v>
      </c>
      <c r="F19" t="s">
        <v>805</v>
      </c>
      <c r="G19">
        <v>720</v>
      </c>
      <c r="H19">
        <v>400</v>
      </c>
      <c r="I19">
        <v>400</v>
      </c>
      <c r="J19">
        <v>1</v>
      </c>
      <c r="K19" t="s">
        <v>775</v>
      </c>
      <c r="L19" t="s">
        <v>1183</v>
      </c>
      <c r="M19">
        <v>17146.810000000001</v>
      </c>
    </row>
    <row r="20" spans="1:13" x14ac:dyDescent="0.25">
      <c r="A20">
        <v>19</v>
      </c>
      <c r="B20" t="s">
        <v>1049</v>
      </c>
      <c r="C20">
        <v>16799.07</v>
      </c>
      <c r="D20" t="s">
        <v>28</v>
      </c>
      <c r="E20" t="s">
        <v>720</v>
      </c>
      <c r="F20" t="s">
        <v>805</v>
      </c>
      <c r="G20">
        <v>720</v>
      </c>
      <c r="H20">
        <v>570</v>
      </c>
      <c r="I20">
        <v>315</v>
      </c>
      <c r="J20">
        <v>1</v>
      </c>
      <c r="K20" t="s">
        <v>664</v>
      </c>
      <c r="L20" t="s">
        <v>1184</v>
      </c>
      <c r="M20">
        <v>16799.07</v>
      </c>
    </row>
    <row r="21" spans="1:13" x14ac:dyDescent="0.25">
      <c r="A21">
        <v>20</v>
      </c>
      <c r="B21" t="s">
        <v>1050</v>
      </c>
      <c r="C21">
        <v>17061.71</v>
      </c>
      <c r="D21" t="s">
        <v>28</v>
      </c>
      <c r="E21" t="s">
        <v>720</v>
      </c>
      <c r="F21" t="s">
        <v>805</v>
      </c>
      <c r="G21">
        <v>720</v>
      </c>
      <c r="H21">
        <v>600</v>
      </c>
      <c r="I21">
        <v>350</v>
      </c>
      <c r="J21">
        <v>1</v>
      </c>
      <c r="K21" t="s">
        <v>664</v>
      </c>
      <c r="L21" t="s">
        <v>1185</v>
      </c>
      <c r="M21">
        <v>17061.71</v>
      </c>
    </row>
    <row r="22" spans="1:13" x14ac:dyDescent="0.25">
      <c r="A22">
        <v>21</v>
      </c>
      <c r="B22" t="s">
        <v>1051</v>
      </c>
      <c r="C22">
        <v>17020.29</v>
      </c>
      <c r="D22" t="s">
        <v>28</v>
      </c>
      <c r="E22" t="s">
        <v>720</v>
      </c>
      <c r="F22" t="s">
        <v>805</v>
      </c>
      <c r="G22">
        <v>720</v>
      </c>
      <c r="H22">
        <v>720</v>
      </c>
      <c r="I22">
        <v>315</v>
      </c>
      <c r="J22">
        <v>1</v>
      </c>
      <c r="K22" t="s">
        <v>664</v>
      </c>
      <c r="L22" t="s">
        <v>1186</v>
      </c>
      <c r="M22">
        <v>17020.29</v>
      </c>
    </row>
    <row r="23" spans="1:13" x14ac:dyDescent="0.25">
      <c r="A23">
        <v>22</v>
      </c>
      <c r="B23" t="s">
        <v>1052</v>
      </c>
      <c r="C23">
        <v>17370.009999999998</v>
      </c>
      <c r="D23" t="s">
        <v>28</v>
      </c>
      <c r="E23" t="s">
        <v>720</v>
      </c>
      <c r="F23" t="s">
        <v>805</v>
      </c>
      <c r="G23">
        <v>720</v>
      </c>
      <c r="H23">
        <v>800</v>
      </c>
      <c r="I23">
        <v>350</v>
      </c>
      <c r="J23">
        <v>1</v>
      </c>
      <c r="K23" t="s">
        <v>664</v>
      </c>
      <c r="L23" t="s">
        <v>1187</v>
      </c>
      <c r="M23">
        <v>17370.009999999998</v>
      </c>
    </row>
    <row r="24" spans="1:13" x14ac:dyDescent="0.25">
      <c r="A24">
        <v>23</v>
      </c>
      <c r="B24" t="s">
        <v>1053</v>
      </c>
      <c r="C24">
        <v>16819.84</v>
      </c>
      <c r="D24" t="s">
        <v>28</v>
      </c>
      <c r="E24" t="s">
        <v>728</v>
      </c>
      <c r="F24" t="s">
        <v>805</v>
      </c>
      <c r="G24">
        <v>720</v>
      </c>
      <c r="H24">
        <v>450</v>
      </c>
      <c r="I24">
        <v>315</v>
      </c>
      <c r="J24">
        <v>1</v>
      </c>
      <c r="K24" t="s">
        <v>1297</v>
      </c>
      <c r="L24" t="s">
        <v>1299</v>
      </c>
      <c r="M24">
        <v>16819.84</v>
      </c>
    </row>
    <row r="25" spans="1:13" x14ac:dyDescent="0.25">
      <c r="A25">
        <v>24</v>
      </c>
      <c r="B25" t="s">
        <v>1054</v>
      </c>
      <c r="C25">
        <v>16740.96</v>
      </c>
      <c r="D25" t="s">
        <v>28</v>
      </c>
      <c r="E25" t="s">
        <v>721</v>
      </c>
      <c r="F25" t="s">
        <v>805</v>
      </c>
      <c r="G25">
        <v>720</v>
      </c>
      <c r="H25">
        <v>400</v>
      </c>
      <c r="I25">
        <v>315</v>
      </c>
      <c r="J25">
        <v>1</v>
      </c>
      <c r="K25" t="s">
        <v>664</v>
      </c>
      <c r="L25" t="s">
        <v>1188</v>
      </c>
      <c r="M25">
        <v>16740.96</v>
      </c>
    </row>
    <row r="26" spans="1:13" x14ac:dyDescent="0.25">
      <c r="A26">
        <v>25</v>
      </c>
      <c r="B26" t="s">
        <v>1055</v>
      </c>
      <c r="C26">
        <v>17058.66</v>
      </c>
      <c r="D26" t="s">
        <v>28</v>
      </c>
      <c r="E26" t="s">
        <v>721</v>
      </c>
      <c r="F26" t="s">
        <v>805</v>
      </c>
      <c r="G26">
        <v>720</v>
      </c>
      <c r="H26">
        <v>600</v>
      </c>
      <c r="I26">
        <v>315</v>
      </c>
      <c r="J26">
        <v>1</v>
      </c>
      <c r="K26" t="s">
        <v>664</v>
      </c>
      <c r="L26" t="s">
        <v>1189</v>
      </c>
      <c r="M26">
        <v>17058.66</v>
      </c>
    </row>
    <row r="27" spans="1:13" x14ac:dyDescent="0.25">
      <c r="A27">
        <v>26</v>
      </c>
      <c r="B27" t="s">
        <v>1056</v>
      </c>
      <c r="C27">
        <v>3227.51</v>
      </c>
      <c r="D27" t="s">
        <v>28</v>
      </c>
      <c r="E27" t="s">
        <v>721</v>
      </c>
      <c r="F27" t="s">
        <v>805</v>
      </c>
      <c r="G27">
        <v>720</v>
      </c>
      <c r="H27">
        <v>700</v>
      </c>
      <c r="I27">
        <v>315</v>
      </c>
      <c r="J27">
        <v>1</v>
      </c>
      <c r="K27" t="s">
        <v>664</v>
      </c>
      <c r="L27" t="s">
        <v>1190</v>
      </c>
      <c r="M27">
        <v>3227.51</v>
      </c>
    </row>
    <row r="28" spans="1:13" x14ac:dyDescent="0.25">
      <c r="A28">
        <v>27</v>
      </c>
      <c r="B28" t="s">
        <v>1057</v>
      </c>
      <c r="C28">
        <v>17377.36</v>
      </c>
      <c r="D28" t="s">
        <v>28</v>
      </c>
      <c r="E28" t="s">
        <v>730</v>
      </c>
      <c r="F28" t="s">
        <v>805</v>
      </c>
      <c r="G28">
        <v>720</v>
      </c>
      <c r="H28">
        <v>500</v>
      </c>
      <c r="I28">
        <v>398</v>
      </c>
      <c r="J28">
        <v>1</v>
      </c>
      <c r="K28" t="s">
        <v>664</v>
      </c>
      <c r="L28" t="s">
        <v>1191</v>
      </c>
      <c r="M28">
        <v>17377.36</v>
      </c>
    </row>
    <row r="29" spans="1:13" x14ac:dyDescent="0.25">
      <c r="A29">
        <v>28</v>
      </c>
      <c r="B29" t="s">
        <v>1058</v>
      </c>
      <c r="C29">
        <v>7208.37</v>
      </c>
      <c r="D29" t="s">
        <v>22</v>
      </c>
      <c r="E29" t="s">
        <v>720</v>
      </c>
      <c r="F29" t="s">
        <v>805</v>
      </c>
      <c r="G29">
        <v>720</v>
      </c>
      <c r="H29">
        <v>680</v>
      </c>
      <c r="I29">
        <v>425</v>
      </c>
      <c r="J29">
        <v>1</v>
      </c>
      <c r="K29" t="s">
        <v>664</v>
      </c>
      <c r="L29" t="s">
        <v>1192</v>
      </c>
      <c r="M29">
        <v>7208.37</v>
      </c>
    </row>
    <row r="30" spans="1:13" x14ac:dyDescent="0.25">
      <c r="A30">
        <v>29</v>
      </c>
      <c r="B30" t="s">
        <v>1059</v>
      </c>
      <c r="C30">
        <v>7372.37</v>
      </c>
      <c r="D30" t="s">
        <v>22</v>
      </c>
      <c r="E30" t="s">
        <v>720</v>
      </c>
      <c r="F30" t="s">
        <v>805</v>
      </c>
      <c r="G30">
        <v>720</v>
      </c>
      <c r="H30">
        <v>680</v>
      </c>
      <c r="I30">
        <v>560</v>
      </c>
      <c r="J30">
        <v>1</v>
      </c>
      <c r="K30" t="s">
        <v>664</v>
      </c>
      <c r="L30" t="s">
        <v>1193</v>
      </c>
      <c r="M30">
        <v>7372.37</v>
      </c>
    </row>
    <row r="31" spans="1:13" x14ac:dyDescent="0.25">
      <c r="A31">
        <v>30</v>
      </c>
      <c r="B31" t="s">
        <v>1060</v>
      </c>
      <c r="C31">
        <v>6753.28</v>
      </c>
      <c r="D31" t="s">
        <v>22</v>
      </c>
      <c r="E31" t="s">
        <v>720</v>
      </c>
      <c r="F31" t="s">
        <v>805</v>
      </c>
      <c r="G31">
        <v>720</v>
      </c>
      <c r="H31">
        <v>700</v>
      </c>
      <c r="I31">
        <v>560</v>
      </c>
      <c r="J31">
        <v>0</v>
      </c>
      <c r="K31" t="s">
        <v>664</v>
      </c>
      <c r="L31" t="s">
        <v>1194</v>
      </c>
      <c r="M31">
        <v>6753.28</v>
      </c>
    </row>
    <row r="32" spans="1:13" x14ac:dyDescent="0.25">
      <c r="A32">
        <v>31</v>
      </c>
      <c r="B32" t="s">
        <v>1061</v>
      </c>
      <c r="C32">
        <v>7421.29</v>
      </c>
      <c r="D32" t="s">
        <v>22</v>
      </c>
      <c r="E32" t="s">
        <v>720</v>
      </c>
      <c r="F32" t="s">
        <v>805</v>
      </c>
      <c r="G32">
        <v>720</v>
      </c>
      <c r="H32">
        <v>700</v>
      </c>
      <c r="I32">
        <v>560</v>
      </c>
      <c r="J32">
        <v>1</v>
      </c>
      <c r="K32" t="s">
        <v>664</v>
      </c>
      <c r="L32" t="s">
        <v>1195</v>
      </c>
      <c r="M32">
        <v>7421.29</v>
      </c>
    </row>
    <row r="33" spans="1:13" x14ac:dyDescent="0.25">
      <c r="A33">
        <v>32</v>
      </c>
      <c r="B33" t="s">
        <v>1062</v>
      </c>
      <c r="C33">
        <v>7543.59</v>
      </c>
      <c r="D33" t="s">
        <v>22</v>
      </c>
      <c r="E33" t="s">
        <v>720</v>
      </c>
      <c r="F33" t="s">
        <v>805</v>
      </c>
      <c r="G33">
        <v>720</v>
      </c>
      <c r="H33">
        <v>750</v>
      </c>
      <c r="I33">
        <v>560</v>
      </c>
      <c r="J33">
        <v>1</v>
      </c>
      <c r="K33" t="s">
        <v>664</v>
      </c>
      <c r="L33" t="s">
        <v>1196</v>
      </c>
      <c r="M33">
        <v>7543.59</v>
      </c>
    </row>
    <row r="34" spans="1:13" x14ac:dyDescent="0.25">
      <c r="A34">
        <v>33</v>
      </c>
      <c r="B34" t="s">
        <v>1063</v>
      </c>
      <c r="C34">
        <v>6897.89</v>
      </c>
      <c r="D34" t="s">
        <v>22</v>
      </c>
      <c r="E34" t="s">
        <v>720</v>
      </c>
      <c r="F34" t="s">
        <v>805</v>
      </c>
      <c r="G34">
        <v>720</v>
      </c>
      <c r="H34">
        <v>800</v>
      </c>
      <c r="I34">
        <v>560</v>
      </c>
      <c r="J34">
        <v>0</v>
      </c>
      <c r="K34" t="s">
        <v>664</v>
      </c>
      <c r="L34" t="s">
        <v>1197</v>
      </c>
      <c r="M34">
        <v>6897.89</v>
      </c>
    </row>
    <row r="35" spans="1:13" x14ac:dyDescent="0.25">
      <c r="A35">
        <v>34</v>
      </c>
      <c r="B35" t="s">
        <v>1064</v>
      </c>
      <c r="C35">
        <v>7735.21</v>
      </c>
      <c r="D35" t="s">
        <v>22</v>
      </c>
      <c r="E35" t="s">
        <v>720</v>
      </c>
      <c r="F35" t="s">
        <v>805</v>
      </c>
      <c r="G35">
        <v>720</v>
      </c>
      <c r="H35">
        <v>850</v>
      </c>
      <c r="I35">
        <v>525</v>
      </c>
      <c r="J35">
        <v>1</v>
      </c>
      <c r="K35" t="s">
        <v>664</v>
      </c>
      <c r="L35" t="s">
        <v>1198</v>
      </c>
      <c r="M35">
        <v>7735.21</v>
      </c>
    </row>
    <row r="36" spans="1:13" x14ac:dyDescent="0.25">
      <c r="A36">
        <v>35</v>
      </c>
      <c r="B36" t="s">
        <v>1065</v>
      </c>
      <c r="C36">
        <v>7955.65</v>
      </c>
      <c r="D36" t="s">
        <v>22</v>
      </c>
      <c r="E36" t="s">
        <v>721</v>
      </c>
      <c r="F36" t="s">
        <v>805</v>
      </c>
      <c r="G36">
        <v>720</v>
      </c>
      <c r="H36" s="179">
        <v>1200</v>
      </c>
      <c r="I36">
        <v>500</v>
      </c>
      <c r="J36">
        <v>0</v>
      </c>
      <c r="K36" t="s">
        <v>664</v>
      </c>
      <c r="L36" t="s">
        <v>1199</v>
      </c>
      <c r="M36">
        <v>7955.65</v>
      </c>
    </row>
    <row r="37" spans="1:13" x14ac:dyDescent="0.25">
      <c r="A37">
        <v>36</v>
      </c>
      <c r="B37" t="s">
        <v>1066</v>
      </c>
      <c r="C37">
        <v>7858.32</v>
      </c>
      <c r="D37" t="s">
        <v>22</v>
      </c>
      <c r="E37" t="s">
        <v>723</v>
      </c>
      <c r="F37" t="s">
        <v>805</v>
      </c>
      <c r="G37">
        <v>720</v>
      </c>
      <c r="H37">
        <v>700</v>
      </c>
      <c r="I37">
        <v>315</v>
      </c>
      <c r="J37">
        <v>2</v>
      </c>
      <c r="K37" t="s">
        <v>664</v>
      </c>
      <c r="L37" t="s">
        <v>1200</v>
      </c>
      <c r="M37">
        <v>7858.32</v>
      </c>
    </row>
    <row r="38" spans="1:13" x14ac:dyDescent="0.25">
      <c r="A38">
        <v>37</v>
      </c>
      <c r="B38" t="s">
        <v>1067</v>
      </c>
      <c r="C38">
        <v>8111.85</v>
      </c>
      <c r="D38" t="s">
        <v>22</v>
      </c>
      <c r="E38" t="s">
        <v>725</v>
      </c>
      <c r="F38" t="s">
        <v>805</v>
      </c>
      <c r="G38">
        <v>720</v>
      </c>
      <c r="H38">
        <v>900</v>
      </c>
      <c r="I38">
        <v>425</v>
      </c>
      <c r="J38">
        <v>1</v>
      </c>
      <c r="K38" t="s">
        <v>664</v>
      </c>
      <c r="L38" t="s">
        <v>1201</v>
      </c>
      <c r="M38">
        <v>8111.85</v>
      </c>
    </row>
    <row r="39" spans="1:13" x14ac:dyDescent="0.25">
      <c r="A39">
        <v>38</v>
      </c>
      <c r="B39" t="s">
        <v>1068</v>
      </c>
      <c r="C39">
        <v>13316.1</v>
      </c>
      <c r="D39" t="s">
        <v>44</v>
      </c>
      <c r="E39" t="s">
        <v>720</v>
      </c>
      <c r="F39" t="s">
        <v>803</v>
      </c>
      <c r="G39" s="179">
        <v>2040</v>
      </c>
      <c r="H39">
        <v>600</v>
      </c>
      <c r="I39">
        <v>560</v>
      </c>
      <c r="J39">
        <v>2</v>
      </c>
      <c r="K39" t="s">
        <v>664</v>
      </c>
      <c r="L39" t="s">
        <v>1202</v>
      </c>
      <c r="M39">
        <v>13316.1</v>
      </c>
    </row>
    <row r="40" spans="1:13" x14ac:dyDescent="0.25">
      <c r="A40">
        <v>39</v>
      </c>
      <c r="B40" t="s">
        <v>901</v>
      </c>
      <c r="C40">
        <v>26793.32</v>
      </c>
      <c r="D40" t="s">
        <v>44</v>
      </c>
      <c r="E40" t="s">
        <v>720</v>
      </c>
      <c r="F40" t="s">
        <v>805</v>
      </c>
      <c r="G40" s="179">
        <v>2180</v>
      </c>
      <c r="H40">
        <v>600</v>
      </c>
      <c r="I40">
        <v>560</v>
      </c>
      <c r="J40">
        <v>2</v>
      </c>
      <c r="K40" t="s">
        <v>664</v>
      </c>
      <c r="L40" t="s">
        <v>916</v>
      </c>
      <c r="M40">
        <v>26793.32</v>
      </c>
    </row>
    <row r="41" spans="1:13" x14ac:dyDescent="0.25">
      <c r="A41">
        <v>40</v>
      </c>
      <c r="B41" t="s">
        <v>913</v>
      </c>
      <c r="C41">
        <v>27126.12</v>
      </c>
      <c r="D41" t="s">
        <v>44</v>
      </c>
      <c r="E41" t="s">
        <v>721</v>
      </c>
      <c r="F41" t="s">
        <v>805</v>
      </c>
      <c r="G41" s="179">
        <v>2040</v>
      </c>
      <c r="H41">
        <v>600</v>
      </c>
      <c r="I41">
        <v>560</v>
      </c>
      <c r="J41">
        <v>2</v>
      </c>
      <c r="K41" t="s">
        <v>664</v>
      </c>
      <c r="L41" t="s">
        <v>917</v>
      </c>
      <c r="M41">
        <v>27126.12</v>
      </c>
    </row>
    <row r="42" spans="1:13" x14ac:dyDescent="0.25">
      <c r="A42">
        <v>41</v>
      </c>
      <c r="B42" t="s">
        <v>914</v>
      </c>
      <c r="C42">
        <v>14556.1</v>
      </c>
      <c r="D42" t="s">
        <v>44</v>
      </c>
      <c r="E42" t="s">
        <v>721</v>
      </c>
      <c r="F42" t="s">
        <v>803</v>
      </c>
      <c r="G42" s="179">
        <v>2040</v>
      </c>
      <c r="H42">
        <v>600</v>
      </c>
      <c r="I42">
        <v>560</v>
      </c>
      <c r="J42">
        <v>2</v>
      </c>
      <c r="K42" t="s">
        <v>664</v>
      </c>
      <c r="L42" t="s">
        <v>918</v>
      </c>
      <c r="M42">
        <v>14556.1</v>
      </c>
    </row>
    <row r="43" spans="1:13" x14ac:dyDescent="0.25">
      <c r="A43">
        <v>42</v>
      </c>
      <c r="B43" t="s">
        <v>915</v>
      </c>
      <c r="C43">
        <v>16479.38</v>
      </c>
      <c r="D43" t="s">
        <v>44</v>
      </c>
      <c r="E43" t="s">
        <v>721</v>
      </c>
      <c r="F43" t="s">
        <v>803</v>
      </c>
      <c r="G43" s="179">
        <v>2280</v>
      </c>
      <c r="H43">
        <v>600</v>
      </c>
      <c r="I43">
        <v>560</v>
      </c>
      <c r="J43">
        <v>2</v>
      </c>
      <c r="K43" t="s">
        <v>664</v>
      </c>
      <c r="L43" t="s">
        <v>919</v>
      </c>
      <c r="M43">
        <v>16479.38</v>
      </c>
    </row>
    <row r="44" spans="1:13" x14ac:dyDescent="0.25">
      <c r="A44">
        <v>43</v>
      </c>
      <c r="B44" t="s">
        <v>1069</v>
      </c>
      <c r="C44">
        <v>16479.38</v>
      </c>
      <c r="D44" t="s">
        <v>44</v>
      </c>
      <c r="E44" t="s">
        <v>725</v>
      </c>
      <c r="F44" t="s">
        <v>803</v>
      </c>
      <c r="G44" s="179">
        <v>2280</v>
      </c>
      <c r="H44">
        <v>600</v>
      </c>
      <c r="I44">
        <v>560</v>
      </c>
      <c r="J44">
        <v>2</v>
      </c>
      <c r="K44" t="s">
        <v>664</v>
      </c>
      <c r="L44" t="s">
        <v>1203</v>
      </c>
      <c r="M44">
        <v>16479.38</v>
      </c>
    </row>
    <row r="45" spans="1:13" x14ac:dyDescent="0.25">
      <c r="A45">
        <v>44</v>
      </c>
      <c r="B45" t="s">
        <v>1070</v>
      </c>
      <c r="C45">
        <v>29699.33</v>
      </c>
      <c r="D45" t="s">
        <v>43</v>
      </c>
      <c r="E45" t="s">
        <v>720</v>
      </c>
      <c r="F45" t="s">
        <v>805</v>
      </c>
      <c r="G45" s="179">
        <v>2004</v>
      </c>
      <c r="H45">
        <v>600</v>
      </c>
      <c r="I45">
        <v>560</v>
      </c>
      <c r="J45">
        <v>2</v>
      </c>
      <c r="K45" t="s">
        <v>664</v>
      </c>
      <c r="L45" t="s">
        <v>1204</v>
      </c>
      <c r="M45">
        <v>29699.33</v>
      </c>
    </row>
    <row r="46" spans="1:13" x14ac:dyDescent="0.25">
      <c r="A46">
        <v>45</v>
      </c>
      <c r="B46" t="s">
        <v>1071</v>
      </c>
      <c r="C46">
        <v>17212.259999999998</v>
      </c>
      <c r="D46" t="s">
        <v>43</v>
      </c>
      <c r="E46" t="s">
        <v>873</v>
      </c>
      <c r="F46" t="s">
        <v>803</v>
      </c>
      <c r="G46" s="179">
        <v>2280</v>
      </c>
      <c r="H46">
        <v>600</v>
      </c>
      <c r="I46">
        <v>560</v>
      </c>
      <c r="J46">
        <v>2</v>
      </c>
      <c r="K46" t="s">
        <v>664</v>
      </c>
      <c r="L46" t="s">
        <v>1205</v>
      </c>
      <c r="M46">
        <v>17212.259999999998</v>
      </c>
    </row>
    <row r="47" spans="1:13" x14ac:dyDescent="0.25">
      <c r="A47">
        <v>46</v>
      </c>
      <c r="B47" t="s">
        <v>1072</v>
      </c>
      <c r="C47">
        <v>31306.13</v>
      </c>
      <c r="D47" t="s">
        <v>43</v>
      </c>
      <c r="E47" t="s">
        <v>721</v>
      </c>
      <c r="F47" t="s">
        <v>805</v>
      </c>
      <c r="G47" s="179">
        <v>2040</v>
      </c>
      <c r="H47">
        <v>600</v>
      </c>
      <c r="I47">
        <v>560</v>
      </c>
      <c r="J47">
        <v>2</v>
      </c>
      <c r="K47" t="s">
        <v>664</v>
      </c>
      <c r="L47" t="s">
        <v>1206</v>
      </c>
      <c r="M47">
        <v>31306.13</v>
      </c>
    </row>
    <row r="48" spans="1:13" x14ac:dyDescent="0.25">
      <c r="A48">
        <v>47</v>
      </c>
      <c r="B48" t="s">
        <v>1073</v>
      </c>
      <c r="C48">
        <v>33222.29</v>
      </c>
      <c r="D48" t="s">
        <v>43</v>
      </c>
      <c r="E48" t="s">
        <v>721</v>
      </c>
      <c r="F48" t="s">
        <v>805</v>
      </c>
      <c r="G48" s="179">
        <v>2280</v>
      </c>
      <c r="H48">
        <v>600</v>
      </c>
      <c r="I48">
        <v>560</v>
      </c>
      <c r="J48">
        <v>2</v>
      </c>
      <c r="K48" t="s">
        <v>664</v>
      </c>
      <c r="L48" t="s">
        <v>1207</v>
      </c>
      <c r="M48">
        <v>33222.29</v>
      </c>
    </row>
    <row r="49" spans="1:13" x14ac:dyDescent="0.25">
      <c r="A49">
        <v>48</v>
      </c>
      <c r="B49" t="s">
        <v>1074</v>
      </c>
      <c r="C49">
        <v>17212.259999999998</v>
      </c>
      <c r="D49" t="s">
        <v>43</v>
      </c>
      <c r="E49" t="s">
        <v>721</v>
      </c>
      <c r="F49" t="s">
        <v>803</v>
      </c>
      <c r="G49" s="179">
        <v>2280</v>
      </c>
      <c r="H49">
        <v>600</v>
      </c>
      <c r="I49">
        <v>560</v>
      </c>
      <c r="J49">
        <v>2</v>
      </c>
      <c r="K49" t="s">
        <v>664</v>
      </c>
      <c r="L49" t="s">
        <v>1208</v>
      </c>
      <c r="M49">
        <v>17212.259999999998</v>
      </c>
    </row>
    <row r="50" spans="1:13" x14ac:dyDescent="0.25">
      <c r="A50">
        <v>49</v>
      </c>
      <c r="B50" t="s">
        <v>1075</v>
      </c>
      <c r="C50">
        <v>32902.93</v>
      </c>
      <c r="D50" t="s">
        <v>43</v>
      </c>
      <c r="E50" t="s">
        <v>723</v>
      </c>
      <c r="F50" t="s">
        <v>805</v>
      </c>
      <c r="G50" s="179">
        <v>2240</v>
      </c>
      <c r="H50">
        <v>600</v>
      </c>
      <c r="I50">
        <v>560</v>
      </c>
      <c r="J50">
        <v>2</v>
      </c>
      <c r="K50" t="s">
        <v>664</v>
      </c>
      <c r="L50" t="s">
        <v>1209</v>
      </c>
      <c r="M50">
        <v>32902.93</v>
      </c>
    </row>
    <row r="51" spans="1:13" x14ac:dyDescent="0.25">
      <c r="A51">
        <v>50</v>
      </c>
      <c r="B51" t="s">
        <v>1076</v>
      </c>
      <c r="C51">
        <v>29699.33</v>
      </c>
      <c r="D51" t="s">
        <v>43</v>
      </c>
      <c r="E51" t="s">
        <v>720</v>
      </c>
      <c r="F51" t="s">
        <v>805</v>
      </c>
      <c r="G51" s="179">
        <v>2000</v>
      </c>
      <c r="H51">
        <v>600</v>
      </c>
      <c r="I51">
        <v>560</v>
      </c>
      <c r="J51">
        <v>2</v>
      </c>
      <c r="K51" t="s">
        <v>664</v>
      </c>
      <c r="L51" t="s">
        <v>1210</v>
      </c>
      <c r="M51">
        <v>29699.33</v>
      </c>
    </row>
    <row r="52" spans="1:13" x14ac:dyDescent="0.25">
      <c r="A52">
        <v>51</v>
      </c>
      <c r="B52" t="s">
        <v>1077</v>
      </c>
      <c r="C52">
        <v>11391.28</v>
      </c>
      <c r="D52" t="s">
        <v>38</v>
      </c>
      <c r="E52" t="s">
        <v>720</v>
      </c>
      <c r="F52" t="s">
        <v>805</v>
      </c>
      <c r="G52" s="179">
        <v>1500</v>
      </c>
      <c r="H52">
        <v>600</v>
      </c>
      <c r="I52">
        <v>560</v>
      </c>
      <c r="J52">
        <v>2</v>
      </c>
      <c r="K52" t="s">
        <v>664</v>
      </c>
      <c r="L52" t="s">
        <v>1211</v>
      </c>
      <c r="M52">
        <v>11391.28</v>
      </c>
    </row>
    <row r="53" spans="1:13" x14ac:dyDescent="0.25">
      <c r="A53">
        <v>52</v>
      </c>
      <c r="B53" t="s">
        <v>1078</v>
      </c>
      <c r="C53">
        <v>12268.5</v>
      </c>
      <c r="D53" t="s">
        <v>38</v>
      </c>
      <c r="E53" t="s">
        <v>721</v>
      </c>
      <c r="F53" t="s">
        <v>805</v>
      </c>
      <c r="G53" s="179">
        <v>1500</v>
      </c>
      <c r="H53">
        <v>600</v>
      </c>
      <c r="I53">
        <v>560</v>
      </c>
      <c r="J53">
        <v>2</v>
      </c>
      <c r="K53" t="s">
        <v>664</v>
      </c>
      <c r="L53" t="s">
        <v>1212</v>
      </c>
      <c r="M53">
        <v>12268.5</v>
      </c>
    </row>
    <row r="54" spans="1:13" x14ac:dyDescent="0.25">
      <c r="A54">
        <v>53</v>
      </c>
      <c r="B54" t="s">
        <v>1079</v>
      </c>
      <c r="C54">
        <v>10055.42</v>
      </c>
      <c r="D54" t="s">
        <v>38</v>
      </c>
      <c r="E54" t="s">
        <v>724</v>
      </c>
      <c r="F54" t="s">
        <v>805</v>
      </c>
      <c r="G54" s="179">
        <v>1475</v>
      </c>
      <c r="H54">
        <v>389</v>
      </c>
      <c r="I54">
        <v>471</v>
      </c>
      <c r="J54">
        <v>2</v>
      </c>
      <c r="K54" t="s">
        <v>664</v>
      </c>
      <c r="L54" t="s">
        <v>1213</v>
      </c>
      <c r="M54">
        <v>10055.42</v>
      </c>
    </row>
    <row r="55" spans="1:13" x14ac:dyDescent="0.25">
      <c r="A55">
        <v>54</v>
      </c>
      <c r="B55" t="s">
        <v>1080</v>
      </c>
      <c r="C55">
        <v>14787.9</v>
      </c>
      <c r="D55" t="s">
        <v>87</v>
      </c>
      <c r="E55" t="s">
        <v>720</v>
      </c>
      <c r="F55" t="s">
        <v>805</v>
      </c>
      <c r="G55" s="179">
        <v>2040</v>
      </c>
      <c r="H55">
        <v>600</v>
      </c>
      <c r="I55">
        <v>560</v>
      </c>
      <c r="J55">
        <v>4</v>
      </c>
      <c r="K55" t="s">
        <v>664</v>
      </c>
      <c r="L55" t="s">
        <v>1214</v>
      </c>
      <c r="M55">
        <v>14787.9</v>
      </c>
    </row>
    <row r="56" spans="1:13" x14ac:dyDescent="0.25">
      <c r="A56">
        <v>55</v>
      </c>
      <c r="B56" t="s">
        <v>1081</v>
      </c>
      <c r="C56">
        <v>15039.46</v>
      </c>
      <c r="D56" t="s">
        <v>87</v>
      </c>
      <c r="E56" t="s">
        <v>720</v>
      </c>
      <c r="F56" t="s">
        <v>805</v>
      </c>
      <c r="G56" s="179">
        <v>2280</v>
      </c>
      <c r="H56">
        <v>400</v>
      </c>
      <c r="I56">
        <v>560</v>
      </c>
      <c r="J56">
        <v>4</v>
      </c>
      <c r="K56" t="s">
        <v>664</v>
      </c>
      <c r="L56" t="s">
        <v>1215</v>
      </c>
      <c r="M56">
        <v>15039.46</v>
      </c>
    </row>
    <row r="57" spans="1:13" x14ac:dyDescent="0.25">
      <c r="A57">
        <v>56</v>
      </c>
      <c r="B57" t="s">
        <v>1082</v>
      </c>
      <c r="C57">
        <v>15850.26</v>
      </c>
      <c r="D57" t="s">
        <v>87</v>
      </c>
      <c r="E57" t="s">
        <v>720</v>
      </c>
      <c r="F57" t="s">
        <v>805</v>
      </c>
      <c r="G57" s="179">
        <v>2280</v>
      </c>
      <c r="H57">
        <v>400</v>
      </c>
      <c r="I57">
        <v>560</v>
      </c>
      <c r="J57">
        <v>4</v>
      </c>
      <c r="K57" t="s">
        <v>775</v>
      </c>
      <c r="L57" t="s">
        <v>1216</v>
      </c>
      <c r="M57">
        <v>15850.26</v>
      </c>
    </row>
    <row r="58" spans="1:13" x14ac:dyDescent="0.25">
      <c r="A58">
        <v>57</v>
      </c>
      <c r="B58" t="s">
        <v>1083</v>
      </c>
      <c r="C58">
        <v>16747.45</v>
      </c>
      <c r="D58" t="s">
        <v>87</v>
      </c>
      <c r="E58" t="s">
        <v>720</v>
      </c>
      <c r="F58" t="s">
        <v>805</v>
      </c>
      <c r="G58" s="179">
        <v>2280</v>
      </c>
      <c r="H58">
        <v>600</v>
      </c>
      <c r="I58">
        <v>560</v>
      </c>
      <c r="J58">
        <v>4</v>
      </c>
      <c r="K58" t="s">
        <v>664</v>
      </c>
      <c r="L58" t="s">
        <v>1217</v>
      </c>
      <c r="M58">
        <v>16747.45</v>
      </c>
    </row>
    <row r="59" spans="1:13" x14ac:dyDescent="0.25">
      <c r="A59">
        <v>58</v>
      </c>
      <c r="B59" t="s">
        <v>1084</v>
      </c>
      <c r="C59">
        <v>15770.7</v>
      </c>
      <c r="D59" t="s">
        <v>87</v>
      </c>
      <c r="E59" t="s">
        <v>721</v>
      </c>
      <c r="F59" t="s">
        <v>805</v>
      </c>
      <c r="G59" s="179">
        <v>2040</v>
      </c>
      <c r="H59">
        <v>600</v>
      </c>
      <c r="I59">
        <v>560</v>
      </c>
      <c r="J59">
        <v>4</v>
      </c>
      <c r="K59" t="s">
        <v>664</v>
      </c>
      <c r="L59" t="s">
        <v>1218</v>
      </c>
      <c r="M59">
        <v>15770.7</v>
      </c>
    </row>
    <row r="60" spans="1:13" x14ac:dyDescent="0.25">
      <c r="A60">
        <v>59</v>
      </c>
      <c r="B60" t="s">
        <v>1085</v>
      </c>
      <c r="C60">
        <v>16025.41</v>
      </c>
      <c r="D60" t="s">
        <v>87</v>
      </c>
      <c r="E60" t="s">
        <v>721</v>
      </c>
      <c r="F60" t="s">
        <v>805</v>
      </c>
      <c r="G60" s="179">
        <v>2080</v>
      </c>
      <c r="H60">
        <v>600</v>
      </c>
      <c r="I60">
        <v>560</v>
      </c>
      <c r="J60">
        <v>4</v>
      </c>
      <c r="K60" t="s">
        <v>664</v>
      </c>
      <c r="L60" t="s">
        <v>1219</v>
      </c>
      <c r="M60">
        <v>16025.41</v>
      </c>
    </row>
    <row r="61" spans="1:13" x14ac:dyDescent="0.25">
      <c r="A61">
        <v>60</v>
      </c>
      <c r="B61" t="s">
        <v>1086</v>
      </c>
      <c r="C61">
        <v>16152.76</v>
      </c>
      <c r="D61" t="s">
        <v>87</v>
      </c>
      <c r="E61" t="s">
        <v>721</v>
      </c>
      <c r="F61" t="s">
        <v>805</v>
      </c>
      <c r="G61" s="179">
        <v>2100</v>
      </c>
      <c r="H61">
        <v>600</v>
      </c>
      <c r="I61">
        <v>560</v>
      </c>
      <c r="J61">
        <v>4</v>
      </c>
      <c r="K61" t="s">
        <v>664</v>
      </c>
      <c r="L61" t="s">
        <v>1220</v>
      </c>
      <c r="M61">
        <v>16152.76</v>
      </c>
    </row>
    <row r="62" spans="1:13" x14ac:dyDescent="0.25">
      <c r="A62">
        <v>61</v>
      </c>
      <c r="B62" t="s">
        <v>1087</v>
      </c>
      <c r="C62">
        <v>17473.21</v>
      </c>
      <c r="D62" t="s">
        <v>87</v>
      </c>
      <c r="E62" t="s">
        <v>721</v>
      </c>
      <c r="F62" t="s">
        <v>805</v>
      </c>
      <c r="G62" s="179">
        <v>2205</v>
      </c>
      <c r="H62">
        <v>600</v>
      </c>
      <c r="I62">
        <v>560</v>
      </c>
      <c r="J62">
        <v>4</v>
      </c>
      <c r="K62" t="s">
        <v>664</v>
      </c>
      <c r="L62" t="s">
        <v>1221</v>
      </c>
      <c r="M62">
        <v>17473.21</v>
      </c>
    </row>
    <row r="63" spans="1:13" x14ac:dyDescent="0.25">
      <c r="A63">
        <v>62</v>
      </c>
      <c r="B63" t="s">
        <v>1088</v>
      </c>
      <c r="C63">
        <v>17918.939999999999</v>
      </c>
      <c r="D63" t="s">
        <v>87</v>
      </c>
      <c r="E63" t="s">
        <v>730</v>
      </c>
      <c r="F63" t="s">
        <v>805</v>
      </c>
      <c r="G63" s="179">
        <v>2280</v>
      </c>
      <c r="H63">
        <v>600</v>
      </c>
      <c r="I63">
        <v>560</v>
      </c>
      <c r="J63">
        <v>4</v>
      </c>
      <c r="K63" t="s">
        <v>664</v>
      </c>
      <c r="L63" t="s">
        <v>1222</v>
      </c>
      <c r="M63">
        <v>17918.939999999999</v>
      </c>
    </row>
    <row r="64" spans="1:13" x14ac:dyDescent="0.25">
      <c r="A64">
        <v>63</v>
      </c>
      <c r="B64" t="s">
        <v>1089</v>
      </c>
      <c r="C64">
        <v>14787.9</v>
      </c>
      <c r="D64" t="s">
        <v>87</v>
      </c>
      <c r="E64" t="s">
        <v>720</v>
      </c>
      <c r="F64" t="s">
        <v>805</v>
      </c>
      <c r="G64" s="179">
        <v>2040</v>
      </c>
      <c r="H64">
        <v>600</v>
      </c>
      <c r="I64">
        <v>560</v>
      </c>
      <c r="J64">
        <v>4</v>
      </c>
      <c r="K64" t="s">
        <v>664</v>
      </c>
      <c r="L64" t="s">
        <v>1214</v>
      </c>
      <c r="M64">
        <v>14787.9</v>
      </c>
    </row>
    <row r="65" spans="1:13" x14ac:dyDescent="0.25">
      <c r="A65">
        <v>64</v>
      </c>
      <c r="B65" t="s">
        <v>1090</v>
      </c>
      <c r="C65">
        <v>7369.78</v>
      </c>
      <c r="D65" t="s">
        <v>525</v>
      </c>
      <c r="E65" t="s">
        <v>720</v>
      </c>
      <c r="F65" t="s">
        <v>805</v>
      </c>
      <c r="G65">
        <v>1187</v>
      </c>
      <c r="H65">
        <v>600</v>
      </c>
      <c r="I65">
        <v>560</v>
      </c>
      <c r="J65">
        <v>1</v>
      </c>
      <c r="K65" t="s">
        <v>664</v>
      </c>
      <c r="L65" t="s">
        <v>1223</v>
      </c>
      <c r="M65">
        <v>7369.78</v>
      </c>
    </row>
    <row r="66" spans="1:13" x14ac:dyDescent="0.25">
      <c r="A66">
        <v>65</v>
      </c>
      <c r="B66" t="s">
        <v>1091</v>
      </c>
      <c r="C66">
        <v>8581.06</v>
      </c>
      <c r="D66" t="s">
        <v>526</v>
      </c>
      <c r="E66" t="s">
        <v>728</v>
      </c>
      <c r="F66" t="s">
        <v>805</v>
      </c>
      <c r="G66">
        <v>1320</v>
      </c>
      <c r="H66">
        <v>600</v>
      </c>
      <c r="I66">
        <v>560</v>
      </c>
      <c r="J66">
        <v>1</v>
      </c>
      <c r="K66" t="s">
        <v>664</v>
      </c>
      <c r="L66" t="s">
        <v>1224</v>
      </c>
      <c r="M66">
        <v>8581.06</v>
      </c>
    </row>
    <row r="67" spans="1:13" x14ac:dyDescent="0.25">
      <c r="A67">
        <v>66</v>
      </c>
      <c r="B67" t="s">
        <v>1092</v>
      </c>
      <c r="C67">
        <v>7601.06</v>
      </c>
      <c r="D67" t="s">
        <v>526</v>
      </c>
      <c r="E67" t="s">
        <v>722</v>
      </c>
      <c r="F67" t="s">
        <v>804</v>
      </c>
      <c r="G67">
        <v>1320</v>
      </c>
      <c r="H67">
        <v>600</v>
      </c>
      <c r="I67">
        <v>560</v>
      </c>
      <c r="J67">
        <v>1</v>
      </c>
      <c r="K67" t="s">
        <v>664</v>
      </c>
      <c r="L67" t="s">
        <v>1225</v>
      </c>
      <c r="M67">
        <v>7601.06</v>
      </c>
    </row>
    <row r="68" spans="1:13" x14ac:dyDescent="0.25">
      <c r="A68">
        <v>67</v>
      </c>
      <c r="B68" t="s">
        <v>1093</v>
      </c>
      <c r="C68">
        <v>7025.94</v>
      </c>
      <c r="D68" t="s">
        <v>525</v>
      </c>
      <c r="E68" t="s">
        <v>721</v>
      </c>
      <c r="F68" t="s">
        <v>803</v>
      </c>
      <c r="G68">
        <v>1187</v>
      </c>
      <c r="H68">
        <v>600</v>
      </c>
      <c r="I68">
        <v>560</v>
      </c>
      <c r="J68">
        <v>1</v>
      </c>
      <c r="K68" t="s">
        <v>664</v>
      </c>
      <c r="L68" t="s">
        <v>1226</v>
      </c>
      <c r="M68">
        <v>7025.94</v>
      </c>
    </row>
    <row r="69" spans="1:13" x14ac:dyDescent="0.25">
      <c r="A69">
        <v>68</v>
      </c>
      <c r="B69" t="s">
        <v>1094</v>
      </c>
      <c r="C69">
        <v>7025.94</v>
      </c>
      <c r="D69" t="s">
        <v>525</v>
      </c>
      <c r="E69" t="s">
        <v>721</v>
      </c>
      <c r="F69" t="s">
        <v>804</v>
      </c>
      <c r="G69">
        <v>1187</v>
      </c>
      <c r="H69">
        <v>600</v>
      </c>
      <c r="I69">
        <v>560</v>
      </c>
      <c r="J69">
        <v>1</v>
      </c>
      <c r="K69" t="s">
        <v>664</v>
      </c>
      <c r="L69" t="s">
        <v>1227</v>
      </c>
      <c r="M69">
        <v>7025.94</v>
      </c>
    </row>
    <row r="70" spans="1:13" x14ac:dyDescent="0.25">
      <c r="A70">
        <v>69</v>
      </c>
      <c r="B70" t="s">
        <v>1095</v>
      </c>
      <c r="C70">
        <v>8581.06</v>
      </c>
      <c r="D70" t="s">
        <v>526</v>
      </c>
      <c r="E70" t="s">
        <v>721</v>
      </c>
      <c r="F70" t="s">
        <v>805</v>
      </c>
      <c r="G70">
        <v>1320</v>
      </c>
      <c r="H70">
        <v>600</v>
      </c>
      <c r="I70">
        <v>560</v>
      </c>
      <c r="J70">
        <v>1</v>
      </c>
      <c r="K70" t="s">
        <v>664</v>
      </c>
      <c r="L70" t="s">
        <v>1228</v>
      </c>
      <c r="M70">
        <v>8581.06</v>
      </c>
    </row>
    <row r="71" spans="1:13" x14ac:dyDescent="0.25">
      <c r="A71">
        <v>70</v>
      </c>
      <c r="B71" t="s">
        <v>1096</v>
      </c>
      <c r="C71">
        <v>7601.06</v>
      </c>
      <c r="D71" t="s">
        <v>526</v>
      </c>
      <c r="E71" t="s">
        <v>721</v>
      </c>
      <c r="F71" t="s">
        <v>803</v>
      </c>
      <c r="G71">
        <v>1320</v>
      </c>
      <c r="H71">
        <v>600</v>
      </c>
      <c r="I71">
        <v>560</v>
      </c>
      <c r="J71">
        <v>1</v>
      </c>
      <c r="K71" t="s">
        <v>664</v>
      </c>
      <c r="L71" t="s">
        <v>1229</v>
      </c>
      <c r="M71">
        <v>7601.06</v>
      </c>
    </row>
    <row r="72" spans="1:13" x14ac:dyDescent="0.25">
      <c r="A72">
        <v>71</v>
      </c>
      <c r="B72" t="s">
        <v>1097</v>
      </c>
      <c r="C72">
        <v>7601.06</v>
      </c>
      <c r="D72" t="s">
        <v>526</v>
      </c>
      <c r="E72" t="s">
        <v>721</v>
      </c>
      <c r="F72" t="s">
        <v>804</v>
      </c>
      <c r="G72">
        <v>1320</v>
      </c>
      <c r="H72">
        <v>600</v>
      </c>
      <c r="I72">
        <v>560</v>
      </c>
      <c r="J72">
        <v>1</v>
      </c>
      <c r="K72" t="s">
        <v>664</v>
      </c>
      <c r="L72" t="s">
        <v>1230</v>
      </c>
      <c r="M72">
        <v>7601.06</v>
      </c>
    </row>
    <row r="73" spans="1:13" x14ac:dyDescent="0.25">
      <c r="A73">
        <v>72</v>
      </c>
      <c r="B73" t="s">
        <v>1098</v>
      </c>
      <c r="C73">
        <v>6891.06</v>
      </c>
      <c r="D73" t="s">
        <v>526</v>
      </c>
      <c r="E73" t="s">
        <v>724</v>
      </c>
      <c r="F73" t="s">
        <v>804</v>
      </c>
      <c r="G73">
        <v>1320</v>
      </c>
      <c r="H73">
        <v>600</v>
      </c>
      <c r="I73">
        <v>560</v>
      </c>
      <c r="J73">
        <v>1</v>
      </c>
      <c r="K73" t="s">
        <v>664</v>
      </c>
      <c r="L73" t="s">
        <v>1231</v>
      </c>
      <c r="M73">
        <v>6891.06</v>
      </c>
    </row>
    <row r="74" spans="1:13" x14ac:dyDescent="0.25">
      <c r="A74">
        <v>73</v>
      </c>
      <c r="B74" t="s">
        <v>1099</v>
      </c>
      <c r="C74">
        <v>7871.06</v>
      </c>
      <c r="D74" t="s">
        <v>526</v>
      </c>
      <c r="E74" t="s">
        <v>720</v>
      </c>
      <c r="F74" t="s">
        <v>805</v>
      </c>
      <c r="G74">
        <v>1320</v>
      </c>
      <c r="H74">
        <v>600</v>
      </c>
      <c r="I74">
        <v>560</v>
      </c>
      <c r="J74">
        <v>1</v>
      </c>
      <c r="K74" t="s">
        <v>664</v>
      </c>
      <c r="L74" t="s">
        <v>1232</v>
      </c>
      <c r="M74">
        <v>7871.06</v>
      </c>
    </row>
    <row r="75" spans="1:13" x14ac:dyDescent="0.25">
      <c r="A75">
        <v>74</v>
      </c>
      <c r="B75" t="s">
        <v>1100</v>
      </c>
      <c r="C75">
        <v>24324.49</v>
      </c>
      <c r="D75" t="s">
        <v>430</v>
      </c>
      <c r="E75" t="s">
        <v>720</v>
      </c>
      <c r="F75" t="s">
        <v>805</v>
      </c>
      <c r="G75" s="179">
        <v>2000</v>
      </c>
      <c r="H75">
        <v>600</v>
      </c>
      <c r="I75">
        <v>560</v>
      </c>
      <c r="J75">
        <v>1</v>
      </c>
      <c r="K75" t="s">
        <v>664</v>
      </c>
      <c r="L75" t="s">
        <v>1233</v>
      </c>
      <c r="M75">
        <v>24324.49</v>
      </c>
    </row>
    <row r="76" spans="1:13" x14ac:dyDescent="0.25">
      <c r="A76">
        <v>75</v>
      </c>
      <c r="B76" t="s">
        <v>1101</v>
      </c>
      <c r="C76">
        <v>24581.13</v>
      </c>
      <c r="D76" t="s">
        <v>430</v>
      </c>
      <c r="E76" t="s">
        <v>720</v>
      </c>
      <c r="F76" t="s">
        <v>805</v>
      </c>
      <c r="G76" s="179">
        <v>2040</v>
      </c>
      <c r="H76">
        <v>600</v>
      </c>
      <c r="I76">
        <v>560</v>
      </c>
      <c r="J76">
        <v>1</v>
      </c>
      <c r="K76" t="s">
        <v>664</v>
      </c>
      <c r="L76" t="s">
        <v>1234</v>
      </c>
      <c r="M76">
        <v>24581.13</v>
      </c>
    </row>
    <row r="77" spans="1:13" x14ac:dyDescent="0.25">
      <c r="A77">
        <v>76</v>
      </c>
      <c r="B77" t="s">
        <v>1102</v>
      </c>
      <c r="C77">
        <v>24581.13</v>
      </c>
      <c r="D77" t="s">
        <v>431</v>
      </c>
      <c r="E77" t="s">
        <v>720</v>
      </c>
      <c r="F77" t="s">
        <v>805</v>
      </c>
      <c r="G77" s="179">
        <v>2040</v>
      </c>
      <c r="H77">
        <v>600</v>
      </c>
      <c r="I77">
        <v>560</v>
      </c>
      <c r="J77">
        <v>1</v>
      </c>
      <c r="K77" t="s">
        <v>664</v>
      </c>
      <c r="L77" t="s">
        <v>1235</v>
      </c>
      <c r="M77">
        <v>24581.13</v>
      </c>
    </row>
    <row r="78" spans="1:13" x14ac:dyDescent="0.25">
      <c r="A78">
        <v>77</v>
      </c>
      <c r="B78" t="s">
        <v>1103</v>
      </c>
      <c r="C78">
        <v>12501.11</v>
      </c>
      <c r="D78" t="s">
        <v>431</v>
      </c>
      <c r="E78" t="s">
        <v>720</v>
      </c>
      <c r="F78" t="s">
        <v>803</v>
      </c>
      <c r="G78" s="179">
        <v>2040</v>
      </c>
      <c r="H78">
        <v>600</v>
      </c>
      <c r="I78">
        <v>560</v>
      </c>
      <c r="J78">
        <v>1</v>
      </c>
      <c r="K78" t="s">
        <v>664</v>
      </c>
      <c r="L78" t="s">
        <v>1236</v>
      </c>
      <c r="M78">
        <v>12501.11</v>
      </c>
    </row>
    <row r="79" spans="1:13" x14ac:dyDescent="0.25">
      <c r="A79">
        <v>78</v>
      </c>
      <c r="B79" t="s">
        <v>1104</v>
      </c>
      <c r="C79">
        <v>28749.06</v>
      </c>
      <c r="D79" t="s">
        <v>431</v>
      </c>
      <c r="E79" t="s">
        <v>728</v>
      </c>
      <c r="F79" t="s">
        <v>805</v>
      </c>
      <c r="G79" s="179">
        <v>2280</v>
      </c>
      <c r="H79">
        <v>600</v>
      </c>
      <c r="I79">
        <v>560</v>
      </c>
      <c r="J79">
        <v>2</v>
      </c>
      <c r="K79" t="s">
        <v>664</v>
      </c>
      <c r="L79" t="s">
        <v>1237</v>
      </c>
      <c r="M79">
        <v>28749.06</v>
      </c>
    </row>
    <row r="80" spans="1:13" x14ac:dyDescent="0.25">
      <c r="A80">
        <v>79</v>
      </c>
      <c r="B80" t="s">
        <v>1105</v>
      </c>
      <c r="C80">
        <v>25821.13</v>
      </c>
      <c r="D80" t="s">
        <v>429</v>
      </c>
      <c r="E80" t="s">
        <v>721</v>
      </c>
      <c r="F80" t="s">
        <v>805</v>
      </c>
      <c r="G80" s="179">
        <v>2040</v>
      </c>
      <c r="H80">
        <v>600</v>
      </c>
      <c r="I80">
        <v>560</v>
      </c>
      <c r="J80">
        <v>1</v>
      </c>
      <c r="K80" t="s">
        <v>664</v>
      </c>
      <c r="L80" t="s">
        <v>1238</v>
      </c>
      <c r="M80">
        <v>25821.13</v>
      </c>
    </row>
    <row r="81" spans="1:13" x14ac:dyDescent="0.25">
      <c r="A81">
        <v>80</v>
      </c>
      <c r="B81" t="s">
        <v>1106</v>
      </c>
      <c r="C81">
        <v>13741.11</v>
      </c>
      <c r="D81" t="s">
        <v>431</v>
      </c>
      <c r="E81" t="s">
        <v>721</v>
      </c>
      <c r="F81" t="s">
        <v>803</v>
      </c>
      <c r="G81" s="179">
        <v>2040</v>
      </c>
      <c r="H81">
        <v>600</v>
      </c>
      <c r="I81">
        <v>560</v>
      </c>
      <c r="J81">
        <v>1</v>
      </c>
      <c r="K81" t="s">
        <v>664</v>
      </c>
      <c r="L81" t="s">
        <v>1239</v>
      </c>
      <c r="M81">
        <v>13741.11</v>
      </c>
    </row>
    <row r="82" spans="1:13" x14ac:dyDescent="0.25">
      <c r="A82">
        <v>81</v>
      </c>
      <c r="B82" t="s">
        <v>1107</v>
      </c>
      <c r="C82">
        <v>28304.58</v>
      </c>
      <c r="D82" t="s">
        <v>429</v>
      </c>
      <c r="E82" t="s">
        <v>721</v>
      </c>
      <c r="F82" t="s">
        <v>805</v>
      </c>
      <c r="G82" s="179">
        <v>2220</v>
      </c>
      <c r="H82">
        <v>600</v>
      </c>
      <c r="I82">
        <v>560</v>
      </c>
      <c r="J82">
        <v>2</v>
      </c>
      <c r="K82" t="s">
        <v>664</v>
      </c>
      <c r="L82" t="s">
        <v>1240</v>
      </c>
      <c r="M82">
        <v>28304.58</v>
      </c>
    </row>
    <row r="83" spans="1:13" x14ac:dyDescent="0.25">
      <c r="A83">
        <v>82</v>
      </c>
      <c r="B83" t="s">
        <v>1108</v>
      </c>
      <c r="C83">
        <v>15734.56</v>
      </c>
      <c r="D83" t="s">
        <v>430</v>
      </c>
      <c r="E83" t="s">
        <v>721</v>
      </c>
      <c r="F83" t="s">
        <v>803</v>
      </c>
      <c r="G83" s="179">
        <v>2220</v>
      </c>
      <c r="H83">
        <v>600</v>
      </c>
      <c r="I83">
        <v>560</v>
      </c>
      <c r="J83">
        <v>2</v>
      </c>
      <c r="K83" t="s">
        <v>664</v>
      </c>
      <c r="L83" t="s">
        <v>1241</v>
      </c>
      <c r="M83">
        <v>15734.56</v>
      </c>
    </row>
    <row r="84" spans="1:13" x14ac:dyDescent="0.25">
      <c r="A84">
        <v>83</v>
      </c>
      <c r="B84" t="s">
        <v>1109</v>
      </c>
      <c r="C84">
        <v>13444.79</v>
      </c>
      <c r="D84" t="s">
        <v>431</v>
      </c>
      <c r="E84" t="s">
        <v>723</v>
      </c>
      <c r="F84" t="s">
        <v>803</v>
      </c>
      <c r="G84" s="179">
        <v>2003</v>
      </c>
      <c r="H84">
        <v>600</v>
      </c>
      <c r="I84">
        <v>560</v>
      </c>
      <c r="J84">
        <v>1</v>
      </c>
      <c r="K84" t="s">
        <v>664</v>
      </c>
      <c r="L84" t="s">
        <v>1242</v>
      </c>
      <c r="M84">
        <v>13444.79</v>
      </c>
    </row>
    <row r="85" spans="1:13" x14ac:dyDescent="0.25">
      <c r="A85">
        <v>84</v>
      </c>
      <c r="B85" t="s">
        <v>1110</v>
      </c>
      <c r="C85">
        <v>15438.24</v>
      </c>
      <c r="D85" t="s">
        <v>430</v>
      </c>
      <c r="E85" t="s">
        <v>730</v>
      </c>
      <c r="F85" t="s">
        <v>803</v>
      </c>
      <c r="G85" s="179">
        <v>2177</v>
      </c>
      <c r="H85">
        <v>600</v>
      </c>
      <c r="I85">
        <v>560</v>
      </c>
      <c r="J85">
        <v>2</v>
      </c>
      <c r="K85" t="s">
        <v>664</v>
      </c>
      <c r="L85" t="s">
        <v>1243</v>
      </c>
      <c r="M85">
        <v>15438.24</v>
      </c>
    </row>
    <row r="86" spans="1:13" x14ac:dyDescent="0.25">
      <c r="A86">
        <v>85</v>
      </c>
      <c r="B86" t="s">
        <v>1111</v>
      </c>
      <c r="C86">
        <v>24837.77</v>
      </c>
      <c r="D86" t="s">
        <v>430</v>
      </c>
      <c r="E86" t="s">
        <v>724</v>
      </c>
      <c r="F86" t="s">
        <v>805</v>
      </c>
      <c r="G86" s="179">
        <v>2080</v>
      </c>
      <c r="H86">
        <v>600</v>
      </c>
      <c r="I86">
        <v>560</v>
      </c>
      <c r="J86">
        <v>1</v>
      </c>
      <c r="K86" t="s">
        <v>664</v>
      </c>
      <c r="L86" t="s">
        <v>1244</v>
      </c>
      <c r="M86">
        <v>24837.77</v>
      </c>
    </row>
    <row r="87" spans="1:13" x14ac:dyDescent="0.25">
      <c r="A87">
        <v>86</v>
      </c>
      <c r="B87" t="s">
        <v>1112</v>
      </c>
      <c r="C87">
        <v>27270.98</v>
      </c>
      <c r="D87" t="s">
        <v>431</v>
      </c>
      <c r="E87" t="s">
        <v>724</v>
      </c>
      <c r="F87" t="s">
        <v>805</v>
      </c>
      <c r="G87" s="179">
        <v>2280</v>
      </c>
      <c r="H87">
        <v>600</v>
      </c>
      <c r="I87">
        <v>560</v>
      </c>
      <c r="J87">
        <v>2</v>
      </c>
      <c r="K87" t="s">
        <v>664</v>
      </c>
      <c r="L87" t="s">
        <v>1245</v>
      </c>
      <c r="M87">
        <v>27270.98</v>
      </c>
    </row>
    <row r="88" spans="1:13" x14ac:dyDescent="0.25">
      <c r="A88">
        <v>87</v>
      </c>
      <c r="B88" t="s">
        <v>1113</v>
      </c>
      <c r="C88">
        <v>12501.11</v>
      </c>
      <c r="D88" t="s">
        <v>431</v>
      </c>
      <c r="E88" t="s">
        <v>720</v>
      </c>
      <c r="F88" t="s">
        <v>803</v>
      </c>
      <c r="G88" s="179">
        <v>2040</v>
      </c>
      <c r="H88">
        <v>600</v>
      </c>
      <c r="I88">
        <v>560</v>
      </c>
      <c r="J88">
        <v>1</v>
      </c>
      <c r="K88" t="s">
        <v>664</v>
      </c>
      <c r="L88" t="s">
        <v>1236</v>
      </c>
      <c r="M88">
        <v>12501.11</v>
      </c>
    </row>
    <row r="89" spans="1:13" x14ac:dyDescent="0.25">
      <c r="A89">
        <v>88</v>
      </c>
      <c r="B89" t="s">
        <v>1114</v>
      </c>
      <c r="C89">
        <v>16076.15</v>
      </c>
      <c r="D89" t="s">
        <v>428</v>
      </c>
      <c r="E89" t="s">
        <v>720</v>
      </c>
      <c r="F89" t="s">
        <v>805</v>
      </c>
      <c r="G89" s="179">
        <v>2280</v>
      </c>
      <c r="H89">
        <v>600</v>
      </c>
      <c r="I89">
        <v>560</v>
      </c>
      <c r="J89">
        <v>3</v>
      </c>
      <c r="K89" t="s">
        <v>664</v>
      </c>
      <c r="L89" t="s">
        <v>1246</v>
      </c>
      <c r="M89">
        <v>16076.15</v>
      </c>
    </row>
    <row r="90" spans="1:13" x14ac:dyDescent="0.25">
      <c r="A90">
        <v>89</v>
      </c>
      <c r="B90" t="s">
        <v>1115</v>
      </c>
      <c r="C90">
        <v>16308.22</v>
      </c>
      <c r="D90" t="s">
        <v>427</v>
      </c>
      <c r="E90" t="s">
        <v>722</v>
      </c>
      <c r="F90" t="s">
        <v>805</v>
      </c>
      <c r="G90" s="179">
        <v>2123</v>
      </c>
      <c r="H90">
        <v>600</v>
      </c>
      <c r="I90">
        <v>560</v>
      </c>
      <c r="J90">
        <v>3</v>
      </c>
      <c r="K90" t="s">
        <v>664</v>
      </c>
      <c r="L90" t="s">
        <v>1247</v>
      </c>
      <c r="M90">
        <v>16308.22</v>
      </c>
    </row>
    <row r="91" spans="1:13" x14ac:dyDescent="0.25">
      <c r="A91">
        <v>90</v>
      </c>
      <c r="B91" t="s">
        <v>1116</v>
      </c>
      <c r="C91">
        <v>14616.69</v>
      </c>
      <c r="D91" t="s">
        <v>427</v>
      </c>
      <c r="E91" t="s">
        <v>721</v>
      </c>
      <c r="F91" t="s">
        <v>805</v>
      </c>
      <c r="G91" s="179">
        <v>2040</v>
      </c>
      <c r="H91">
        <v>600</v>
      </c>
      <c r="I91">
        <v>560</v>
      </c>
      <c r="J91">
        <v>2</v>
      </c>
      <c r="K91" t="s">
        <v>664</v>
      </c>
      <c r="L91" t="s">
        <v>1248</v>
      </c>
      <c r="M91">
        <v>14616.69</v>
      </c>
    </row>
    <row r="92" spans="1:13" x14ac:dyDescent="0.25">
      <c r="A92">
        <v>91</v>
      </c>
      <c r="B92" t="s">
        <v>1117</v>
      </c>
      <c r="C92">
        <v>14616.69</v>
      </c>
      <c r="D92" t="s">
        <v>428</v>
      </c>
      <c r="E92" t="s">
        <v>721</v>
      </c>
      <c r="F92" t="s">
        <v>805</v>
      </c>
      <c r="G92" s="179">
        <v>2040</v>
      </c>
      <c r="H92">
        <v>600</v>
      </c>
      <c r="I92">
        <v>560</v>
      </c>
      <c r="J92">
        <v>2</v>
      </c>
      <c r="K92" t="s">
        <v>664</v>
      </c>
      <c r="L92" t="s">
        <v>1249</v>
      </c>
      <c r="M92">
        <v>14616.69</v>
      </c>
    </row>
    <row r="93" spans="1:13" x14ac:dyDescent="0.25">
      <c r="A93">
        <v>92</v>
      </c>
      <c r="B93" t="s">
        <v>1118</v>
      </c>
      <c r="C93">
        <v>17051.43</v>
      </c>
      <c r="D93" t="s">
        <v>427</v>
      </c>
      <c r="E93" t="s">
        <v>721</v>
      </c>
      <c r="F93" t="s">
        <v>805</v>
      </c>
      <c r="G93" s="179">
        <v>2228</v>
      </c>
      <c r="H93">
        <v>600</v>
      </c>
      <c r="I93">
        <v>560</v>
      </c>
      <c r="J93">
        <v>3</v>
      </c>
      <c r="K93" t="s">
        <v>664</v>
      </c>
      <c r="L93" t="s">
        <v>1250</v>
      </c>
      <c r="M93">
        <v>17051.43</v>
      </c>
    </row>
    <row r="94" spans="1:13" x14ac:dyDescent="0.25">
      <c r="A94">
        <v>93</v>
      </c>
      <c r="B94" t="s">
        <v>1119</v>
      </c>
      <c r="C94">
        <v>17051.43</v>
      </c>
      <c r="D94" t="s">
        <v>428</v>
      </c>
      <c r="E94" t="s">
        <v>721</v>
      </c>
      <c r="F94" t="s">
        <v>805</v>
      </c>
      <c r="G94" s="179">
        <v>2228</v>
      </c>
      <c r="H94">
        <v>600</v>
      </c>
      <c r="I94">
        <v>560</v>
      </c>
      <c r="J94">
        <v>3</v>
      </c>
      <c r="K94" t="s">
        <v>664</v>
      </c>
      <c r="L94" t="s">
        <v>1251</v>
      </c>
      <c r="M94">
        <v>17051.43</v>
      </c>
    </row>
    <row r="95" spans="1:13" x14ac:dyDescent="0.25">
      <c r="A95">
        <v>94</v>
      </c>
      <c r="B95" t="s">
        <v>1120</v>
      </c>
      <c r="C95">
        <v>13515.09</v>
      </c>
      <c r="D95" t="s">
        <v>428</v>
      </c>
      <c r="E95" t="s">
        <v>724</v>
      </c>
      <c r="F95" t="s">
        <v>805</v>
      </c>
      <c r="G95" s="179">
        <v>2040</v>
      </c>
      <c r="H95">
        <v>600</v>
      </c>
      <c r="I95">
        <v>560</v>
      </c>
      <c r="J95">
        <v>2</v>
      </c>
      <c r="K95" t="s">
        <v>664</v>
      </c>
      <c r="L95" t="s">
        <v>1252</v>
      </c>
      <c r="M95">
        <v>13515.09</v>
      </c>
    </row>
    <row r="96" spans="1:13" x14ac:dyDescent="0.25">
      <c r="A96">
        <v>95</v>
      </c>
      <c r="B96" t="s">
        <v>1121</v>
      </c>
      <c r="C96">
        <v>13808.85</v>
      </c>
      <c r="D96" t="s">
        <v>428</v>
      </c>
      <c r="E96" t="s">
        <v>724</v>
      </c>
      <c r="F96" t="s">
        <v>805</v>
      </c>
      <c r="G96" s="179">
        <v>2090</v>
      </c>
      <c r="H96">
        <v>600</v>
      </c>
      <c r="I96">
        <v>560</v>
      </c>
      <c r="J96">
        <v>2</v>
      </c>
      <c r="K96" t="s">
        <v>664</v>
      </c>
      <c r="L96" t="s">
        <v>1253</v>
      </c>
      <c r="M96">
        <v>13808.85</v>
      </c>
    </row>
    <row r="97" spans="1:13" x14ac:dyDescent="0.25">
      <c r="A97">
        <v>96</v>
      </c>
      <c r="B97" t="s">
        <v>1122</v>
      </c>
      <c r="C97">
        <v>13808.85</v>
      </c>
      <c r="D97" t="s">
        <v>428</v>
      </c>
      <c r="E97" t="s">
        <v>724</v>
      </c>
      <c r="F97" t="s">
        <v>805</v>
      </c>
      <c r="G97" s="179">
        <v>2090</v>
      </c>
      <c r="H97">
        <v>600</v>
      </c>
      <c r="I97">
        <v>560</v>
      </c>
      <c r="J97">
        <v>2</v>
      </c>
      <c r="K97" t="s">
        <v>664</v>
      </c>
      <c r="L97" t="s">
        <v>1253</v>
      </c>
      <c r="M97">
        <v>13808.85</v>
      </c>
    </row>
    <row r="98" spans="1:13" x14ac:dyDescent="0.25">
      <c r="A98">
        <v>97</v>
      </c>
      <c r="B98" t="s">
        <v>1123</v>
      </c>
      <c r="C98">
        <v>13515.09</v>
      </c>
      <c r="D98" t="s">
        <v>428</v>
      </c>
      <c r="E98" t="s">
        <v>720</v>
      </c>
      <c r="F98" t="s">
        <v>805</v>
      </c>
      <c r="G98" s="179">
        <v>2040</v>
      </c>
      <c r="H98">
        <v>600</v>
      </c>
      <c r="I98">
        <v>560</v>
      </c>
      <c r="J98">
        <v>2</v>
      </c>
      <c r="K98" t="s">
        <v>664</v>
      </c>
      <c r="L98" t="s">
        <v>1254</v>
      </c>
      <c r="M98">
        <v>13515.09</v>
      </c>
    </row>
    <row r="99" spans="1:13" x14ac:dyDescent="0.25">
      <c r="A99">
        <v>98</v>
      </c>
      <c r="B99" t="s">
        <v>1124</v>
      </c>
      <c r="C99">
        <v>19187.25</v>
      </c>
      <c r="D99" t="s">
        <v>845</v>
      </c>
      <c r="E99" t="s">
        <v>720</v>
      </c>
      <c r="F99" t="s">
        <v>805</v>
      </c>
      <c r="G99" s="179">
        <v>2269</v>
      </c>
      <c r="H99">
        <v>600</v>
      </c>
      <c r="I99">
        <v>560</v>
      </c>
      <c r="J99">
        <v>2</v>
      </c>
      <c r="K99" t="s">
        <v>664</v>
      </c>
      <c r="L99" t="s">
        <v>1255</v>
      </c>
      <c r="M99">
        <v>19187.25</v>
      </c>
    </row>
    <row r="100" spans="1:13" x14ac:dyDescent="0.25">
      <c r="A100">
        <v>99</v>
      </c>
      <c r="B100" t="s">
        <v>1125</v>
      </c>
      <c r="C100">
        <v>17611.099999999999</v>
      </c>
      <c r="D100" t="s">
        <v>845</v>
      </c>
      <c r="E100" t="s">
        <v>721</v>
      </c>
      <c r="F100" t="s">
        <v>805</v>
      </c>
      <c r="G100" s="179">
        <v>2040</v>
      </c>
      <c r="H100">
        <v>600</v>
      </c>
      <c r="I100">
        <v>560</v>
      </c>
      <c r="J100">
        <v>1</v>
      </c>
      <c r="K100" t="s">
        <v>664</v>
      </c>
      <c r="L100" t="s">
        <v>1256</v>
      </c>
      <c r="M100">
        <v>17611.099999999999</v>
      </c>
    </row>
    <row r="101" spans="1:13" x14ac:dyDescent="0.25">
      <c r="A101">
        <v>100</v>
      </c>
      <c r="B101" t="s">
        <v>1126</v>
      </c>
      <c r="C101">
        <v>13101.1</v>
      </c>
      <c r="D101" t="s">
        <v>845</v>
      </c>
      <c r="E101" t="s">
        <v>721</v>
      </c>
      <c r="F101" t="s">
        <v>803</v>
      </c>
      <c r="G101" s="179">
        <v>2040</v>
      </c>
      <c r="H101">
        <v>600</v>
      </c>
      <c r="I101">
        <v>560</v>
      </c>
      <c r="J101">
        <v>2</v>
      </c>
      <c r="K101" t="s">
        <v>664</v>
      </c>
      <c r="L101" t="s">
        <v>1257</v>
      </c>
      <c r="M101">
        <v>13101.1</v>
      </c>
    </row>
    <row r="102" spans="1:13" x14ac:dyDescent="0.25">
      <c r="A102">
        <v>101</v>
      </c>
      <c r="B102" t="s">
        <v>1127</v>
      </c>
      <c r="C102">
        <v>20554.39</v>
      </c>
      <c r="D102" t="s">
        <v>845</v>
      </c>
      <c r="E102" t="s">
        <v>721</v>
      </c>
      <c r="F102" t="s">
        <v>805</v>
      </c>
      <c r="G102" s="179">
        <v>2280</v>
      </c>
      <c r="H102">
        <v>600</v>
      </c>
      <c r="I102">
        <v>560</v>
      </c>
      <c r="J102">
        <v>2</v>
      </c>
      <c r="K102" t="s">
        <v>664</v>
      </c>
      <c r="L102" t="s">
        <v>1258</v>
      </c>
      <c r="M102">
        <v>20554.39</v>
      </c>
    </row>
    <row r="103" spans="1:13" x14ac:dyDescent="0.25">
      <c r="A103">
        <v>102</v>
      </c>
      <c r="B103" t="s">
        <v>1128</v>
      </c>
      <c r="C103">
        <v>15184.39</v>
      </c>
      <c r="D103" t="s">
        <v>845</v>
      </c>
      <c r="E103" t="s">
        <v>721</v>
      </c>
      <c r="F103" t="s">
        <v>803</v>
      </c>
      <c r="G103" s="179">
        <v>2280</v>
      </c>
      <c r="H103">
        <v>600</v>
      </c>
      <c r="I103">
        <v>560</v>
      </c>
      <c r="J103">
        <v>2</v>
      </c>
      <c r="K103" t="s">
        <v>664</v>
      </c>
      <c r="L103" t="s">
        <v>1259</v>
      </c>
      <c r="M103">
        <v>15184.39</v>
      </c>
    </row>
    <row r="104" spans="1:13" x14ac:dyDescent="0.25">
      <c r="A104">
        <v>103</v>
      </c>
      <c r="B104" t="s">
        <v>1129</v>
      </c>
      <c r="C104">
        <v>14666.61</v>
      </c>
      <c r="D104" t="s">
        <v>845</v>
      </c>
      <c r="E104" t="s">
        <v>726</v>
      </c>
      <c r="F104" t="s">
        <v>803</v>
      </c>
      <c r="G104" s="179">
        <v>2199</v>
      </c>
      <c r="H104">
        <v>600</v>
      </c>
      <c r="I104">
        <v>560</v>
      </c>
      <c r="J104">
        <v>2</v>
      </c>
      <c r="K104" t="s">
        <v>664</v>
      </c>
      <c r="L104" t="s">
        <v>1260</v>
      </c>
      <c r="M104">
        <v>14666.61</v>
      </c>
    </row>
    <row r="105" spans="1:13" x14ac:dyDescent="0.25">
      <c r="A105">
        <v>104</v>
      </c>
      <c r="B105" t="s">
        <v>1130</v>
      </c>
      <c r="C105">
        <v>14666.61</v>
      </c>
      <c r="D105" t="s">
        <v>845</v>
      </c>
      <c r="E105" t="s">
        <v>727</v>
      </c>
      <c r="F105" t="s">
        <v>803</v>
      </c>
      <c r="G105" s="179">
        <v>2199</v>
      </c>
      <c r="H105">
        <v>600</v>
      </c>
      <c r="I105">
        <v>560</v>
      </c>
      <c r="J105">
        <v>2</v>
      </c>
      <c r="K105" t="s">
        <v>664</v>
      </c>
      <c r="L105" t="s">
        <v>1261</v>
      </c>
      <c r="M105">
        <v>14666.61</v>
      </c>
    </row>
    <row r="106" spans="1:13" x14ac:dyDescent="0.25">
      <c r="A106">
        <v>105</v>
      </c>
      <c r="B106" t="s">
        <v>1131</v>
      </c>
      <c r="C106">
        <v>18853.009999999998</v>
      </c>
      <c r="D106" t="s">
        <v>845</v>
      </c>
      <c r="E106" t="s">
        <v>725</v>
      </c>
      <c r="F106" t="s">
        <v>805</v>
      </c>
      <c r="G106" s="179">
        <v>2154</v>
      </c>
      <c r="H106">
        <v>600</v>
      </c>
      <c r="I106">
        <v>560</v>
      </c>
      <c r="J106">
        <v>2</v>
      </c>
      <c r="K106" t="s">
        <v>664</v>
      </c>
      <c r="L106" t="s">
        <v>1262</v>
      </c>
      <c r="M106">
        <v>18853.009999999998</v>
      </c>
    </row>
    <row r="107" spans="1:13" x14ac:dyDescent="0.25">
      <c r="A107">
        <v>106</v>
      </c>
      <c r="B107" t="s">
        <v>1132</v>
      </c>
      <c r="C107">
        <v>17869.96</v>
      </c>
      <c r="D107" t="s">
        <v>845</v>
      </c>
      <c r="E107" t="s">
        <v>725</v>
      </c>
      <c r="F107" t="s">
        <v>805</v>
      </c>
      <c r="G107" s="179">
        <v>2080</v>
      </c>
      <c r="H107">
        <v>600</v>
      </c>
      <c r="I107">
        <v>560</v>
      </c>
      <c r="J107">
        <v>2</v>
      </c>
      <c r="K107" t="s">
        <v>664</v>
      </c>
      <c r="L107" t="s">
        <v>1263</v>
      </c>
      <c r="M107">
        <v>17869.96</v>
      </c>
    </row>
    <row r="108" spans="1:13" x14ac:dyDescent="0.25">
      <c r="A108">
        <v>107</v>
      </c>
      <c r="B108" t="s">
        <v>1133</v>
      </c>
      <c r="C108">
        <v>3430.03</v>
      </c>
      <c r="D108" t="s">
        <v>19</v>
      </c>
      <c r="E108" t="s">
        <v>724</v>
      </c>
      <c r="F108" t="s">
        <v>805</v>
      </c>
      <c r="G108">
        <v>720</v>
      </c>
      <c r="H108">
        <v>315</v>
      </c>
      <c r="I108">
        <v>600</v>
      </c>
      <c r="J108">
        <v>1</v>
      </c>
      <c r="K108" t="s">
        <v>664</v>
      </c>
      <c r="L108" t="s">
        <v>1264</v>
      </c>
      <c r="M108">
        <v>3430.03</v>
      </c>
    </row>
    <row r="109" spans="1:13" x14ac:dyDescent="0.25">
      <c r="A109">
        <v>108</v>
      </c>
      <c r="B109" t="s">
        <v>1134</v>
      </c>
      <c r="C109">
        <v>4130.04</v>
      </c>
      <c r="D109" t="s">
        <v>32</v>
      </c>
      <c r="E109" t="s">
        <v>873</v>
      </c>
      <c r="F109" t="s">
        <v>805</v>
      </c>
      <c r="G109">
        <v>720</v>
      </c>
      <c r="H109">
        <v>315</v>
      </c>
      <c r="I109">
        <v>315</v>
      </c>
      <c r="J109">
        <v>2</v>
      </c>
      <c r="K109" t="s">
        <v>664</v>
      </c>
      <c r="L109" t="s">
        <v>1265</v>
      </c>
      <c r="M109">
        <v>4130.04</v>
      </c>
    </row>
    <row r="110" spans="1:13" x14ac:dyDescent="0.25">
      <c r="A110">
        <v>109</v>
      </c>
      <c r="B110" t="s">
        <v>1135</v>
      </c>
      <c r="C110">
        <v>4296.12</v>
      </c>
      <c r="D110" t="s">
        <v>32</v>
      </c>
      <c r="E110" t="s">
        <v>873</v>
      </c>
      <c r="F110" t="s">
        <v>805</v>
      </c>
      <c r="G110">
        <v>800</v>
      </c>
      <c r="H110">
        <v>315</v>
      </c>
      <c r="I110">
        <v>315</v>
      </c>
      <c r="J110">
        <v>3</v>
      </c>
      <c r="K110" t="s">
        <v>664</v>
      </c>
      <c r="L110" t="s">
        <v>1266</v>
      </c>
      <c r="M110">
        <v>4296.12</v>
      </c>
    </row>
    <row r="111" spans="1:13" x14ac:dyDescent="0.25">
      <c r="A111">
        <v>110</v>
      </c>
      <c r="B111" t="s">
        <v>1136</v>
      </c>
      <c r="C111">
        <v>5168.28</v>
      </c>
      <c r="D111" t="s">
        <v>32</v>
      </c>
      <c r="E111" t="s">
        <v>873</v>
      </c>
      <c r="F111" t="s">
        <v>805</v>
      </c>
      <c r="G111">
        <v>960</v>
      </c>
      <c r="H111">
        <v>315</v>
      </c>
      <c r="I111">
        <v>315</v>
      </c>
      <c r="J111">
        <v>3</v>
      </c>
      <c r="K111" t="s">
        <v>664</v>
      </c>
      <c r="L111" t="s">
        <v>1267</v>
      </c>
      <c r="M111">
        <v>5168.28</v>
      </c>
    </row>
    <row r="112" spans="1:13" x14ac:dyDescent="0.25">
      <c r="A112">
        <v>111</v>
      </c>
      <c r="B112" t="s">
        <v>1137</v>
      </c>
      <c r="C112">
        <v>4130.04</v>
      </c>
      <c r="D112" t="s">
        <v>32</v>
      </c>
      <c r="E112" t="s">
        <v>721</v>
      </c>
      <c r="F112" t="s">
        <v>805</v>
      </c>
      <c r="G112">
        <v>720</v>
      </c>
      <c r="H112">
        <v>315</v>
      </c>
      <c r="I112">
        <v>315</v>
      </c>
      <c r="J112">
        <v>2</v>
      </c>
      <c r="K112" t="s">
        <v>664</v>
      </c>
      <c r="L112" t="s">
        <v>1268</v>
      </c>
      <c r="M112">
        <v>4130.04</v>
      </c>
    </row>
    <row r="113" spans="1:13" x14ac:dyDescent="0.25">
      <c r="A113">
        <v>112</v>
      </c>
      <c r="B113" t="s">
        <v>1138</v>
      </c>
      <c r="C113">
        <v>5168.28</v>
      </c>
      <c r="D113" t="s">
        <v>32</v>
      </c>
      <c r="E113" t="s">
        <v>721</v>
      </c>
      <c r="F113" t="s">
        <v>805</v>
      </c>
      <c r="G113">
        <v>960</v>
      </c>
      <c r="H113">
        <v>315</v>
      </c>
      <c r="I113">
        <v>315</v>
      </c>
      <c r="J113">
        <v>3</v>
      </c>
      <c r="K113" t="s">
        <v>664</v>
      </c>
      <c r="L113" t="s">
        <v>1269</v>
      </c>
      <c r="M113">
        <v>5168.28</v>
      </c>
    </row>
    <row r="114" spans="1:13" x14ac:dyDescent="0.25">
      <c r="A114">
        <v>113</v>
      </c>
      <c r="B114" t="s">
        <v>1139</v>
      </c>
      <c r="C114">
        <v>3550.2</v>
      </c>
      <c r="D114" t="s">
        <v>32</v>
      </c>
      <c r="E114" t="s">
        <v>724</v>
      </c>
      <c r="F114" t="s">
        <v>805</v>
      </c>
      <c r="G114">
        <v>480</v>
      </c>
      <c r="H114">
        <v>315</v>
      </c>
      <c r="I114">
        <v>315</v>
      </c>
      <c r="J114">
        <v>1</v>
      </c>
      <c r="K114" t="s">
        <v>664</v>
      </c>
      <c r="L114" t="s">
        <v>1270</v>
      </c>
      <c r="M114">
        <v>3550.2</v>
      </c>
    </row>
    <row r="115" spans="1:13" x14ac:dyDescent="0.25">
      <c r="A115">
        <v>114</v>
      </c>
      <c r="B115" t="s">
        <v>1140</v>
      </c>
      <c r="C115">
        <v>3720.12</v>
      </c>
      <c r="D115" t="s">
        <v>32</v>
      </c>
      <c r="E115" t="s">
        <v>724</v>
      </c>
      <c r="F115" t="s">
        <v>805</v>
      </c>
      <c r="G115">
        <v>600</v>
      </c>
      <c r="H115">
        <v>315</v>
      </c>
      <c r="I115">
        <v>315</v>
      </c>
      <c r="J115">
        <v>1</v>
      </c>
      <c r="K115" t="s">
        <v>664</v>
      </c>
      <c r="L115" t="s">
        <v>1271</v>
      </c>
      <c r="M115">
        <v>3720.12</v>
      </c>
    </row>
    <row r="116" spans="1:13" x14ac:dyDescent="0.25">
      <c r="A116">
        <v>115</v>
      </c>
      <c r="B116" t="s">
        <v>1141</v>
      </c>
      <c r="C116">
        <v>4296.12</v>
      </c>
      <c r="D116" t="s">
        <v>32</v>
      </c>
      <c r="E116" t="s">
        <v>873</v>
      </c>
      <c r="F116" t="s">
        <v>805</v>
      </c>
      <c r="G116">
        <v>800</v>
      </c>
      <c r="H116">
        <v>315</v>
      </c>
      <c r="I116">
        <v>315</v>
      </c>
      <c r="J116">
        <v>3</v>
      </c>
      <c r="K116" t="s">
        <v>664</v>
      </c>
      <c r="L116" t="s">
        <v>1266</v>
      </c>
      <c r="M116">
        <v>4296.12</v>
      </c>
    </row>
    <row r="117" spans="1:13" x14ac:dyDescent="0.25">
      <c r="A117">
        <v>116</v>
      </c>
      <c r="B117" t="s">
        <v>1142</v>
      </c>
      <c r="C117">
        <v>4130.04</v>
      </c>
      <c r="D117" t="s">
        <v>32</v>
      </c>
      <c r="E117" t="s">
        <v>721</v>
      </c>
      <c r="F117" t="s">
        <v>805</v>
      </c>
      <c r="G117">
        <v>720</v>
      </c>
      <c r="H117">
        <v>315</v>
      </c>
      <c r="I117">
        <v>315</v>
      </c>
      <c r="J117">
        <v>2</v>
      </c>
      <c r="K117" t="s">
        <v>664</v>
      </c>
      <c r="L117" t="s">
        <v>1268</v>
      </c>
      <c r="M117">
        <v>4130.04</v>
      </c>
    </row>
    <row r="118" spans="1:13" x14ac:dyDescent="0.25">
      <c r="A118">
        <v>117</v>
      </c>
      <c r="B118" t="s">
        <v>1143</v>
      </c>
      <c r="C118">
        <v>4745.8</v>
      </c>
      <c r="D118" t="s">
        <v>32</v>
      </c>
      <c r="E118" t="s">
        <v>724</v>
      </c>
      <c r="F118" t="s">
        <v>805</v>
      </c>
      <c r="G118">
        <v>830</v>
      </c>
      <c r="H118">
        <v>315</v>
      </c>
      <c r="I118">
        <v>315</v>
      </c>
      <c r="J118">
        <v>3</v>
      </c>
      <c r="K118" t="s">
        <v>664</v>
      </c>
      <c r="L118" t="s">
        <v>1272</v>
      </c>
      <c r="M118">
        <v>4745.8</v>
      </c>
    </row>
    <row r="119" spans="1:13" x14ac:dyDescent="0.25">
      <c r="A119">
        <v>118</v>
      </c>
      <c r="B119" t="s">
        <v>1144</v>
      </c>
      <c r="C119">
        <v>6997.03</v>
      </c>
      <c r="D119" t="s">
        <v>18</v>
      </c>
      <c r="E119" t="s">
        <v>720</v>
      </c>
      <c r="F119" t="s">
        <v>805</v>
      </c>
      <c r="G119">
        <v>720</v>
      </c>
      <c r="H119">
        <v>230</v>
      </c>
      <c r="I119">
        <v>560</v>
      </c>
      <c r="J119">
        <v>0</v>
      </c>
      <c r="K119" t="s">
        <v>664</v>
      </c>
      <c r="L119" t="s">
        <v>1273</v>
      </c>
      <c r="M119">
        <v>6997.03</v>
      </c>
    </row>
    <row r="120" spans="1:13" x14ac:dyDescent="0.25">
      <c r="A120">
        <v>119</v>
      </c>
      <c r="B120" t="s">
        <v>1145</v>
      </c>
      <c r="C120">
        <v>7291.03</v>
      </c>
      <c r="D120" t="s">
        <v>18</v>
      </c>
      <c r="E120" t="s">
        <v>720</v>
      </c>
      <c r="F120" t="s">
        <v>805</v>
      </c>
      <c r="G120">
        <v>720</v>
      </c>
      <c r="H120">
        <v>230</v>
      </c>
      <c r="I120">
        <v>600</v>
      </c>
      <c r="J120">
        <v>0</v>
      </c>
      <c r="K120" t="s">
        <v>664</v>
      </c>
      <c r="L120" t="s">
        <v>1274</v>
      </c>
      <c r="M120">
        <v>7291.03</v>
      </c>
    </row>
    <row r="121" spans="1:13" x14ac:dyDescent="0.25">
      <c r="A121">
        <v>120</v>
      </c>
      <c r="B121" t="s">
        <v>1146</v>
      </c>
      <c r="C121">
        <v>4551.03</v>
      </c>
      <c r="D121" t="s">
        <v>18</v>
      </c>
      <c r="E121" t="s">
        <v>720</v>
      </c>
      <c r="F121" t="s">
        <v>804</v>
      </c>
      <c r="G121">
        <v>720</v>
      </c>
      <c r="H121">
        <v>230</v>
      </c>
      <c r="I121">
        <v>600</v>
      </c>
      <c r="J121">
        <v>0</v>
      </c>
      <c r="K121" t="s">
        <v>664</v>
      </c>
      <c r="L121" t="s">
        <v>1275</v>
      </c>
      <c r="M121">
        <v>4551.03</v>
      </c>
    </row>
    <row r="122" spans="1:13" x14ac:dyDescent="0.25">
      <c r="A122">
        <v>121</v>
      </c>
      <c r="B122" t="s">
        <v>1147</v>
      </c>
      <c r="C122">
        <v>7180.03</v>
      </c>
      <c r="D122" t="s">
        <v>18</v>
      </c>
      <c r="E122" t="s">
        <v>721</v>
      </c>
      <c r="F122" t="s">
        <v>805</v>
      </c>
      <c r="G122">
        <v>720</v>
      </c>
      <c r="H122">
        <v>230</v>
      </c>
      <c r="I122">
        <v>445</v>
      </c>
      <c r="J122">
        <v>0</v>
      </c>
      <c r="K122" t="s">
        <v>664</v>
      </c>
      <c r="L122" t="s">
        <v>1276</v>
      </c>
      <c r="M122">
        <v>7180.03</v>
      </c>
    </row>
    <row r="123" spans="1:13" x14ac:dyDescent="0.25">
      <c r="A123">
        <v>122</v>
      </c>
      <c r="B123" t="s">
        <v>1148</v>
      </c>
      <c r="C123">
        <v>4606.83</v>
      </c>
      <c r="D123" t="s">
        <v>18</v>
      </c>
      <c r="E123" t="s">
        <v>725</v>
      </c>
      <c r="F123" t="s">
        <v>803</v>
      </c>
      <c r="G123">
        <v>720</v>
      </c>
      <c r="H123">
        <v>230</v>
      </c>
      <c r="I123">
        <v>560</v>
      </c>
      <c r="J123">
        <v>0</v>
      </c>
      <c r="K123" t="s">
        <v>664</v>
      </c>
      <c r="L123" t="s">
        <v>1277</v>
      </c>
      <c r="M123">
        <v>4606.83</v>
      </c>
    </row>
    <row r="124" spans="1:13" x14ac:dyDescent="0.25">
      <c r="A124">
        <v>123</v>
      </c>
      <c r="B124" t="s">
        <v>1149</v>
      </c>
      <c r="C124">
        <v>6850.03</v>
      </c>
      <c r="D124" t="s">
        <v>18</v>
      </c>
      <c r="E124" t="s">
        <v>720</v>
      </c>
      <c r="F124" t="s">
        <v>805</v>
      </c>
      <c r="G124">
        <v>720</v>
      </c>
      <c r="H124">
        <v>230</v>
      </c>
      <c r="I124">
        <v>445</v>
      </c>
      <c r="J124">
        <v>0</v>
      </c>
      <c r="K124" t="s">
        <v>664</v>
      </c>
      <c r="L124" t="s">
        <v>1278</v>
      </c>
      <c r="M124">
        <v>6850.03</v>
      </c>
    </row>
    <row r="125" spans="1:13" x14ac:dyDescent="0.25">
      <c r="A125">
        <v>124</v>
      </c>
      <c r="B125" t="s">
        <v>1150</v>
      </c>
      <c r="C125">
        <v>6923.53</v>
      </c>
      <c r="D125" t="s">
        <v>18</v>
      </c>
      <c r="E125" t="s">
        <v>724</v>
      </c>
      <c r="F125" t="s">
        <v>805</v>
      </c>
      <c r="G125">
        <v>720</v>
      </c>
      <c r="H125">
        <v>230</v>
      </c>
      <c r="I125">
        <v>545</v>
      </c>
      <c r="J125">
        <v>0</v>
      </c>
      <c r="K125" t="s">
        <v>664</v>
      </c>
      <c r="L125" t="s">
        <v>1279</v>
      </c>
      <c r="M125">
        <v>6923.53</v>
      </c>
    </row>
    <row r="126" spans="1:13" x14ac:dyDescent="0.25">
      <c r="A126">
        <v>125</v>
      </c>
      <c r="B126" t="s">
        <v>1151</v>
      </c>
      <c r="C126">
        <v>3321.49</v>
      </c>
      <c r="D126" t="s">
        <v>36</v>
      </c>
      <c r="E126" t="s">
        <v>720</v>
      </c>
      <c r="F126" t="s">
        <v>804</v>
      </c>
      <c r="G126">
        <v>480</v>
      </c>
      <c r="H126">
        <v>210</v>
      </c>
      <c r="I126">
        <v>467</v>
      </c>
      <c r="J126">
        <v>1</v>
      </c>
      <c r="K126" t="s">
        <v>664</v>
      </c>
      <c r="L126" t="s">
        <v>1280</v>
      </c>
      <c r="M126">
        <v>3321.49</v>
      </c>
    </row>
    <row r="127" spans="1:13" x14ac:dyDescent="0.25">
      <c r="A127">
        <v>126</v>
      </c>
      <c r="B127" t="s">
        <v>1152</v>
      </c>
      <c r="C127">
        <v>5812.61</v>
      </c>
      <c r="D127" t="s">
        <v>36</v>
      </c>
      <c r="E127" t="s">
        <v>721</v>
      </c>
      <c r="F127" t="s">
        <v>805</v>
      </c>
      <c r="G127">
        <v>720</v>
      </c>
      <c r="H127">
        <v>210</v>
      </c>
      <c r="I127">
        <v>315</v>
      </c>
      <c r="J127">
        <v>2</v>
      </c>
      <c r="K127" t="s">
        <v>664</v>
      </c>
      <c r="L127" t="s">
        <v>1281</v>
      </c>
      <c r="M127">
        <v>5812.61</v>
      </c>
    </row>
    <row r="128" spans="1:13" x14ac:dyDescent="0.25">
      <c r="A128">
        <v>127</v>
      </c>
      <c r="B128" t="s">
        <v>1153</v>
      </c>
      <c r="C128">
        <v>6250.05</v>
      </c>
      <c r="D128" t="s">
        <v>36</v>
      </c>
      <c r="E128" t="s">
        <v>721</v>
      </c>
      <c r="F128" t="s">
        <v>805</v>
      </c>
      <c r="G128">
        <v>960</v>
      </c>
      <c r="H128">
        <v>210</v>
      </c>
      <c r="I128">
        <v>315</v>
      </c>
      <c r="J128">
        <v>3</v>
      </c>
      <c r="K128" t="s">
        <v>664</v>
      </c>
      <c r="L128" t="s">
        <v>1282</v>
      </c>
      <c r="M128">
        <v>6250.05</v>
      </c>
    </row>
    <row r="129" spans="1:13" x14ac:dyDescent="0.25">
      <c r="A129">
        <v>128</v>
      </c>
      <c r="B129" t="s">
        <v>1154</v>
      </c>
      <c r="C129">
        <v>3072.61</v>
      </c>
      <c r="D129" t="s">
        <v>36</v>
      </c>
      <c r="E129" t="s">
        <v>721</v>
      </c>
      <c r="F129" t="s">
        <v>803</v>
      </c>
      <c r="G129">
        <v>720</v>
      </c>
      <c r="H129">
        <v>210</v>
      </c>
      <c r="I129">
        <v>315</v>
      </c>
      <c r="J129">
        <v>2</v>
      </c>
      <c r="K129" t="s">
        <v>664</v>
      </c>
      <c r="L129" t="s">
        <v>1283</v>
      </c>
      <c r="M129">
        <v>3072.61</v>
      </c>
    </row>
    <row r="130" spans="1:13" x14ac:dyDescent="0.25">
      <c r="A130">
        <v>129</v>
      </c>
      <c r="B130" t="s">
        <v>1155</v>
      </c>
      <c r="C130">
        <v>3072.61</v>
      </c>
      <c r="D130" t="s">
        <v>36</v>
      </c>
      <c r="E130" t="s">
        <v>721</v>
      </c>
      <c r="F130" t="s">
        <v>804</v>
      </c>
      <c r="G130">
        <v>720</v>
      </c>
      <c r="H130">
        <v>210</v>
      </c>
      <c r="I130">
        <v>315</v>
      </c>
      <c r="J130">
        <v>2</v>
      </c>
      <c r="K130" t="s">
        <v>664</v>
      </c>
      <c r="L130" t="s">
        <v>1284</v>
      </c>
      <c r="M130">
        <v>3072.61</v>
      </c>
    </row>
    <row r="131" spans="1:13" x14ac:dyDescent="0.25">
      <c r="A131">
        <v>130</v>
      </c>
      <c r="B131" t="s">
        <v>1156</v>
      </c>
      <c r="C131">
        <v>6608.65</v>
      </c>
      <c r="D131" t="s">
        <v>26</v>
      </c>
      <c r="E131" t="s">
        <v>720</v>
      </c>
      <c r="F131" t="s">
        <v>805</v>
      </c>
      <c r="G131">
        <v>720</v>
      </c>
      <c r="H131">
        <v>600</v>
      </c>
      <c r="I131">
        <v>560</v>
      </c>
      <c r="J131">
        <v>0</v>
      </c>
      <c r="K131" t="s">
        <v>664</v>
      </c>
      <c r="L131" t="s">
        <v>1285</v>
      </c>
      <c r="M131">
        <v>6608.65</v>
      </c>
    </row>
    <row r="132" spans="1:13" x14ac:dyDescent="0.25">
      <c r="A132">
        <v>131</v>
      </c>
      <c r="B132" t="s">
        <v>1157</v>
      </c>
      <c r="C132">
        <v>6897.87</v>
      </c>
      <c r="D132" t="s">
        <v>26</v>
      </c>
      <c r="E132" t="s">
        <v>720</v>
      </c>
      <c r="F132" t="s">
        <v>805</v>
      </c>
      <c r="G132">
        <v>720</v>
      </c>
      <c r="H132">
        <v>800</v>
      </c>
      <c r="I132">
        <v>560</v>
      </c>
      <c r="J132">
        <v>0</v>
      </c>
      <c r="K132" t="s">
        <v>664</v>
      </c>
      <c r="L132" t="s">
        <v>1286</v>
      </c>
      <c r="M132">
        <v>6897.87</v>
      </c>
    </row>
    <row r="133" spans="1:13" x14ac:dyDescent="0.25">
      <c r="A133">
        <v>132</v>
      </c>
      <c r="B133" t="s">
        <v>1158</v>
      </c>
      <c r="C133">
        <v>7042.48</v>
      </c>
      <c r="D133" t="s">
        <v>26</v>
      </c>
      <c r="E133" t="s">
        <v>720</v>
      </c>
      <c r="F133" t="s">
        <v>805</v>
      </c>
      <c r="G133">
        <v>720</v>
      </c>
      <c r="H133">
        <v>900</v>
      </c>
      <c r="I133">
        <v>560</v>
      </c>
      <c r="J133">
        <v>0</v>
      </c>
      <c r="K133" t="s">
        <v>664</v>
      </c>
      <c r="L133" t="s">
        <v>1287</v>
      </c>
      <c r="M133">
        <v>7042.48</v>
      </c>
    </row>
    <row r="134" spans="1:13" x14ac:dyDescent="0.25">
      <c r="A134">
        <v>133</v>
      </c>
      <c r="B134" t="s">
        <v>1159</v>
      </c>
      <c r="C134">
        <v>7462.84</v>
      </c>
      <c r="D134" t="s">
        <v>26</v>
      </c>
      <c r="E134" t="s">
        <v>721</v>
      </c>
      <c r="F134" t="s">
        <v>805</v>
      </c>
      <c r="G134">
        <v>720</v>
      </c>
      <c r="H134">
        <v>900</v>
      </c>
      <c r="I134">
        <v>560</v>
      </c>
      <c r="J134">
        <v>0</v>
      </c>
      <c r="K134" t="s">
        <v>664</v>
      </c>
      <c r="L134" t="s">
        <v>1288</v>
      </c>
      <c r="M134">
        <v>7462.84</v>
      </c>
    </row>
    <row r="135" spans="1:13" x14ac:dyDescent="0.25">
      <c r="A135">
        <v>134</v>
      </c>
      <c r="B135" t="s">
        <v>1160</v>
      </c>
      <c r="C135">
        <v>6970.01</v>
      </c>
      <c r="D135" t="s">
        <v>26</v>
      </c>
      <c r="E135" t="s">
        <v>725</v>
      </c>
      <c r="F135" t="s">
        <v>805</v>
      </c>
      <c r="G135">
        <v>720</v>
      </c>
      <c r="H135">
        <v>600</v>
      </c>
      <c r="I135">
        <v>525</v>
      </c>
      <c r="J135">
        <v>0</v>
      </c>
      <c r="K135" t="s">
        <v>664</v>
      </c>
      <c r="L135" t="s">
        <v>1289</v>
      </c>
      <c r="M135">
        <v>6970.01</v>
      </c>
    </row>
    <row r="136" spans="1:13" x14ac:dyDescent="0.25">
      <c r="A136">
        <v>135</v>
      </c>
      <c r="B136" t="s">
        <v>1161</v>
      </c>
      <c r="C136">
        <v>7462.82</v>
      </c>
      <c r="D136" t="s">
        <v>26</v>
      </c>
      <c r="E136" t="s">
        <v>730</v>
      </c>
      <c r="F136" t="s">
        <v>805</v>
      </c>
      <c r="G136">
        <v>720</v>
      </c>
      <c r="H136">
        <v>900</v>
      </c>
      <c r="I136">
        <v>525</v>
      </c>
      <c r="J136">
        <v>0</v>
      </c>
      <c r="K136" t="s">
        <v>664</v>
      </c>
      <c r="L136" t="s">
        <v>1290</v>
      </c>
      <c r="M136">
        <v>7462.82</v>
      </c>
    </row>
    <row r="137" spans="1:13" x14ac:dyDescent="0.25">
      <c r="A137">
        <v>136</v>
      </c>
      <c r="B137" t="s">
        <v>1162</v>
      </c>
      <c r="C137">
        <v>6608.65</v>
      </c>
      <c r="D137" t="s">
        <v>26</v>
      </c>
      <c r="E137" t="s">
        <v>724</v>
      </c>
      <c r="F137" t="s">
        <v>805</v>
      </c>
      <c r="G137">
        <v>720</v>
      </c>
      <c r="H137">
        <v>600</v>
      </c>
      <c r="I137">
        <v>560</v>
      </c>
      <c r="J137">
        <v>0</v>
      </c>
      <c r="K137" t="s">
        <v>664</v>
      </c>
      <c r="L137" t="s">
        <v>1291</v>
      </c>
      <c r="M137">
        <v>6608.65</v>
      </c>
    </row>
    <row r="138" spans="1:13" x14ac:dyDescent="0.25">
      <c r="A138">
        <v>137</v>
      </c>
      <c r="B138" t="s">
        <v>1163</v>
      </c>
      <c r="C138">
        <v>6738.8</v>
      </c>
      <c r="D138" t="s">
        <v>26</v>
      </c>
      <c r="E138" t="s">
        <v>724</v>
      </c>
      <c r="F138" t="s">
        <v>805</v>
      </c>
      <c r="G138">
        <v>720</v>
      </c>
      <c r="H138">
        <v>690</v>
      </c>
      <c r="I138">
        <v>525</v>
      </c>
      <c r="J138">
        <v>0</v>
      </c>
      <c r="K138" t="s">
        <v>664</v>
      </c>
      <c r="L138" t="s">
        <v>1292</v>
      </c>
      <c r="M138">
        <v>6738.8</v>
      </c>
    </row>
    <row r="139" spans="1:13" x14ac:dyDescent="0.25">
      <c r="A139">
        <v>138</v>
      </c>
      <c r="B139" t="s">
        <v>1164</v>
      </c>
      <c r="C139">
        <v>6825.56</v>
      </c>
      <c r="D139" t="s">
        <v>26</v>
      </c>
      <c r="E139" t="s">
        <v>724</v>
      </c>
      <c r="F139" t="s">
        <v>805</v>
      </c>
      <c r="G139">
        <v>720</v>
      </c>
      <c r="H139">
        <v>750</v>
      </c>
      <c r="I139">
        <v>525</v>
      </c>
      <c r="J139">
        <v>0</v>
      </c>
      <c r="K139" t="s">
        <v>664</v>
      </c>
      <c r="L139" t="s">
        <v>1293</v>
      </c>
      <c r="M139">
        <v>6825.56</v>
      </c>
    </row>
    <row r="140" spans="1:13" x14ac:dyDescent="0.25">
      <c r="A140">
        <v>139</v>
      </c>
      <c r="B140" t="s">
        <v>1165</v>
      </c>
      <c r="C140">
        <v>9512.39</v>
      </c>
      <c r="D140" t="s">
        <v>529</v>
      </c>
      <c r="E140" t="s">
        <v>721</v>
      </c>
      <c r="F140" t="s">
        <v>805</v>
      </c>
      <c r="G140">
        <v>360</v>
      </c>
      <c r="H140">
        <v>896</v>
      </c>
      <c r="I140">
        <v>315</v>
      </c>
      <c r="J140">
        <v>0</v>
      </c>
      <c r="K140" t="s">
        <v>664</v>
      </c>
      <c r="L140" t="s">
        <v>1294</v>
      </c>
      <c r="M140">
        <v>9512.39</v>
      </c>
    </row>
    <row r="141" spans="1:13" x14ac:dyDescent="0.25">
      <c r="A141">
        <v>140</v>
      </c>
      <c r="B141" t="s">
        <v>1166</v>
      </c>
      <c r="C141">
        <v>10202.549999999999</v>
      </c>
      <c r="D141" t="s">
        <v>419</v>
      </c>
      <c r="E141" t="s">
        <v>721</v>
      </c>
      <c r="F141" t="s">
        <v>805</v>
      </c>
      <c r="G141">
        <v>600</v>
      </c>
      <c r="H141">
        <v>446</v>
      </c>
      <c r="I141">
        <v>315</v>
      </c>
      <c r="J141">
        <v>0</v>
      </c>
      <c r="K141" t="s">
        <v>664</v>
      </c>
      <c r="L141" t="s">
        <v>1295</v>
      </c>
      <c r="M141">
        <v>10202.549999999999</v>
      </c>
    </row>
    <row r="142" spans="1:13" x14ac:dyDescent="0.25">
      <c r="A142">
        <v>141</v>
      </c>
      <c r="B142" t="s">
        <v>1167</v>
      </c>
      <c r="C142">
        <v>10696.87</v>
      </c>
      <c r="D142" t="s">
        <v>529</v>
      </c>
      <c r="E142" t="s">
        <v>721</v>
      </c>
      <c r="F142" t="s">
        <v>805</v>
      </c>
      <c r="G142">
        <v>600</v>
      </c>
      <c r="H142">
        <v>896</v>
      </c>
      <c r="I142">
        <v>315</v>
      </c>
      <c r="J142">
        <v>0</v>
      </c>
      <c r="K142" t="s">
        <v>664</v>
      </c>
      <c r="L142" t="s">
        <v>1296</v>
      </c>
      <c r="M142">
        <v>10696.87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F21" sqref="F21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ProcessExtractedData">
                <anchor moveWithCells="1" sizeWithCells="1">
                  <from>
                    <xdr:col>5</xdr:col>
                    <xdr:colOff>0</xdr:colOff>
                    <xdr:row>0</xdr:row>
                    <xdr:rowOff>19050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U280"/>
  <sheetViews>
    <sheetView tabSelected="1" topLeftCell="AL1" zoomScaleNormal="100" workbookViewId="0">
      <selection activeCell="AS15" sqref="AS15"/>
    </sheetView>
  </sheetViews>
  <sheetFormatPr defaultRowHeight="15" x14ac:dyDescent="0.25"/>
  <cols>
    <col min="1" max="1" width="20.7109375" style="1" bestFit="1" customWidth="1"/>
    <col min="2" max="2" width="14.28515625" style="1" customWidth="1"/>
    <col min="3" max="3" width="15.28515625" style="1" customWidth="1"/>
    <col min="4" max="4" width="15" style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customWidth="1"/>
    <col min="9" max="9" width="16.42578125" style="1" customWidth="1"/>
    <col min="10" max="10" width="20.5703125" style="211" customWidth="1"/>
    <col min="11" max="11" width="17.85546875" style="195" customWidth="1"/>
    <col min="12" max="12" width="16.42578125" customWidth="1"/>
    <col min="13" max="13" width="27.42578125" style="197" customWidth="1"/>
    <col min="14" max="14" width="22.85546875" customWidth="1"/>
    <col min="15" max="15" width="18.140625" customWidth="1"/>
    <col min="16" max="16" width="41.7109375" style="199" customWidth="1"/>
    <col min="17" max="17" width="19.85546875" customWidth="1"/>
    <col min="18" max="18" width="20.140625" customWidth="1"/>
    <col min="19" max="19" width="24.7109375" customWidth="1"/>
    <col min="20" max="20" width="32.140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0.140625" customWidth="1"/>
    <col min="29" max="29" width="31.85546875" style="206" customWidth="1"/>
    <col min="30" max="30" width="20.140625" customWidth="1"/>
    <col min="31" max="32" width="28" customWidth="1"/>
    <col min="33" max="33" width="80.28515625" customWidth="1"/>
    <col min="34" max="34" width="77" customWidth="1"/>
    <col min="35" max="37" width="20.140625" customWidth="1"/>
    <col min="38" max="38" width="24.140625" bestFit="1" customWidth="1"/>
    <col min="39" max="39" width="26.28515625" bestFit="1" customWidth="1"/>
    <col min="40" max="40" width="26.42578125" bestFit="1" customWidth="1"/>
    <col min="41" max="41" width="9.42578125" customWidth="1"/>
    <col min="42" max="42" width="13.140625" bestFit="1" customWidth="1"/>
    <col min="44" max="44" width="15.28515625" bestFit="1" customWidth="1"/>
    <col min="45" max="45" width="17.5703125" bestFit="1" customWidth="1"/>
    <col min="46" max="46" width="32.7109375" bestFit="1" customWidth="1"/>
    <col min="47" max="47" width="17.5703125" customWidth="1"/>
    <col min="51" max="51" width="13.140625" customWidth="1"/>
    <col min="52" max="52" width="23.85546875" bestFit="1" customWidth="1"/>
    <col min="53" max="53" width="16.7109375" bestFit="1" customWidth="1"/>
    <col min="54" max="54" width="14.28515625" bestFit="1" customWidth="1"/>
    <col min="55" max="55" width="15.85546875" bestFit="1" customWidth="1"/>
    <col min="56" max="56" width="16.7109375" bestFit="1" customWidth="1"/>
    <col min="57" max="57" width="17.28515625" bestFit="1" customWidth="1"/>
    <col min="58" max="58" width="26.28515625" customWidth="1"/>
    <col min="59" max="59" width="26.5703125" customWidth="1"/>
    <col min="60" max="60" width="9.42578125" customWidth="1"/>
    <col min="61" max="61" width="12.85546875" customWidth="1"/>
    <col min="63" max="63" width="35.5703125" bestFit="1" customWidth="1"/>
    <col min="64" max="64" width="15.42578125" customWidth="1"/>
    <col min="65" max="65" width="14.85546875" bestFit="1" customWidth="1"/>
    <col min="66" max="66" width="15.5703125" bestFit="1" customWidth="1"/>
    <col min="67" max="67" width="16.140625" bestFit="1" customWidth="1"/>
    <col min="68" max="68" width="15.28515625" bestFit="1" customWidth="1"/>
    <col min="69" max="69" width="15.7109375" bestFit="1" customWidth="1"/>
    <col min="70" max="70" width="63.140625" bestFit="1" customWidth="1"/>
    <col min="71" max="71" width="13.5703125" customWidth="1"/>
    <col min="73" max="73" width="13.42578125" bestFit="1" customWidth="1"/>
  </cols>
  <sheetData>
    <row r="1" spans="1:73" x14ac:dyDescent="0.25">
      <c r="A1" s="1" t="s">
        <v>123</v>
      </c>
      <c r="B1" s="1" t="s">
        <v>120</v>
      </c>
      <c r="C1" s="1" t="s">
        <v>121</v>
      </c>
      <c r="D1" s="1" t="s">
        <v>122</v>
      </c>
      <c r="E1" s="1" t="s">
        <v>127</v>
      </c>
      <c r="F1" s="1" t="s">
        <v>435</v>
      </c>
      <c r="G1" s="1" t="s">
        <v>424</v>
      </c>
      <c r="H1" s="1" t="s">
        <v>436</v>
      </c>
      <c r="I1" s="1" t="s">
        <v>432</v>
      </c>
      <c r="J1" s="209" t="s">
        <v>439</v>
      </c>
      <c r="K1" s="194" t="s">
        <v>440</v>
      </c>
      <c r="L1" s="1" t="s">
        <v>442</v>
      </c>
      <c r="M1" s="196" t="s">
        <v>443</v>
      </c>
      <c r="N1" s="1" t="s">
        <v>422</v>
      </c>
      <c r="O1" s="1" t="s">
        <v>448</v>
      </c>
      <c r="P1" s="198" t="s">
        <v>104</v>
      </c>
      <c r="Q1" s="1" t="s">
        <v>497</v>
      </c>
      <c r="R1" s="1" t="s">
        <v>129</v>
      </c>
      <c r="S1" s="1" t="s">
        <v>489</v>
      </c>
      <c r="T1" s="1" t="s">
        <v>154</v>
      </c>
      <c r="U1" s="1" t="s">
        <v>125</v>
      </c>
      <c r="V1" s="1" t="s">
        <v>499</v>
      </c>
      <c r="W1" s="1" t="s">
        <v>559</v>
      </c>
      <c r="X1" s="2" t="s">
        <v>577</v>
      </c>
      <c r="Y1" s="1" t="s">
        <v>578</v>
      </c>
      <c r="Z1" s="1" t="s">
        <v>581</v>
      </c>
      <c r="AA1" s="1" t="s">
        <v>584</v>
      </c>
      <c r="AB1" s="1" t="s">
        <v>558</v>
      </c>
      <c r="AC1" s="204" t="s">
        <v>105</v>
      </c>
      <c r="AD1" s="1" t="s">
        <v>799</v>
      </c>
      <c r="AE1" s="1" t="s">
        <v>801</v>
      </c>
      <c r="AF1" s="1" t="s">
        <v>880</v>
      </c>
      <c r="AG1" s="1" t="s">
        <v>796</v>
      </c>
      <c r="AH1" s="1" t="s">
        <v>807</v>
      </c>
      <c r="AI1" s="1" t="s">
        <v>795</v>
      </c>
      <c r="AJ1" s="1" t="s">
        <v>774</v>
      </c>
      <c r="AL1" s="1" t="s">
        <v>451</v>
      </c>
      <c r="AM1" s="1" t="s">
        <v>484</v>
      </c>
      <c r="AN1" s="1" t="s">
        <v>485</v>
      </c>
      <c r="AO1" s="1" t="s">
        <v>120</v>
      </c>
      <c r="AP1" s="1" t="s">
        <v>121</v>
      </c>
      <c r="AQ1" s="1" t="s">
        <v>127</v>
      </c>
      <c r="AR1" s="1" t="s">
        <v>486</v>
      </c>
      <c r="AS1" s="1" t="s">
        <v>768</v>
      </c>
      <c r="AT1" s="1" t="s">
        <v>796</v>
      </c>
      <c r="AU1" s="1" t="s">
        <v>1977</v>
      </c>
      <c r="AV1" s="1" t="s">
        <v>1978</v>
      </c>
      <c r="AW1" s="1" t="s">
        <v>1979</v>
      </c>
      <c r="AY1" s="113" t="s">
        <v>129</v>
      </c>
      <c r="AZ1" s="113" t="s">
        <v>489</v>
      </c>
      <c r="BA1" s="113" t="s">
        <v>154</v>
      </c>
      <c r="BB1" s="113" t="s">
        <v>125</v>
      </c>
      <c r="BC1" s="113" t="s">
        <v>586</v>
      </c>
      <c r="BD1" s="113" t="s">
        <v>587</v>
      </c>
      <c r="BE1" s="113" t="s">
        <v>585</v>
      </c>
      <c r="BF1" s="113" t="s">
        <v>578</v>
      </c>
      <c r="BG1" s="113" t="s">
        <v>581</v>
      </c>
      <c r="BH1" s="113" t="s">
        <v>127</v>
      </c>
      <c r="BI1" s="113" t="s">
        <v>486</v>
      </c>
      <c r="BK1" s="136" t="s">
        <v>592</v>
      </c>
      <c r="BL1" s="137" t="s">
        <v>5</v>
      </c>
      <c r="BM1" s="136" t="s">
        <v>118</v>
      </c>
      <c r="BN1" s="136" t="s">
        <v>129</v>
      </c>
      <c r="BO1" s="138" t="s">
        <v>543</v>
      </c>
      <c r="BP1" s="138" t="s">
        <v>514</v>
      </c>
      <c r="BR1" t="s">
        <v>355</v>
      </c>
      <c r="BS1" t="s">
        <v>543</v>
      </c>
      <c r="BT1" t="s">
        <v>514</v>
      </c>
      <c r="BU1" t="s">
        <v>129</v>
      </c>
    </row>
    <row r="2" spans="1:73" ht="15.75" x14ac:dyDescent="0.25">
      <c r="A2" s="200"/>
      <c r="B2" s="200"/>
      <c r="C2" s="200"/>
      <c r="D2" s="200"/>
      <c r="E2" s="200"/>
      <c r="F2" s="200"/>
      <c r="G2" s="212"/>
      <c r="H2" s="207"/>
      <c r="I2" s="200"/>
      <c r="J2" s="210"/>
      <c r="K2" s="201"/>
      <c r="L2" s="200"/>
      <c r="M2" s="202"/>
      <c r="N2" s="200"/>
      <c r="O2" s="200"/>
      <c r="P2" s="203"/>
      <c r="Q2" s="200"/>
      <c r="R2" s="200"/>
      <c r="S2" s="200"/>
      <c r="T2" s="200"/>
      <c r="U2" s="200"/>
      <c r="V2" s="200"/>
      <c r="W2" s="200"/>
      <c r="X2" s="200"/>
      <c r="Y2" s="200"/>
      <c r="Z2" s="200"/>
      <c r="AA2" s="200"/>
      <c r="AB2" s="200"/>
      <c r="AC2" s="205"/>
      <c r="AD2" s="200"/>
      <c r="AE2" s="200"/>
      <c r="AF2" s="200"/>
      <c r="AG2" s="200"/>
      <c r="AH2" s="200"/>
      <c r="AI2" s="200"/>
      <c r="AJ2" s="200"/>
      <c r="AL2" s="1" t="s">
        <v>478</v>
      </c>
      <c r="AM2" s="70" t="s">
        <v>474</v>
      </c>
      <c r="AN2" s="1">
        <v>38</v>
      </c>
      <c r="AO2" s="26">
        <v>4190</v>
      </c>
      <c r="AP2" s="26">
        <v>599</v>
      </c>
      <c r="AQ2" s="1">
        <v>1</v>
      </c>
      <c r="AR2" s="1">
        <v>18022</v>
      </c>
      <c r="AS2" s="1" t="s">
        <v>1820</v>
      </c>
      <c r="AT2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ЧЁРНЫЙ 38 4190 599</v>
      </c>
      <c r="AU2" s="303" t="e">
        <f>VLOOKUP(Заказ_Столешницы[[#This Row],[Соединенное название]],Стол_счет[],2,0)</f>
        <v>#N/A</v>
      </c>
      <c r="AV2" s="26" t="e">
        <f>Заказ_Столешницы[[#This Row],[Стоимость]]-Заказ_Столешницы[[#This Row],[Цена в БЗ]]</f>
        <v>#N/A</v>
      </c>
      <c r="AW2" s="1"/>
      <c r="AY2" s="233"/>
      <c r="AZ2" s="233"/>
      <c r="BA2" s="233"/>
      <c r="BB2" s="233"/>
      <c r="BC2" s="233"/>
      <c r="BD2" s="233"/>
      <c r="BE2" s="233"/>
      <c r="BF2" s="233"/>
      <c r="BG2" s="233"/>
      <c r="BH2" s="233"/>
      <c r="BI2" s="233"/>
      <c r="BK2" s="138"/>
      <c r="BL2" s="138"/>
      <c r="BM2" s="138"/>
      <c r="BN2" s="138"/>
      <c r="BO2" s="138"/>
      <c r="BP2" s="138"/>
    </row>
    <row r="3" spans="1:73" x14ac:dyDescent="0.25">
      <c r="AL3" s="1" t="s">
        <v>464</v>
      </c>
      <c r="AM3" s="1" t="s">
        <v>458</v>
      </c>
      <c r="AN3" s="1">
        <v>10</v>
      </c>
      <c r="AO3" s="26">
        <v>1199</v>
      </c>
      <c r="AP3" s="26">
        <v>599</v>
      </c>
      <c r="AQ3" s="1">
        <v>1</v>
      </c>
      <c r="AR3" s="1">
        <v>1521.6</v>
      </c>
      <c r="AS3" s="1" t="s">
        <v>1973</v>
      </c>
      <c r="AT3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GRANIC VEIN 10 1199 599</v>
      </c>
      <c r="AU3" s="303">
        <f>VLOOKUP(Заказ_Столешницы[[#This Row],[Соединенное название]],Стол_счет[],2,0)</f>
        <v>1521.6</v>
      </c>
      <c r="AV3" s="26">
        <f>Заказ_Столешницы[[#This Row],[Стоимость]]-Заказ_Столешницы[[#This Row],[Цена в БЗ]]</f>
        <v>0</v>
      </c>
      <c r="AW3" s="1"/>
    </row>
    <row r="4" spans="1:73" x14ac:dyDescent="0.25">
      <c r="AL4" s="1" t="s">
        <v>464</v>
      </c>
      <c r="AM4" s="1" t="s">
        <v>454</v>
      </c>
      <c r="AN4" s="1">
        <v>10</v>
      </c>
      <c r="AO4" s="26">
        <v>1199</v>
      </c>
      <c r="AP4" s="26">
        <v>599</v>
      </c>
      <c r="AQ4" s="1">
        <v>1</v>
      </c>
      <c r="AR4" s="1">
        <v>1521.6</v>
      </c>
      <c r="AS4" s="1" t="s">
        <v>1973</v>
      </c>
      <c r="AT4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RAJA BLACK 10 1199 599</v>
      </c>
      <c r="AU4" s="303">
        <f>VLOOKUP(Заказ_Столешницы[[#This Row],[Соединенное название]],Стол_счет[],2,0)</f>
        <v>1521.6</v>
      </c>
      <c r="AV4" s="26">
        <f>Заказ_Столешницы[[#This Row],[Стоимость]]-Заказ_Столешницы[[#This Row],[Цена в БЗ]]</f>
        <v>0</v>
      </c>
      <c r="AW4" s="1"/>
    </row>
    <row r="5" spans="1:73" x14ac:dyDescent="0.25">
      <c r="AL5" s="1" t="s">
        <v>464</v>
      </c>
      <c r="AM5" s="1" t="s">
        <v>456</v>
      </c>
      <c r="AN5" s="1">
        <v>10</v>
      </c>
      <c r="AO5" s="26">
        <v>1199</v>
      </c>
      <c r="AP5" s="26">
        <v>599</v>
      </c>
      <c r="AQ5" s="1">
        <v>1</v>
      </c>
      <c r="AR5" s="1">
        <v>1521.6</v>
      </c>
      <c r="AS5" s="1" t="s">
        <v>1973</v>
      </c>
      <c r="AT5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REMINGTON MINE 10 1199 599</v>
      </c>
      <c r="AU5" s="303">
        <f>VLOOKUP(Заказ_Столешницы[[#This Row],[Соединенное название]],Стол_счет[],2,0)</f>
        <v>1521.6</v>
      </c>
      <c r="AV5" s="26">
        <f>Заказ_Столешницы[[#This Row],[Стоимость]]-Заказ_Столешницы[[#This Row],[Цена в БЗ]]</f>
        <v>0</v>
      </c>
      <c r="AW5" s="1"/>
    </row>
    <row r="6" spans="1:73" x14ac:dyDescent="0.25">
      <c r="AL6" s="1" t="s">
        <v>478</v>
      </c>
      <c r="AM6" s="1" t="s">
        <v>472</v>
      </c>
      <c r="AN6" s="1">
        <v>10</v>
      </c>
      <c r="AO6" s="26">
        <v>1199</v>
      </c>
      <c r="AP6" s="26">
        <v>599</v>
      </c>
      <c r="AQ6" s="1">
        <v>1</v>
      </c>
      <c r="AR6" s="1">
        <v>3042.77774735</v>
      </c>
      <c r="AS6" s="1" t="s">
        <v>1973</v>
      </c>
      <c r="AT6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ЛА СКАЛА 10 1199 599</v>
      </c>
      <c r="AU6" s="303">
        <f>VLOOKUP(Заказ_Столешницы[[#This Row],[Соединенное название]],Стол_счет[],2,0)</f>
        <v>3042.6</v>
      </c>
      <c r="AV6" s="26">
        <f>Заказ_Столешницы[[#This Row],[Стоимость]]-Заказ_Столешницы[[#This Row],[Цена в БЗ]]</f>
        <v>0.17774735000011788</v>
      </c>
      <c r="AW6" s="1"/>
    </row>
    <row r="7" spans="1:73" x14ac:dyDescent="0.25">
      <c r="AL7" s="1" t="s">
        <v>478</v>
      </c>
      <c r="AM7" s="1" t="s">
        <v>477</v>
      </c>
      <c r="AN7" s="1">
        <v>10</v>
      </c>
      <c r="AO7" s="26">
        <v>1199</v>
      </c>
      <c r="AP7" s="26">
        <v>599</v>
      </c>
      <c r="AQ7" s="1">
        <v>1</v>
      </c>
      <c r="AR7" s="1">
        <v>3042.77774735</v>
      </c>
      <c r="AS7" s="1" t="s">
        <v>1973</v>
      </c>
      <c r="AT7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СЕМОЛИНА КАРАМЕЛЬНАЯ 10 1199 599</v>
      </c>
      <c r="AU7" s="303">
        <f>VLOOKUP(Заказ_Столешницы[[#This Row],[Соединенное название]],Стол_счет[],2,0)</f>
        <v>3042.6</v>
      </c>
      <c r="AV7" s="26">
        <f>Заказ_Столешницы[[#This Row],[Стоимость]]-Заказ_Столешницы[[#This Row],[Цена в БЗ]]</f>
        <v>0.17774735000011788</v>
      </c>
      <c r="AW7" s="1"/>
    </row>
    <row r="8" spans="1:73" x14ac:dyDescent="0.25">
      <c r="AL8" s="1" t="s">
        <v>478</v>
      </c>
      <c r="AM8" s="1" t="s">
        <v>477</v>
      </c>
      <c r="AN8" s="1">
        <v>10</v>
      </c>
      <c r="AO8" s="26">
        <v>100</v>
      </c>
      <c r="AP8" s="26">
        <v>599</v>
      </c>
      <c r="AQ8" s="1">
        <v>1</v>
      </c>
      <c r="AR8" s="1">
        <v>3042.77774735</v>
      </c>
      <c r="AS8" s="1" t="s">
        <v>1973</v>
      </c>
      <c r="AT8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СЕМОЛИНА КАРАМЕЛЬНАЯ 10 100 599</v>
      </c>
      <c r="AU8" s="303">
        <f>VLOOKUP(Заказ_Столешницы[[#This Row],[Соединенное название]],Стол_счет[],2,0)</f>
        <v>3042.6</v>
      </c>
      <c r="AV8" s="26">
        <f>Заказ_Столешницы[[#This Row],[Стоимость]]-Заказ_Столешницы[[#This Row],[Цена в БЗ]]</f>
        <v>0.17774735000011788</v>
      </c>
      <c r="AW8" s="1"/>
    </row>
    <row r="9" spans="1:73" x14ac:dyDescent="0.25">
      <c r="AL9" s="1" t="s">
        <v>478</v>
      </c>
      <c r="AM9" s="1" t="s">
        <v>477</v>
      </c>
      <c r="AN9" s="1">
        <v>10</v>
      </c>
      <c r="AO9" s="26">
        <v>147</v>
      </c>
      <c r="AP9" s="26">
        <v>599</v>
      </c>
      <c r="AQ9" s="1">
        <v>1</v>
      </c>
      <c r="AR9" s="1">
        <v>3042.77774735</v>
      </c>
      <c r="AS9" s="1" t="s">
        <v>1973</v>
      </c>
      <c r="AT9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СЕМОЛИНА КАРАМЕЛЬНАЯ 10 147 599</v>
      </c>
      <c r="AU9" s="303">
        <f>VLOOKUP(Заказ_Столешницы[[#This Row],[Соединенное название]],Стол_счет[],2,0)</f>
        <v>3042.6</v>
      </c>
      <c r="AV9" s="26">
        <f>Заказ_Столешницы[[#This Row],[Стоимость]]-Заказ_Столешницы[[#This Row],[Цена в БЗ]]</f>
        <v>0.17774735000011788</v>
      </c>
      <c r="AW9" s="1"/>
    </row>
    <row r="10" spans="1:73" x14ac:dyDescent="0.25">
      <c r="AL10" s="1" t="s">
        <v>478</v>
      </c>
      <c r="AM10" s="1" t="s">
        <v>477</v>
      </c>
      <c r="AN10" s="1">
        <v>10</v>
      </c>
      <c r="AO10" s="26">
        <v>147</v>
      </c>
      <c r="AP10" s="26">
        <v>599</v>
      </c>
      <c r="AQ10" s="1">
        <v>1</v>
      </c>
      <c r="AR10" s="1">
        <v>3042.77774735</v>
      </c>
      <c r="AS10" s="1" t="s">
        <v>1973</v>
      </c>
      <c r="AT10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СЕМОЛИНА КАРАМЕЛЬНАЯ 10 147 599</v>
      </c>
      <c r="AU10" s="303">
        <f>VLOOKUP(Заказ_Столешницы[[#This Row],[Соединенное название]],Стол_счет[],2,0)</f>
        <v>3042.6</v>
      </c>
      <c r="AV10" s="26">
        <f>Заказ_Столешницы[[#This Row],[Стоимость]]-Заказ_Столешницы[[#This Row],[Цена в БЗ]]</f>
        <v>0.17774735000011788</v>
      </c>
      <c r="AW10" s="1"/>
    </row>
    <row r="11" spans="1:73" x14ac:dyDescent="0.25">
      <c r="AL11" s="1" t="s">
        <v>478</v>
      </c>
      <c r="AM11" s="1" t="s">
        <v>477</v>
      </c>
      <c r="AN11" s="1">
        <v>10</v>
      </c>
      <c r="AO11" s="26">
        <v>2500</v>
      </c>
      <c r="AP11" s="26">
        <v>599</v>
      </c>
      <c r="AQ11" s="1">
        <v>1</v>
      </c>
      <c r="AR11" s="1">
        <v>7223.8888166500001</v>
      </c>
      <c r="AS11" s="1" t="s">
        <v>1973</v>
      </c>
      <c r="AT11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СЕМОЛИНА КАРАМЕЛЬНАЯ 10 2500 599</v>
      </c>
      <c r="AU11" s="303">
        <f>VLOOKUP(Заказ_Столешницы[[#This Row],[Соединенное название]],Стол_счет[],2,0)</f>
        <v>7224</v>
      </c>
      <c r="AV11" s="26">
        <f>Заказ_Столешницы[[#This Row],[Стоимость]]-Заказ_Столешницы[[#This Row],[Цена в БЗ]]</f>
        <v>-0.1111833499999193</v>
      </c>
      <c r="AW11" s="1"/>
    </row>
    <row r="12" spans="1:73" x14ac:dyDescent="0.25">
      <c r="AL12" s="1" t="s">
        <v>478</v>
      </c>
      <c r="AM12" s="1" t="s">
        <v>477</v>
      </c>
      <c r="AN12" s="1">
        <v>10</v>
      </c>
      <c r="AO12" s="26">
        <v>3199</v>
      </c>
      <c r="AP12" s="26">
        <v>599</v>
      </c>
      <c r="AQ12" s="1">
        <v>1</v>
      </c>
      <c r="AR12" s="1">
        <v>10012.2221221</v>
      </c>
      <c r="AS12" s="1" t="s">
        <v>1973</v>
      </c>
      <c r="AT12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СЕМОЛИНА КАРАМЕЛЬНАЯ 10 3199 599</v>
      </c>
      <c r="AU12" s="303">
        <f>VLOOKUP(Заказ_Столешницы[[#This Row],[Соединенное название]],Стол_счет[],2,0)</f>
        <v>10012.200000000001</v>
      </c>
      <c r="AV12" s="26">
        <f>Заказ_Столешницы[[#This Row],[Стоимость]]-Заказ_Столешницы[[#This Row],[Цена в БЗ]]</f>
        <v>2.2122099999251077E-2</v>
      </c>
      <c r="AW12" s="1"/>
    </row>
    <row r="13" spans="1:73" s="26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211"/>
      <c r="K13" s="195"/>
      <c r="L13"/>
      <c r="M13" s="197"/>
      <c r="N13"/>
      <c r="O13"/>
      <c r="P13" s="199"/>
      <c r="Q13"/>
      <c r="R13"/>
      <c r="S13"/>
      <c r="T13"/>
      <c r="U13"/>
      <c r="V13"/>
      <c r="W13"/>
      <c r="X13"/>
      <c r="Y13"/>
      <c r="Z13"/>
      <c r="AA13"/>
      <c r="AB13"/>
      <c r="AC13" s="206"/>
      <c r="AD13"/>
      <c r="AE13"/>
      <c r="AF13"/>
      <c r="AG13"/>
      <c r="AH13"/>
      <c r="AI13"/>
      <c r="AJ13"/>
      <c r="AL13" s="1" t="s">
        <v>478</v>
      </c>
      <c r="AM13" s="1" t="s">
        <v>477</v>
      </c>
      <c r="AN13" s="1">
        <v>10</v>
      </c>
      <c r="AO13" s="26">
        <v>4199</v>
      </c>
      <c r="AP13" s="26">
        <v>599</v>
      </c>
      <c r="AQ13" s="1">
        <v>1</v>
      </c>
      <c r="AR13" s="1">
        <v>10012.2221221</v>
      </c>
      <c r="AS13" s="1" t="s">
        <v>1973</v>
      </c>
      <c r="AT13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СЕМОЛИНА КАРАМЕЛЬНАЯ 10 4199 599</v>
      </c>
      <c r="AU13" s="303">
        <f>VLOOKUP(Заказ_Столешницы[[#This Row],[Соединенное название]],Стол_счет[],2,0)</f>
        <v>10012.200000000001</v>
      </c>
      <c r="AV13" s="26">
        <f>Заказ_Столешницы[[#This Row],[Стоимость]]-Заказ_Столешницы[[#This Row],[Цена в БЗ]]</f>
        <v>2.2122099999251077E-2</v>
      </c>
      <c r="AW13" s="296"/>
    </row>
    <row r="14" spans="1:73" s="26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211"/>
      <c r="K14" s="195"/>
      <c r="L14"/>
      <c r="M14" s="197"/>
      <c r="N14"/>
      <c r="O14"/>
      <c r="P14" s="199"/>
      <c r="Q14"/>
      <c r="R14"/>
      <c r="S14"/>
      <c r="T14"/>
      <c r="U14"/>
      <c r="V14"/>
      <c r="W14"/>
      <c r="X14"/>
      <c r="Y14"/>
      <c r="Z14"/>
      <c r="AA14"/>
      <c r="AB14"/>
      <c r="AC14" s="206"/>
      <c r="AD14"/>
      <c r="AE14"/>
      <c r="AF14"/>
      <c r="AG14"/>
      <c r="AH14"/>
      <c r="AI14"/>
      <c r="AJ14"/>
      <c r="AL14" s="1" t="s">
        <v>464</v>
      </c>
      <c r="AM14" s="1" t="s">
        <v>455</v>
      </c>
      <c r="AN14" s="1">
        <v>15</v>
      </c>
      <c r="AO14" s="26">
        <v>2599</v>
      </c>
      <c r="AP14" s="26">
        <v>499</v>
      </c>
      <c r="AQ14" s="1">
        <v>1</v>
      </c>
      <c r="AR14" s="1">
        <v>3422.7358655000003</v>
      </c>
      <c r="AS14" s="1" t="s">
        <v>1820</v>
      </c>
      <c r="AT14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EMPIRE SLATE 15 2599 499</v>
      </c>
      <c r="AU14" s="303">
        <f>VLOOKUP(Заказ_Столешницы[[#This Row],[Соединенное название]],Стол_счет[],2,0)</f>
        <v>3010</v>
      </c>
      <c r="AV14" s="26">
        <f>Заказ_Столешницы[[#This Row],[Стоимость]]-Заказ_Столешницы[[#This Row],[Цена в БЗ]]</f>
        <v>412.73586550000027</v>
      </c>
      <c r="AW14" s="296"/>
    </row>
    <row r="15" spans="1:73" s="26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211"/>
      <c r="K15" s="195"/>
      <c r="L15"/>
      <c r="M15" s="197"/>
      <c r="N15"/>
      <c r="O15"/>
      <c r="P15" s="199"/>
      <c r="Q15"/>
      <c r="R15"/>
      <c r="S15"/>
      <c r="T15"/>
      <c r="U15"/>
      <c r="V15"/>
      <c r="W15"/>
      <c r="X15"/>
      <c r="Y15"/>
      <c r="Z15"/>
      <c r="AA15"/>
      <c r="AB15"/>
      <c r="AC15" s="206"/>
      <c r="AD15"/>
      <c r="AE15"/>
      <c r="AF15"/>
      <c r="AG15"/>
      <c r="AH15"/>
      <c r="AI15"/>
      <c r="AJ15"/>
      <c r="AL15" s="1" t="s">
        <v>464</v>
      </c>
      <c r="AM15" s="1" t="s">
        <v>455</v>
      </c>
      <c r="AN15" s="1">
        <v>15</v>
      </c>
      <c r="AO15" s="26">
        <v>3214</v>
      </c>
      <c r="AP15" s="26">
        <v>659</v>
      </c>
      <c r="AQ15" s="1">
        <v>1</v>
      </c>
      <c r="AR15" s="1">
        <v>8328.2782322000003</v>
      </c>
      <c r="AS15" s="1" t="s">
        <v>1820</v>
      </c>
      <c r="AT15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EMPIRE SLATE 15 3214 659</v>
      </c>
      <c r="AU15" s="303">
        <f>VLOOKUP(Заказ_Столешницы[[#This Row],[Соединенное название]],Стол_счет[],2,0)</f>
        <v>8343.5</v>
      </c>
      <c r="AV15" s="26">
        <f>Заказ_Столешницы[[#This Row],[Стоимость]]-Заказ_Столешницы[[#This Row],[Цена в БЗ]]</f>
        <v>-15.221767799999725</v>
      </c>
      <c r="AW15" s="296">
        <f>Заказ_Столешницы[[#This Row],[Цена в БЗ]]/Заказ_Столешницы[[#This Row],[Стоимость]]</f>
        <v>1.001827720853651</v>
      </c>
    </row>
    <row r="16" spans="1:73" s="26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211"/>
      <c r="K16" s="195"/>
      <c r="L16"/>
      <c r="M16" s="197"/>
      <c r="N16"/>
      <c r="O16"/>
      <c r="P16" s="199"/>
      <c r="Q16"/>
      <c r="R16"/>
      <c r="S16"/>
      <c r="T16"/>
      <c r="U16"/>
      <c r="V16"/>
      <c r="W16"/>
      <c r="X16"/>
      <c r="Y16"/>
      <c r="Z16"/>
      <c r="AA16"/>
      <c r="AB16"/>
      <c r="AC16" s="206"/>
      <c r="AD16"/>
      <c r="AE16"/>
      <c r="AF16"/>
      <c r="AG16"/>
      <c r="AH16"/>
      <c r="AI16"/>
      <c r="AJ16"/>
      <c r="AL16" s="1" t="s">
        <v>464</v>
      </c>
      <c r="AM16" s="1" t="s">
        <v>455</v>
      </c>
      <c r="AN16" s="1">
        <v>15</v>
      </c>
      <c r="AO16" s="26">
        <v>3311</v>
      </c>
      <c r="AP16" s="26">
        <v>499</v>
      </c>
      <c r="AQ16" s="1">
        <v>1</v>
      </c>
      <c r="AR16" s="1">
        <v>4164.1391161000001</v>
      </c>
      <c r="AS16" s="1" t="s">
        <v>1820</v>
      </c>
      <c r="AT16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EMPIRE SLATE 15 3311 499</v>
      </c>
      <c r="AU16" s="303">
        <f>VLOOKUP(Заказ_Столешницы[[#This Row],[Соединенное название]],Стол_счет[],2,0)</f>
        <v>4171.75</v>
      </c>
      <c r="AV16" s="26">
        <f>Заказ_Столешницы[[#This Row],[Стоимость]]-Заказ_Столешницы[[#This Row],[Цена в БЗ]]</f>
        <v>-7.6108838999998625</v>
      </c>
      <c r="AW16" s="296">
        <f>Заказ_Столешницы[[#This Row],[Цена в БЗ]]/Заказ_Столешницы[[#This Row],[Стоимость]]</f>
        <v>1.001827720853651</v>
      </c>
    </row>
    <row r="17" spans="1:61" x14ac:dyDescent="0.25">
      <c r="AL17" s="1" t="s">
        <v>464</v>
      </c>
      <c r="AM17" s="1" t="s">
        <v>455</v>
      </c>
      <c r="AN17" s="1">
        <v>15</v>
      </c>
      <c r="AO17" s="26">
        <v>3599</v>
      </c>
      <c r="AP17" s="26">
        <v>1199</v>
      </c>
      <c r="AQ17" s="1">
        <v>1</v>
      </c>
      <c r="AR17" s="1">
        <v>8328.2782322000003</v>
      </c>
      <c r="AS17" s="1" t="s">
        <v>1820</v>
      </c>
      <c r="AT17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EMPIRE SLATE 15 3599 1199</v>
      </c>
      <c r="AU17" s="303">
        <f>VLOOKUP(Заказ_Столешницы[[#This Row],[Соединенное название]],Стол_счет[],2,0)</f>
        <v>16687</v>
      </c>
      <c r="AV17" s="26">
        <f>Заказ_Столешницы[[#This Row],[Стоимость]]-Заказ_Столешницы[[#This Row],[Цена в БЗ]]</f>
        <v>-8358.7217677999997</v>
      </c>
      <c r="AW17" s="296">
        <f>Заказ_Столешницы[[#This Row],[Стоимость]]/Заказ_Столешницы[[#This Row],[Цена в БЗ]]</f>
        <v>0.49908780680769466</v>
      </c>
    </row>
    <row r="18" spans="1:61" x14ac:dyDescent="0.25">
      <c r="AL18" s="1" t="s">
        <v>464</v>
      </c>
      <c r="AM18" s="1" t="s">
        <v>455</v>
      </c>
      <c r="AN18" s="1">
        <v>15</v>
      </c>
      <c r="AO18" s="26">
        <v>3599</v>
      </c>
      <c r="AP18" s="26">
        <v>599</v>
      </c>
      <c r="AQ18" s="1">
        <v>1</v>
      </c>
      <c r="AR18" s="1">
        <v>4164.1391161000001</v>
      </c>
      <c r="AS18" s="1" t="s">
        <v>1820</v>
      </c>
      <c r="AT18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EMPIRE SLATE 15 3599 599</v>
      </c>
      <c r="AU18" s="303">
        <f>VLOOKUP(Заказ_Столешницы[[#This Row],[Соединенное название]],Стол_счет[],2,0)</f>
        <v>4171.75</v>
      </c>
      <c r="AV18" s="26">
        <f>Заказ_Столешницы[[#This Row],[Стоимость]]-Заказ_Столешницы[[#This Row],[Цена в БЗ]]</f>
        <v>-7.6108838999998625</v>
      </c>
      <c r="AW18" s="296">
        <f>Заказ_Столешницы[[#This Row],[Цена в БЗ]]/Заказ_Столешницы[[#This Row],[Стоимость]]</f>
        <v>1.001827720853651</v>
      </c>
    </row>
    <row r="19" spans="1:61" x14ac:dyDescent="0.25">
      <c r="AL19" s="1" t="s">
        <v>464</v>
      </c>
      <c r="AM19" s="1" t="s">
        <v>455</v>
      </c>
      <c r="AN19" s="1">
        <v>15</v>
      </c>
      <c r="AO19" s="26">
        <v>3599</v>
      </c>
      <c r="AP19" s="26">
        <v>659</v>
      </c>
      <c r="AQ19" s="1">
        <v>1</v>
      </c>
      <c r="AR19" s="1">
        <v>8328.2782322000003</v>
      </c>
      <c r="AS19" s="1" t="s">
        <v>1820</v>
      </c>
      <c r="AT19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EMPIRE SLATE 15 3599 659</v>
      </c>
      <c r="AU19" s="303">
        <f>VLOOKUP(Заказ_Столешницы[[#This Row],[Соединенное название]],Стол_счет[],2,0)</f>
        <v>8343.5</v>
      </c>
      <c r="AV19" s="26">
        <f>Заказ_Столешницы[[#This Row],[Стоимость]]-Заказ_Столешницы[[#This Row],[Цена в БЗ]]</f>
        <v>-15.221767799999725</v>
      </c>
      <c r="AW19" s="296">
        <f>Заказ_Столешницы[[#This Row],[Цена в БЗ]]/Заказ_Столешницы[[#This Row],[Стоимость]]</f>
        <v>1.001827720853651</v>
      </c>
      <c r="AY19" s="235"/>
      <c r="AZ19" s="235"/>
      <c r="BA19" s="235"/>
      <c r="BB19" s="235"/>
      <c r="BC19" s="235"/>
      <c r="BD19" s="235"/>
      <c r="BE19" s="235"/>
      <c r="BF19" s="235"/>
      <c r="BG19" s="235"/>
      <c r="BH19" s="235"/>
      <c r="BI19" s="235"/>
    </row>
    <row r="20" spans="1:61" x14ac:dyDescent="0.25">
      <c r="AL20" s="1" t="s">
        <v>464</v>
      </c>
      <c r="AM20" s="1" t="s">
        <v>455</v>
      </c>
      <c r="AN20" s="1">
        <v>15</v>
      </c>
      <c r="AO20" s="26">
        <v>321</v>
      </c>
      <c r="AP20" s="26">
        <v>1099</v>
      </c>
      <c r="AQ20" s="1">
        <v>1</v>
      </c>
      <c r="AR20" s="1">
        <v>2883.7402508</v>
      </c>
      <c r="AS20" s="1" t="s">
        <v>1820</v>
      </c>
      <c r="AT20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EMPIRE SLATE 15 321 1099</v>
      </c>
      <c r="AU20" s="303">
        <f>VLOOKUP(Заказ_Столешницы[[#This Row],[Соединенное название]],Стол_счет[],2,0)</f>
        <v>2535.5</v>
      </c>
      <c r="AV20" s="26">
        <f>Заказ_Столешницы[[#This Row],[Стоимость]]-Заказ_Столешницы[[#This Row],[Цена в БЗ]]</f>
        <v>348.24025080000001</v>
      </c>
      <c r="AW20" s="1"/>
      <c r="AY20" s="236"/>
      <c r="AZ20" s="236"/>
      <c r="BA20" s="236"/>
      <c r="BB20" s="236"/>
      <c r="BC20" s="236"/>
      <c r="BD20" s="236"/>
      <c r="BE20" s="236"/>
      <c r="BF20" s="236"/>
      <c r="BG20" s="236"/>
      <c r="BH20" s="236"/>
      <c r="BI20" s="236"/>
    </row>
    <row r="21" spans="1:61" x14ac:dyDescent="0.25">
      <c r="AL21" s="1" t="s">
        <v>464</v>
      </c>
      <c r="AM21" s="1" t="s">
        <v>455</v>
      </c>
      <c r="AN21" s="1">
        <v>38</v>
      </c>
      <c r="AO21" s="26">
        <v>1000</v>
      </c>
      <c r="AP21" s="26">
        <v>1001</v>
      </c>
      <c r="AQ21" s="1">
        <v>1</v>
      </c>
      <c r="AR21" s="1">
        <v>5072</v>
      </c>
      <c r="AS21" s="1" t="s">
        <v>1820</v>
      </c>
      <c r="AT21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EMPIRE SLATE 38 1000 1001</v>
      </c>
      <c r="AU21" s="303">
        <f>VLOOKUP(Заказ_Столешницы[[#This Row],[Соединенное название]],Стол_счет[],2,0)</f>
        <v>5071</v>
      </c>
      <c r="AV21" s="26">
        <f>Заказ_Столешницы[[#This Row],[Стоимость]]-Заказ_Столешницы[[#This Row],[Цена в БЗ]]</f>
        <v>1</v>
      </c>
      <c r="AW21" s="1"/>
    </row>
    <row r="22" spans="1:61" s="235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211"/>
      <c r="K22" s="195"/>
      <c r="L22"/>
      <c r="M22" s="197"/>
      <c r="N22"/>
      <c r="O22"/>
      <c r="P22" s="199"/>
      <c r="Q22"/>
      <c r="R22"/>
      <c r="S22"/>
      <c r="T22"/>
      <c r="U22"/>
      <c r="V22"/>
      <c r="W22"/>
      <c r="X22"/>
      <c r="Y22"/>
      <c r="Z22"/>
      <c r="AA22"/>
      <c r="AB22"/>
      <c r="AC22" s="206"/>
      <c r="AD22"/>
      <c r="AE22"/>
      <c r="AF22"/>
      <c r="AG22"/>
      <c r="AH22"/>
      <c r="AI22"/>
      <c r="AJ22"/>
      <c r="AL22" s="1" t="s">
        <v>464</v>
      </c>
      <c r="AM22" s="1" t="s">
        <v>455</v>
      </c>
      <c r="AN22" s="1">
        <v>38</v>
      </c>
      <c r="AO22" s="26">
        <v>1001</v>
      </c>
      <c r="AP22" s="26">
        <v>999</v>
      </c>
      <c r="AQ22" s="1">
        <v>1</v>
      </c>
      <c r="AR22" s="1">
        <v>5072</v>
      </c>
      <c r="AS22" s="1" t="s">
        <v>1820</v>
      </c>
      <c r="AT22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EMPIRE SLATE 38 1001 999</v>
      </c>
      <c r="AU22" s="303">
        <f>VLOOKUP(Заказ_Столешницы[[#This Row],[Соединенное название]],Стол_счет[],2,0)</f>
        <v>5071</v>
      </c>
      <c r="AV22" s="26">
        <f>Заказ_Столешницы[[#This Row],[Стоимость]]-Заказ_Столешницы[[#This Row],[Цена в БЗ]]</f>
        <v>1</v>
      </c>
      <c r="AW22" s="297"/>
      <c r="AY22"/>
      <c r="AZ22"/>
      <c r="BA22"/>
      <c r="BB22"/>
      <c r="BC22"/>
      <c r="BD22"/>
      <c r="BE22"/>
      <c r="BF22"/>
      <c r="BG22"/>
      <c r="BH22"/>
      <c r="BI22"/>
    </row>
    <row r="23" spans="1:61" s="236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211"/>
      <c r="K23" s="195"/>
      <c r="L23"/>
      <c r="M23" s="197"/>
      <c r="N23"/>
      <c r="O23"/>
      <c r="P23" s="199"/>
      <c r="Q23"/>
      <c r="R23"/>
      <c r="S23"/>
      <c r="T23"/>
      <c r="U23"/>
      <c r="V23"/>
      <c r="W23"/>
      <c r="X23"/>
      <c r="Y23"/>
      <c r="Z23"/>
      <c r="AA23"/>
      <c r="AB23"/>
      <c r="AC23" s="206"/>
      <c r="AD23"/>
      <c r="AE23"/>
      <c r="AF23"/>
      <c r="AG23"/>
      <c r="AH23"/>
      <c r="AI23"/>
      <c r="AJ23"/>
      <c r="AL23" s="1" t="s">
        <v>464</v>
      </c>
      <c r="AM23" s="1" t="s">
        <v>455</v>
      </c>
      <c r="AN23" s="1">
        <v>38</v>
      </c>
      <c r="AO23" s="26">
        <v>1005</v>
      </c>
      <c r="AP23" s="26">
        <v>1005</v>
      </c>
      <c r="AQ23" s="1">
        <v>1</v>
      </c>
      <c r="AR23" s="1">
        <v>5072</v>
      </c>
      <c r="AS23" s="1" t="s">
        <v>1820</v>
      </c>
      <c r="AT23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EMPIRE SLATE 38 1005 1005</v>
      </c>
      <c r="AU23" s="303">
        <f>VLOOKUP(Заказ_Столешницы[[#This Row],[Соединенное название]],Стол_счет[],2,0)</f>
        <v>5071</v>
      </c>
      <c r="AV23" s="26">
        <f>Заказ_Столешницы[[#This Row],[Стоимость]]-Заказ_Столешницы[[#This Row],[Цена в БЗ]]</f>
        <v>1</v>
      </c>
      <c r="AW23" s="185"/>
      <c r="AY23"/>
      <c r="AZ23"/>
      <c r="BA23"/>
      <c r="BB23"/>
      <c r="BC23"/>
      <c r="BD23"/>
      <c r="BE23"/>
      <c r="BF23"/>
      <c r="BG23"/>
      <c r="BH23"/>
      <c r="BI23"/>
    </row>
    <row r="24" spans="1:61" x14ac:dyDescent="0.25">
      <c r="AL24" s="1" t="s">
        <v>464</v>
      </c>
      <c r="AM24" s="1" t="s">
        <v>455</v>
      </c>
      <c r="AN24" s="1">
        <v>38</v>
      </c>
      <c r="AO24" s="26">
        <v>1025</v>
      </c>
      <c r="AP24" s="26">
        <v>888</v>
      </c>
      <c r="AQ24" s="1">
        <v>1</v>
      </c>
      <c r="AR24" s="1">
        <v>5072</v>
      </c>
      <c r="AS24" s="1" t="s">
        <v>1820</v>
      </c>
      <c r="AT24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EMPIRE SLATE 38 1025 888</v>
      </c>
      <c r="AU24" s="303">
        <f>VLOOKUP(Заказ_Столешницы[[#This Row],[Соединенное название]],Стол_счет[],2,0)</f>
        <v>5071</v>
      </c>
      <c r="AV24" s="26">
        <f>Заказ_Столешницы[[#This Row],[Стоимость]]-Заказ_Столешницы[[#This Row],[Цена в БЗ]]</f>
        <v>1</v>
      </c>
      <c r="AW24" s="1"/>
    </row>
    <row r="25" spans="1:61" x14ac:dyDescent="0.25">
      <c r="AL25" s="1" t="s">
        <v>464</v>
      </c>
      <c r="AM25" s="1" t="s">
        <v>455</v>
      </c>
      <c r="AN25" s="1">
        <v>38</v>
      </c>
      <c r="AO25" s="26">
        <v>1234</v>
      </c>
      <c r="AP25" s="26">
        <v>123</v>
      </c>
      <c r="AQ25" s="1">
        <v>1</v>
      </c>
      <c r="AR25" s="1">
        <v>4278</v>
      </c>
      <c r="AS25" s="1" t="s">
        <v>1820</v>
      </c>
      <c r="AT25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EMPIRE SLATE 38 1234 123</v>
      </c>
      <c r="AU25" s="303">
        <f>VLOOKUP(Заказ_Столешницы[[#This Row],[Соединенное название]],Стол_счет[],2,0)</f>
        <v>4278</v>
      </c>
      <c r="AV25" s="26">
        <f>Заказ_Столешницы[[#This Row],[Стоимость]]-Заказ_Столешницы[[#This Row],[Цена в БЗ]]</f>
        <v>0</v>
      </c>
      <c r="AW25" s="1"/>
    </row>
    <row r="26" spans="1:61" x14ac:dyDescent="0.25">
      <c r="AL26" s="1" t="s">
        <v>464</v>
      </c>
      <c r="AM26" s="1" t="s">
        <v>455</v>
      </c>
      <c r="AN26" s="1">
        <v>38</v>
      </c>
      <c r="AO26" s="26">
        <v>1584</v>
      </c>
      <c r="AP26" s="26">
        <v>369</v>
      </c>
      <c r="AQ26" s="1">
        <v>1</v>
      </c>
      <c r="AR26" s="1">
        <v>4278</v>
      </c>
      <c r="AS26" s="1" t="s">
        <v>1820</v>
      </c>
      <c r="AT26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EMPIRE SLATE 38 1584 369</v>
      </c>
      <c r="AU26" s="303">
        <f>VLOOKUP(Заказ_Столешницы[[#This Row],[Соединенное название]],Стол_счет[],2,0)</f>
        <v>4278</v>
      </c>
      <c r="AV26" s="26">
        <f>Заказ_Столешницы[[#This Row],[Стоимость]]-Заказ_Столешницы[[#This Row],[Цена в БЗ]]</f>
        <v>0</v>
      </c>
      <c r="AW26" s="1"/>
    </row>
    <row r="27" spans="1:61" x14ac:dyDescent="0.25">
      <c r="AL27" s="1" t="s">
        <v>464</v>
      </c>
      <c r="AM27" s="1" t="s">
        <v>455</v>
      </c>
      <c r="AN27" s="1">
        <v>38</v>
      </c>
      <c r="AO27" s="26">
        <v>101</v>
      </c>
      <c r="AP27" s="26">
        <v>1199</v>
      </c>
      <c r="AQ27" s="1">
        <v>1</v>
      </c>
      <c r="AR27" s="1">
        <v>5072</v>
      </c>
      <c r="AS27" s="1" t="s">
        <v>1820</v>
      </c>
      <c r="AT27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EMPIRE SLATE 38 101 1199</v>
      </c>
      <c r="AU27" s="303">
        <f>VLOOKUP(Заказ_Столешницы[[#This Row],[Соединенное название]],Стол_счет[],2,0)</f>
        <v>5071</v>
      </c>
      <c r="AV27" s="26">
        <f>Заказ_Столешницы[[#This Row],[Стоимость]]-Заказ_Столешницы[[#This Row],[Цена в БЗ]]</f>
        <v>1</v>
      </c>
      <c r="AW27" s="1"/>
    </row>
    <row r="28" spans="1:61" x14ac:dyDescent="0.25">
      <c r="AL28" s="1" t="s">
        <v>464</v>
      </c>
      <c r="AM28" s="1" t="s">
        <v>455</v>
      </c>
      <c r="AN28" s="1">
        <v>38</v>
      </c>
      <c r="AO28" s="26">
        <v>101</v>
      </c>
      <c r="AP28" s="26">
        <v>101</v>
      </c>
      <c r="AQ28" s="1">
        <v>1</v>
      </c>
      <c r="AR28" s="1">
        <v>2536</v>
      </c>
      <c r="AS28" s="1" t="s">
        <v>1820</v>
      </c>
      <c r="AT28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EMPIRE SLATE 38 101 101</v>
      </c>
      <c r="AU28" s="303">
        <f>VLOOKUP(Заказ_Столешницы[[#This Row],[Соединенное название]],Стол_счет[],2,0)</f>
        <v>2535.5</v>
      </c>
      <c r="AV28" s="26">
        <f>Заказ_Столешницы[[#This Row],[Стоимость]]-Заказ_Столешницы[[#This Row],[Цена в БЗ]]</f>
        <v>0.5</v>
      </c>
      <c r="AW28" s="1"/>
    </row>
    <row r="29" spans="1:61" x14ac:dyDescent="0.25">
      <c r="AL29" s="1" t="s">
        <v>464</v>
      </c>
      <c r="AM29" s="1" t="s">
        <v>455</v>
      </c>
      <c r="AN29" s="1">
        <v>38</v>
      </c>
      <c r="AO29" s="26">
        <v>2009</v>
      </c>
      <c r="AP29" s="26">
        <v>888</v>
      </c>
      <c r="AQ29" s="1">
        <v>1</v>
      </c>
      <c r="AR29" s="1">
        <v>8556</v>
      </c>
      <c r="AS29" s="1" t="s">
        <v>1820</v>
      </c>
      <c r="AT29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EMPIRE SLATE 38 2009 888</v>
      </c>
      <c r="AU29" s="303">
        <f>VLOOKUP(Заказ_Столешницы[[#This Row],[Соединенное название]],Стол_счет[],2,0)</f>
        <v>8556</v>
      </c>
      <c r="AV29" s="26">
        <f>Заказ_Столешницы[[#This Row],[Стоимость]]-Заказ_Столешницы[[#This Row],[Цена в БЗ]]</f>
        <v>0</v>
      </c>
      <c r="AW29" s="1"/>
    </row>
    <row r="30" spans="1:61" x14ac:dyDescent="0.25">
      <c r="AL30" s="1" t="s">
        <v>464</v>
      </c>
      <c r="AM30" s="1" t="s">
        <v>455</v>
      </c>
      <c r="AN30" s="1">
        <v>38</v>
      </c>
      <c r="AO30" s="26">
        <v>2222</v>
      </c>
      <c r="AP30" s="26">
        <v>111</v>
      </c>
      <c r="AQ30" s="1">
        <v>1</v>
      </c>
      <c r="AR30" s="1">
        <v>6020</v>
      </c>
      <c r="AS30" s="1" t="s">
        <v>1820</v>
      </c>
      <c r="AT30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EMPIRE SLATE 38 2222 111</v>
      </c>
      <c r="AU30" s="303">
        <f>VLOOKUP(Заказ_Столешницы[[#This Row],[Соединенное название]],Стол_счет[],2,0)</f>
        <v>6020</v>
      </c>
      <c r="AV30" s="26">
        <f>Заказ_Столешницы[[#This Row],[Стоимость]]-Заказ_Столешницы[[#This Row],[Цена в БЗ]]</f>
        <v>0</v>
      </c>
      <c r="AW30" s="1"/>
    </row>
    <row r="31" spans="1:61" x14ac:dyDescent="0.25">
      <c r="AL31" s="1" t="s">
        <v>464</v>
      </c>
      <c r="AM31" s="1" t="s">
        <v>455</v>
      </c>
      <c r="AN31" s="1">
        <v>38</v>
      </c>
      <c r="AO31" s="26">
        <v>2659</v>
      </c>
      <c r="AP31" s="26">
        <v>1005</v>
      </c>
      <c r="AQ31" s="1">
        <v>1</v>
      </c>
      <c r="AR31" s="1">
        <v>12040</v>
      </c>
      <c r="AS31" s="1" t="s">
        <v>1820</v>
      </c>
      <c r="AT31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EMPIRE SLATE 38 2659 1005</v>
      </c>
      <c r="AU31" s="303">
        <f>VLOOKUP(Заказ_Столешницы[[#This Row],[Соединенное название]],Стол_счет[],2,0)</f>
        <v>12040</v>
      </c>
      <c r="AV31" s="26">
        <f>Заказ_Столешницы[[#This Row],[Стоимость]]-Заказ_Столешницы[[#This Row],[Цена в БЗ]]</f>
        <v>0</v>
      </c>
      <c r="AW31" s="1"/>
    </row>
    <row r="32" spans="1:61" x14ac:dyDescent="0.25">
      <c r="AL32" s="1" t="s">
        <v>464</v>
      </c>
      <c r="AM32" s="1" t="s">
        <v>455</v>
      </c>
      <c r="AN32" s="1">
        <v>38</v>
      </c>
      <c r="AO32" s="26">
        <v>2659</v>
      </c>
      <c r="AP32" s="26">
        <v>103</v>
      </c>
      <c r="AQ32" s="1">
        <v>1</v>
      </c>
      <c r="AR32" s="1">
        <v>6020</v>
      </c>
      <c r="AS32" s="1" t="s">
        <v>1820</v>
      </c>
      <c r="AT32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EMPIRE SLATE 38 2659 103</v>
      </c>
      <c r="AU32" s="303">
        <f>VLOOKUP(Заказ_Столешницы[[#This Row],[Соединенное название]],Стол_счет[],2,0)</f>
        <v>6020</v>
      </c>
      <c r="AV32" s="26">
        <f>Заказ_Столешницы[[#This Row],[Стоимость]]-Заказ_Столешницы[[#This Row],[Цена в БЗ]]</f>
        <v>0</v>
      </c>
      <c r="AW32" s="1"/>
    </row>
    <row r="33" spans="1:49" x14ac:dyDescent="0.25">
      <c r="AL33" s="1" t="s">
        <v>464</v>
      </c>
      <c r="AM33" s="1" t="s">
        <v>455</v>
      </c>
      <c r="AN33" s="1">
        <v>38</v>
      </c>
      <c r="AO33" s="26">
        <v>2985</v>
      </c>
      <c r="AP33" s="26">
        <v>369</v>
      </c>
      <c r="AQ33" s="1">
        <v>1</v>
      </c>
      <c r="AR33" s="1">
        <v>6020</v>
      </c>
      <c r="AS33" s="1" t="s">
        <v>1820</v>
      </c>
      <c r="AT33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EMPIRE SLATE 38 2985 369</v>
      </c>
      <c r="AU33" s="303">
        <f>VLOOKUP(Заказ_Столешницы[[#This Row],[Соединенное название]],Стол_счет[],2,0)</f>
        <v>6020</v>
      </c>
      <c r="AV33" s="26">
        <f>Заказ_Столешницы[[#This Row],[Стоимость]]-Заказ_Столешницы[[#This Row],[Цена в БЗ]]</f>
        <v>0</v>
      </c>
      <c r="AW33" s="1"/>
    </row>
    <row r="34" spans="1:49" x14ac:dyDescent="0.25">
      <c r="AL34" s="1" t="s">
        <v>464</v>
      </c>
      <c r="AM34" s="1" t="s">
        <v>455</v>
      </c>
      <c r="AN34" s="1">
        <v>38</v>
      </c>
      <c r="AO34" s="26">
        <v>2999</v>
      </c>
      <c r="AP34" s="26">
        <v>1199</v>
      </c>
      <c r="AQ34" s="1">
        <v>1</v>
      </c>
      <c r="AR34" s="1">
        <v>12040</v>
      </c>
      <c r="AS34" s="1" t="s">
        <v>1820</v>
      </c>
      <c r="AT34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EMPIRE SLATE 38 2999 1199</v>
      </c>
      <c r="AU34" s="303">
        <f>VLOOKUP(Заказ_Столешницы[[#This Row],[Соединенное название]],Стол_счет[],2,0)</f>
        <v>12040</v>
      </c>
      <c r="AV34" s="26">
        <f>Заказ_Столешницы[[#This Row],[Стоимость]]-Заказ_Столешницы[[#This Row],[Цена в БЗ]]</f>
        <v>0</v>
      </c>
      <c r="AW34" s="1"/>
    </row>
    <row r="35" spans="1:49" x14ac:dyDescent="0.25">
      <c r="AL35" s="1" t="s">
        <v>464</v>
      </c>
      <c r="AM35" s="1" t="s">
        <v>455</v>
      </c>
      <c r="AN35" s="1">
        <v>38</v>
      </c>
      <c r="AO35" s="26">
        <v>2999</v>
      </c>
      <c r="AP35" s="26">
        <v>101</v>
      </c>
      <c r="AQ35" s="1">
        <v>1</v>
      </c>
      <c r="AR35" s="1">
        <v>6020</v>
      </c>
      <c r="AS35" s="1" t="s">
        <v>1820</v>
      </c>
      <c r="AT35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EMPIRE SLATE 38 2999 101</v>
      </c>
      <c r="AU35" s="303">
        <f>VLOOKUP(Заказ_Столешницы[[#This Row],[Соединенное название]],Стол_счет[],2,0)</f>
        <v>6020</v>
      </c>
      <c r="AV35" s="26">
        <f>Заказ_Столешницы[[#This Row],[Стоимость]]-Заказ_Столешницы[[#This Row],[Цена в БЗ]]</f>
        <v>0</v>
      </c>
      <c r="AW35" s="1"/>
    </row>
    <row r="36" spans="1:49" x14ac:dyDescent="0.25">
      <c r="AL36" s="1" t="s">
        <v>464</v>
      </c>
      <c r="AM36" s="1" t="s">
        <v>455</v>
      </c>
      <c r="AN36" s="1">
        <v>38</v>
      </c>
      <c r="AO36" s="26">
        <v>777</v>
      </c>
      <c r="AP36" s="26">
        <v>333</v>
      </c>
      <c r="AQ36" s="1">
        <v>1</v>
      </c>
      <c r="AR36" s="1">
        <v>2536</v>
      </c>
      <c r="AS36" s="1" t="s">
        <v>1820</v>
      </c>
      <c r="AT36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EMPIRE SLATE 38 777 333</v>
      </c>
      <c r="AU36" s="303">
        <f>VLOOKUP(Заказ_Столешницы[[#This Row],[Соединенное название]],Стол_счет[],2,0)</f>
        <v>2535.5</v>
      </c>
      <c r="AV36" s="26">
        <f>Заказ_Столешницы[[#This Row],[Стоимость]]-Заказ_Столешницы[[#This Row],[Цена в БЗ]]</f>
        <v>0.5</v>
      </c>
      <c r="AW36" s="1"/>
    </row>
    <row r="37" spans="1:49" x14ac:dyDescent="0.25">
      <c r="AL37" s="1" t="s">
        <v>464</v>
      </c>
      <c r="AM37" s="1" t="s">
        <v>455</v>
      </c>
      <c r="AN37" s="1">
        <v>38</v>
      </c>
      <c r="AO37" s="26">
        <v>888</v>
      </c>
      <c r="AP37" s="26">
        <v>888</v>
      </c>
      <c r="AQ37" s="1">
        <v>1</v>
      </c>
      <c r="AR37" s="1">
        <v>5072</v>
      </c>
      <c r="AS37" s="1" t="s">
        <v>1820</v>
      </c>
      <c r="AT37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EMPIRE SLATE 38 888 888</v>
      </c>
      <c r="AU37" s="303">
        <f>VLOOKUP(Заказ_Столешницы[[#This Row],[Соединенное название]],Стол_счет[],2,0)</f>
        <v>5071</v>
      </c>
      <c r="AV37" s="26">
        <f>Заказ_Столешницы[[#This Row],[Стоимость]]-Заказ_Столешницы[[#This Row],[Цена в БЗ]]</f>
        <v>1</v>
      </c>
      <c r="AW37" s="1"/>
    </row>
    <row r="38" spans="1:49" x14ac:dyDescent="0.25">
      <c r="AL38" s="1" t="s">
        <v>464</v>
      </c>
      <c r="AM38" s="1" t="s">
        <v>455</v>
      </c>
      <c r="AN38" s="1">
        <v>38</v>
      </c>
      <c r="AO38" s="26">
        <v>999</v>
      </c>
      <c r="AP38" s="26">
        <v>1001</v>
      </c>
      <c r="AQ38" s="1">
        <v>1</v>
      </c>
      <c r="AR38" s="1">
        <v>5072</v>
      </c>
      <c r="AS38" s="1" t="s">
        <v>1820</v>
      </c>
      <c r="AT38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EMPIRE SLATE 38 999 1001</v>
      </c>
      <c r="AU38" s="303">
        <f>VLOOKUP(Заказ_Столешницы[[#This Row],[Соединенное название]],Стол_счет[],2,0)</f>
        <v>5071</v>
      </c>
      <c r="AV38" s="26">
        <f>Заказ_Столешницы[[#This Row],[Стоимость]]-Заказ_Столешницы[[#This Row],[Цена в БЗ]]</f>
        <v>1</v>
      </c>
      <c r="AW38" s="1"/>
    </row>
    <row r="39" spans="1:49" x14ac:dyDescent="0.25">
      <c r="AL39" s="1" t="s">
        <v>464</v>
      </c>
      <c r="AM39" s="1" t="s">
        <v>455</v>
      </c>
      <c r="AN39" s="1">
        <v>38</v>
      </c>
      <c r="AO39" s="26">
        <v>999</v>
      </c>
      <c r="AP39" s="26">
        <v>1199</v>
      </c>
      <c r="AQ39" s="1">
        <v>1</v>
      </c>
      <c r="AR39" s="1">
        <v>5072</v>
      </c>
      <c r="AS39" s="1" t="s">
        <v>1820</v>
      </c>
      <c r="AT39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EMPIRE SLATE 38 999 1199</v>
      </c>
      <c r="AU39" s="303">
        <f>VLOOKUP(Заказ_Столешницы[[#This Row],[Соединенное название]],Стол_счет[],2,0)</f>
        <v>5071</v>
      </c>
      <c r="AV39" s="26">
        <f>Заказ_Столешницы[[#This Row],[Стоимость]]-Заказ_Столешницы[[#This Row],[Цена в БЗ]]</f>
        <v>1</v>
      </c>
      <c r="AW39" s="1"/>
    </row>
    <row r="40" spans="1:49" x14ac:dyDescent="0.25">
      <c r="AL40" s="1" t="s">
        <v>464</v>
      </c>
      <c r="AM40" s="1" t="s">
        <v>455</v>
      </c>
      <c r="AN40" s="1">
        <v>38</v>
      </c>
      <c r="AO40" s="26">
        <v>999</v>
      </c>
      <c r="AP40" s="26">
        <v>999</v>
      </c>
      <c r="AQ40" s="1">
        <v>1</v>
      </c>
      <c r="AR40" s="1">
        <v>5072</v>
      </c>
      <c r="AS40" s="1" t="s">
        <v>1820</v>
      </c>
      <c r="AT40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EMPIRE SLATE 38 999 999</v>
      </c>
      <c r="AU40" s="303">
        <f>VLOOKUP(Заказ_Столешницы[[#This Row],[Соединенное название]],Стол_счет[],2,0)</f>
        <v>5071</v>
      </c>
      <c r="AV40" s="26">
        <f>Заказ_Столешницы[[#This Row],[Стоимость]]-Заказ_Столешницы[[#This Row],[Цена в БЗ]]</f>
        <v>1</v>
      </c>
      <c r="AW40" s="1"/>
    </row>
    <row r="41" spans="1:49" x14ac:dyDescent="0.25">
      <c r="AL41" s="1" t="s">
        <v>464</v>
      </c>
      <c r="AM41" s="1" t="s">
        <v>458</v>
      </c>
      <c r="AN41" s="1">
        <v>38</v>
      </c>
      <c r="AO41" s="26">
        <v>1199</v>
      </c>
      <c r="AP41" s="26">
        <v>1100</v>
      </c>
      <c r="AQ41" s="1">
        <v>1</v>
      </c>
      <c r="AR41" s="1">
        <v>5072</v>
      </c>
      <c r="AS41" s="1" t="s">
        <v>1820</v>
      </c>
      <c r="AT41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GRANIC VEIN 38 1199 1100</v>
      </c>
      <c r="AU41" s="303">
        <f>VLOOKUP(Заказ_Столешницы[[#This Row],[Соединенное название]],Стол_счет[],2,0)</f>
        <v>5071</v>
      </c>
      <c r="AV41" s="26">
        <f>Заказ_Столешницы[[#This Row],[Стоимость]]-Заказ_Столешницы[[#This Row],[Цена в БЗ]]</f>
        <v>1</v>
      </c>
      <c r="AW41" s="1"/>
    </row>
    <row r="42" spans="1:49" x14ac:dyDescent="0.25">
      <c r="AL42" s="1" t="s">
        <v>464</v>
      </c>
      <c r="AM42" s="1" t="s">
        <v>468</v>
      </c>
      <c r="AN42" s="1">
        <v>15</v>
      </c>
      <c r="AO42" s="26">
        <v>3311</v>
      </c>
      <c r="AP42" s="26">
        <v>499</v>
      </c>
      <c r="AQ42" s="1">
        <v>1</v>
      </c>
      <c r="AR42" s="1">
        <v>3662</v>
      </c>
      <c r="AS42" s="1" t="s">
        <v>1820</v>
      </c>
      <c r="AT42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GRAY MARBLE 15 3311 499</v>
      </c>
      <c r="AU42" s="303" t="e">
        <f>VLOOKUP(Заказ_Столешницы[[#This Row],[Соединенное название]],Стол_счет[],2,0)</f>
        <v>#N/A</v>
      </c>
      <c r="AV42" s="26" t="e">
        <f>Заказ_Столешницы[[#This Row],[Стоимость]]-Заказ_Столешницы[[#This Row],[Цена в БЗ]]</f>
        <v>#N/A</v>
      </c>
      <c r="AW42" s="1"/>
    </row>
    <row r="43" spans="1:49" x14ac:dyDescent="0.25">
      <c r="AL43" s="1" t="s">
        <v>464</v>
      </c>
      <c r="AM43" s="1" t="s">
        <v>468</v>
      </c>
      <c r="AN43" s="1">
        <v>15</v>
      </c>
      <c r="AO43" s="26">
        <v>3599</v>
      </c>
      <c r="AP43" s="26">
        <v>1100</v>
      </c>
      <c r="AQ43" s="1">
        <v>1</v>
      </c>
      <c r="AR43" s="1">
        <v>7324</v>
      </c>
      <c r="AS43" s="1" t="s">
        <v>1820</v>
      </c>
      <c r="AT43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GRAY MARBLE 15 3599 1100</v>
      </c>
      <c r="AU43" s="303" t="e">
        <f>VLOOKUP(Заказ_Столешницы[[#This Row],[Соединенное название]],Стол_счет[],2,0)</f>
        <v>#N/A</v>
      </c>
      <c r="AV43" s="26" t="e">
        <f>Заказ_Столешницы[[#This Row],[Стоимость]]-Заказ_Столешницы[[#This Row],[Цена в БЗ]]</f>
        <v>#N/A</v>
      </c>
      <c r="AW43" s="1"/>
    </row>
    <row r="44" spans="1:49" x14ac:dyDescent="0.25">
      <c r="AL44" s="1" t="s">
        <v>464</v>
      </c>
      <c r="AM44" s="1" t="s">
        <v>468</v>
      </c>
      <c r="AN44" s="1">
        <v>15</v>
      </c>
      <c r="AO44" s="26">
        <v>3599</v>
      </c>
      <c r="AP44" s="26">
        <v>1199</v>
      </c>
      <c r="AQ44" s="1">
        <v>1</v>
      </c>
      <c r="AR44" s="1">
        <v>7324</v>
      </c>
      <c r="AS44" s="1" t="s">
        <v>1820</v>
      </c>
      <c r="AT44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GRAY MARBLE 15 3599 1199</v>
      </c>
      <c r="AU44" s="303" t="e">
        <f>VLOOKUP(Заказ_Столешницы[[#This Row],[Соединенное название]],Стол_счет[],2,0)</f>
        <v>#N/A</v>
      </c>
      <c r="AV44" s="26" t="e">
        <f>Заказ_Столешницы[[#This Row],[Стоимость]]-Заказ_Столешницы[[#This Row],[Цена в БЗ]]</f>
        <v>#N/A</v>
      </c>
      <c r="AW44" s="1"/>
    </row>
    <row r="45" spans="1:49" x14ac:dyDescent="0.25">
      <c r="AL45" s="1" t="s">
        <v>464</v>
      </c>
      <c r="AM45" s="1" t="s">
        <v>468</v>
      </c>
      <c r="AN45" s="1">
        <v>15</v>
      </c>
      <c r="AO45" s="26">
        <v>3599</v>
      </c>
      <c r="AP45" s="26">
        <v>499</v>
      </c>
      <c r="AQ45" s="1">
        <v>1</v>
      </c>
      <c r="AR45" s="1">
        <v>3662</v>
      </c>
      <c r="AS45" s="1" t="s">
        <v>1820</v>
      </c>
      <c r="AT45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GRAY MARBLE 15 3599 499</v>
      </c>
      <c r="AU45" s="303" t="e">
        <f>VLOOKUP(Заказ_Столешницы[[#This Row],[Соединенное название]],Стол_счет[],2,0)</f>
        <v>#N/A</v>
      </c>
      <c r="AV45" s="26" t="e">
        <f>Заказ_Столешницы[[#This Row],[Стоимость]]-Заказ_Столешницы[[#This Row],[Цена в БЗ]]</f>
        <v>#N/A</v>
      </c>
      <c r="AW45" s="1"/>
    </row>
    <row r="46" spans="1:49" x14ac:dyDescent="0.25">
      <c r="AL46" s="1" t="s">
        <v>464</v>
      </c>
      <c r="AM46" s="1" t="s">
        <v>468</v>
      </c>
      <c r="AN46" s="1">
        <v>15</v>
      </c>
      <c r="AO46" s="26">
        <v>321</v>
      </c>
      <c r="AP46" s="26">
        <v>1099</v>
      </c>
      <c r="AQ46" s="1">
        <v>1</v>
      </c>
      <c r="AR46" s="1">
        <v>2536</v>
      </c>
      <c r="AS46" s="1" t="s">
        <v>1820</v>
      </c>
      <c r="AT46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GRAY MARBLE 15 321 1099</v>
      </c>
      <c r="AU46" s="303" t="e">
        <f>VLOOKUP(Заказ_Столешницы[[#This Row],[Соединенное название]],Стол_счет[],2,0)</f>
        <v>#N/A</v>
      </c>
      <c r="AV46" s="26" t="e">
        <f>Заказ_Столешницы[[#This Row],[Стоимость]]-Заказ_Столешницы[[#This Row],[Цена в БЗ]]</f>
        <v>#N/A</v>
      </c>
      <c r="AW46" s="1"/>
    </row>
    <row r="47" spans="1:49" x14ac:dyDescent="0.25">
      <c r="AL47" s="1" t="s">
        <v>464</v>
      </c>
      <c r="AM47" s="1" t="s">
        <v>469</v>
      </c>
      <c r="AN47" s="1">
        <v>15</v>
      </c>
      <c r="AO47" s="26">
        <v>199</v>
      </c>
      <c r="AP47" s="26">
        <v>499</v>
      </c>
      <c r="AQ47" s="1">
        <v>1</v>
      </c>
      <c r="AR47" s="1">
        <v>1441.8701254</v>
      </c>
      <c r="AS47" s="1" t="s">
        <v>1820</v>
      </c>
      <c r="AT47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JURASSIC ROCK 15 199 499</v>
      </c>
      <c r="AU47" s="303">
        <f>VLOOKUP(Заказ_Столешницы[[#This Row],[Соединенное название]],Стол_счет[],2,0)</f>
        <v>1268</v>
      </c>
      <c r="AV47" s="26">
        <f>Заказ_Столешницы[[#This Row],[Стоимость]]-Заказ_Столешницы[[#This Row],[Цена в БЗ]]</f>
        <v>173.87012540000001</v>
      </c>
      <c r="AW47" s="1"/>
    </row>
    <row r="48" spans="1:49" s="239" customFormat="1" x14ac:dyDescent="0.25">
      <c r="A48" s="1"/>
      <c r="B48" s="1"/>
      <c r="C48" s="1"/>
      <c r="D48" s="1"/>
      <c r="E48" s="1"/>
      <c r="F48" s="1"/>
      <c r="G48" s="1"/>
      <c r="H48" s="1"/>
      <c r="I48" s="1"/>
      <c r="J48" s="211"/>
      <c r="K48" s="195"/>
      <c r="L48"/>
      <c r="M48" s="197"/>
      <c r="N48"/>
      <c r="O48"/>
      <c r="P48" s="199"/>
      <c r="Q48"/>
      <c r="R48"/>
      <c r="S48"/>
      <c r="T48"/>
      <c r="U48"/>
      <c r="V48"/>
      <c r="W48"/>
      <c r="X48"/>
      <c r="Y48"/>
      <c r="Z48"/>
      <c r="AA48"/>
      <c r="AB48"/>
      <c r="AC48" s="206"/>
      <c r="AD48"/>
      <c r="AE48"/>
      <c r="AF48"/>
      <c r="AG48"/>
      <c r="AH48"/>
      <c r="AI48"/>
      <c r="AJ48"/>
      <c r="AL48" s="1" t="s">
        <v>464</v>
      </c>
      <c r="AM48" s="1" t="s">
        <v>469</v>
      </c>
      <c r="AN48" s="1">
        <v>15</v>
      </c>
      <c r="AO48" s="26">
        <v>2685</v>
      </c>
      <c r="AP48" s="26">
        <v>901</v>
      </c>
      <c r="AQ48" s="1">
        <v>1</v>
      </c>
      <c r="AR48" s="1">
        <v>6845.4717310000005</v>
      </c>
      <c r="AS48" s="1" t="s">
        <v>1820</v>
      </c>
      <c r="AT48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JURASSIC ROCK 15 2685 901</v>
      </c>
      <c r="AU48" s="303">
        <f>VLOOKUP(Заказ_Столешницы[[#This Row],[Соединенное название]],Стол_счет[],2,0)</f>
        <v>6020</v>
      </c>
      <c r="AV48" s="26">
        <f>Заказ_Столешницы[[#This Row],[Стоимость]]-Заказ_Столешницы[[#This Row],[Цена в БЗ]]</f>
        <v>825.47173100000055</v>
      </c>
      <c r="AW48" s="298"/>
    </row>
    <row r="49" spans="1:61" x14ac:dyDescent="0.25">
      <c r="AL49" s="1" t="s">
        <v>464</v>
      </c>
      <c r="AM49" s="1" t="s">
        <v>469</v>
      </c>
      <c r="AN49" s="1">
        <v>15</v>
      </c>
      <c r="AO49" s="26">
        <v>3333</v>
      </c>
      <c r="AP49" s="26">
        <v>555</v>
      </c>
      <c r="AQ49" s="1">
        <v>1</v>
      </c>
      <c r="AR49" s="1">
        <v>4164.1391161000001</v>
      </c>
      <c r="AS49" s="1" t="s">
        <v>1820</v>
      </c>
      <c r="AT49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JURASSIC ROCK 15 3333 555</v>
      </c>
      <c r="AU49" s="303">
        <f>VLOOKUP(Заказ_Столешницы[[#This Row],[Соединенное название]],Стол_счет[],2,0)</f>
        <v>4171.75</v>
      </c>
      <c r="AV49" s="26">
        <f>Заказ_Столешницы[[#This Row],[Стоимость]]-Заказ_Столешницы[[#This Row],[Цена в БЗ]]</f>
        <v>-7.6108838999998625</v>
      </c>
      <c r="AW49" s="296">
        <f>Заказ_Столешницы[[#This Row],[Стоимость]]/Заказ_Столешницы[[#This Row],[Цена в БЗ]]-1</f>
        <v>-1.8243863846106878E-3</v>
      </c>
    </row>
    <row r="50" spans="1:61" s="239" customFormat="1" x14ac:dyDescent="0.25">
      <c r="A50" s="1"/>
      <c r="B50" s="1"/>
      <c r="C50" s="1"/>
      <c r="D50" s="1"/>
      <c r="E50" s="1"/>
      <c r="F50" s="1"/>
      <c r="G50" s="1"/>
      <c r="H50" s="1"/>
      <c r="I50" s="1"/>
      <c r="J50" s="211"/>
      <c r="K50" s="195"/>
      <c r="L50"/>
      <c r="M50" s="197"/>
      <c r="N50"/>
      <c r="O50"/>
      <c r="P50" s="199"/>
      <c r="Q50"/>
      <c r="R50"/>
      <c r="S50"/>
      <c r="T50"/>
      <c r="U50"/>
      <c r="V50"/>
      <c r="W50"/>
      <c r="X50"/>
      <c r="Y50"/>
      <c r="Z50"/>
      <c r="AA50"/>
      <c r="AB50"/>
      <c r="AC50" s="206"/>
      <c r="AD50"/>
      <c r="AE50"/>
      <c r="AF50"/>
      <c r="AG50"/>
      <c r="AH50"/>
      <c r="AI50"/>
      <c r="AJ50"/>
      <c r="AL50" s="1" t="s">
        <v>464</v>
      </c>
      <c r="AM50" s="1" t="s">
        <v>469</v>
      </c>
      <c r="AN50" s="1">
        <v>15</v>
      </c>
      <c r="AO50" s="26">
        <v>3599</v>
      </c>
      <c r="AP50" s="26">
        <v>1199</v>
      </c>
      <c r="AQ50" s="1">
        <v>1</v>
      </c>
      <c r="AR50" s="1">
        <v>8328.2782322000003</v>
      </c>
      <c r="AS50" s="1" t="s">
        <v>1820</v>
      </c>
      <c r="AT50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JURASSIC ROCK 15 3599 1199</v>
      </c>
      <c r="AU50" s="303">
        <f>VLOOKUP(Заказ_Столешницы[[#This Row],[Соединенное название]],Стол_счет[],2,0)</f>
        <v>8343.5</v>
      </c>
      <c r="AV50" s="26">
        <f>Заказ_Столешницы[[#This Row],[Стоимость]]-Заказ_Столешницы[[#This Row],[Цена в БЗ]]</f>
        <v>-15.221767799999725</v>
      </c>
      <c r="AW50" s="296">
        <f>Заказ_Столешницы[[#This Row],[Стоимость]]/Заказ_Столешницы[[#This Row],[Цена в БЗ]]</f>
        <v>0.99817561361538931</v>
      </c>
    </row>
    <row r="51" spans="1:61" x14ac:dyDescent="0.25">
      <c r="AL51" s="1" t="s">
        <v>464</v>
      </c>
      <c r="AM51" s="1" t="s">
        <v>469</v>
      </c>
      <c r="AN51" s="1">
        <v>15</v>
      </c>
      <c r="AO51" s="26">
        <v>321</v>
      </c>
      <c r="AP51" s="26">
        <v>1099</v>
      </c>
      <c r="AQ51" s="1">
        <v>1</v>
      </c>
      <c r="AR51" s="1">
        <v>2883.7402508</v>
      </c>
      <c r="AS51" s="1" t="s">
        <v>1820</v>
      </c>
      <c r="AT51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JURASSIC ROCK 15 321 1099</v>
      </c>
      <c r="AU51" s="303">
        <f>VLOOKUP(Заказ_Столешницы[[#This Row],[Соединенное название]],Стол_счет[],2,0)</f>
        <v>2535.5</v>
      </c>
      <c r="AV51" s="26">
        <f>Заказ_Столешницы[[#This Row],[Стоимость]]-Заказ_Столешницы[[#This Row],[Цена в БЗ]]</f>
        <v>348.24025080000001</v>
      </c>
      <c r="AW51" s="1"/>
    </row>
    <row r="52" spans="1:61" x14ac:dyDescent="0.25">
      <c r="AL52" s="1" t="s">
        <v>464</v>
      </c>
      <c r="AM52" s="1" t="s">
        <v>469</v>
      </c>
      <c r="AN52" s="1">
        <v>15</v>
      </c>
      <c r="AO52" s="26">
        <v>599</v>
      </c>
      <c r="AP52" s="26">
        <v>1199</v>
      </c>
      <c r="AQ52" s="1">
        <v>1</v>
      </c>
      <c r="AR52" s="1">
        <v>2883.7402508</v>
      </c>
      <c r="AS52" s="1" t="s">
        <v>1820</v>
      </c>
      <c r="AT52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JURASSIC ROCK 15 599 1199</v>
      </c>
      <c r="AU52" s="303">
        <f>VLOOKUP(Заказ_Столешницы[[#This Row],[Соединенное название]],Стол_счет[],2,0)</f>
        <v>2535.5</v>
      </c>
      <c r="AV52" s="26">
        <f>Заказ_Столешницы[[#This Row],[Стоимость]]-Заказ_Столешницы[[#This Row],[Цена в БЗ]]</f>
        <v>348.24025080000001</v>
      </c>
      <c r="AW52" s="1"/>
    </row>
    <row r="53" spans="1:61" s="180" customFormat="1" x14ac:dyDescent="0.25">
      <c r="A53" s="1"/>
      <c r="B53" s="1"/>
      <c r="C53" s="1"/>
      <c r="D53" s="1"/>
      <c r="E53" s="1"/>
      <c r="F53" s="1"/>
      <c r="G53" s="1"/>
      <c r="H53" s="1"/>
      <c r="I53" s="1"/>
      <c r="J53" s="211"/>
      <c r="K53" s="195"/>
      <c r="L53"/>
      <c r="M53" s="197"/>
      <c r="N53"/>
      <c r="O53"/>
      <c r="P53" s="199"/>
      <c r="Q53"/>
      <c r="R53"/>
      <c r="S53"/>
      <c r="T53"/>
      <c r="U53"/>
      <c r="V53"/>
      <c r="W53"/>
      <c r="X53"/>
      <c r="Y53"/>
      <c r="Z53"/>
      <c r="AA53"/>
      <c r="AB53"/>
      <c r="AC53" s="206"/>
      <c r="AD53"/>
      <c r="AE53"/>
      <c r="AF53"/>
      <c r="AG53"/>
      <c r="AH53"/>
      <c r="AI53"/>
      <c r="AJ53"/>
      <c r="AL53" s="1" t="s">
        <v>464</v>
      </c>
      <c r="AM53" s="1" t="s">
        <v>462</v>
      </c>
      <c r="AN53" s="1">
        <v>15</v>
      </c>
      <c r="AO53" s="26">
        <v>1233</v>
      </c>
      <c r="AP53" s="26">
        <v>599</v>
      </c>
      <c r="AQ53" s="1">
        <v>1</v>
      </c>
      <c r="AR53" s="1">
        <v>2432.3029954500003</v>
      </c>
      <c r="AS53" s="1" t="s">
        <v>1820</v>
      </c>
      <c r="AT53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LIME ROCK 15 1233 599</v>
      </c>
      <c r="AU53" s="303">
        <f>VLOOKUP(Заказ_Столешницы[[#This Row],[Соединенное название]],Стол_счет[],2,0)</f>
        <v>2139</v>
      </c>
      <c r="AV53" s="26">
        <f>Заказ_Столешницы[[#This Row],[Стоимость]]-Заказ_Столешницы[[#This Row],[Цена в БЗ]]</f>
        <v>293.30299545000025</v>
      </c>
      <c r="AW53" s="299"/>
      <c r="AY53"/>
      <c r="AZ53"/>
      <c r="BA53"/>
      <c r="BB53"/>
      <c r="BC53"/>
      <c r="BD53"/>
      <c r="BE53"/>
      <c r="BF53"/>
      <c r="BG53"/>
      <c r="BH53"/>
      <c r="BI53"/>
    </row>
    <row r="54" spans="1:61" x14ac:dyDescent="0.25">
      <c r="AL54" s="1" t="s">
        <v>464</v>
      </c>
      <c r="AM54" s="1" t="s">
        <v>462</v>
      </c>
      <c r="AN54" s="1">
        <v>15</v>
      </c>
      <c r="AO54" s="26">
        <v>152</v>
      </c>
      <c r="AP54" s="26">
        <v>108</v>
      </c>
      <c r="AQ54" s="1">
        <v>1</v>
      </c>
      <c r="AR54" s="1">
        <v>1441.8701254</v>
      </c>
      <c r="AS54" s="1" t="s">
        <v>1820</v>
      </c>
      <c r="AT54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LIME ROCK 15 152 108</v>
      </c>
      <c r="AU54" s="303">
        <f>VLOOKUP(Заказ_Столешницы[[#This Row],[Соединенное название]],Стол_счет[],2,0)</f>
        <v>1268</v>
      </c>
      <c r="AV54" s="26">
        <f>Заказ_Столешницы[[#This Row],[Стоимость]]-Заказ_Столешницы[[#This Row],[Цена в БЗ]]</f>
        <v>173.87012540000001</v>
      </c>
      <c r="AW54" s="1"/>
    </row>
    <row r="55" spans="1:61" x14ac:dyDescent="0.25">
      <c r="AL55" s="1" t="s">
        <v>464</v>
      </c>
      <c r="AM55" s="1" t="s">
        <v>462</v>
      </c>
      <c r="AN55" s="1">
        <v>15</v>
      </c>
      <c r="AO55" s="26">
        <v>152</v>
      </c>
      <c r="AP55" s="26">
        <v>548</v>
      </c>
      <c r="AQ55" s="1">
        <v>1</v>
      </c>
      <c r="AR55" s="1">
        <v>1441.8701254</v>
      </c>
      <c r="AS55" s="1" t="s">
        <v>1820</v>
      </c>
      <c r="AT55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LIME ROCK 15 152 548</v>
      </c>
      <c r="AU55" s="303">
        <f>VLOOKUP(Заказ_Столешницы[[#This Row],[Соединенное название]],Стол_счет[],2,0)</f>
        <v>1268</v>
      </c>
      <c r="AV55" s="26">
        <f>Заказ_Столешницы[[#This Row],[Стоимость]]-Заказ_Столешницы[[#This Row],[Цена в БЗ]]</f>
        <v>173.87012540000001</v>
      </c>
      <c r="AW55" s="1"/>
    </row>
    <row r="56" spans="1:61" x14ac:dyDescent="0.25">
      <c r="AL56" s="1" t="s">
        <v>464</v>
      </c>
      <c r="AM56" s="1" t="s">
        <v>462</v>
      </c>
      <c r="AN56" s="1">
        <v>15</v>
      </c>
      <c r="AO56" s="26">
        <v>179</v>
      </c>
      <c r="AP56" s="26">
        <v>599</v>
      </c>
      <c r="AQ56" s="1">
        <v>1</v>
      </c>
      <c r="AR56" s="1">
        <v>1441.8701254</v>
      </c>
      <c r="AS56" s="1" t="s">
        <v>1820</v>
      </c>
      <c r="AT56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LIME ROCK 15 179 599</v>
      </c>
      <c r="AU56" s="303">
        <f>VLOOKUP(Заказ_Столешницы[[#This Row],[Соединенное название]],Стол_счет[],2,0)</f>
        <v>1268</v>
      </c>
      <c r="AV56" s="26">
        <f>Заказ_Столешницы[[#This Row],[Стоимость]]-Заказ_Столешницы[[#This Row],[Цена в БЗ]]</f>
        <v>173.87012540000001</v>
      </c>
      <c r="AW56" s="1"/>
    </row>
    <row r="57" spans="1:61" x14ac:dyDescent="0.25">
      <c r="AL57" s="1" t="s">
        <v>464</v>
      </c>
      <c r="AM57" s="1" t="s">
        <v>462</v>
      </c>
      <c r="AN57" s="1">
        <v>15</v>
      </c>
      <c r="AO57" s="26">
        <v>199</v>
      </c>
      <c r="AP57" s="26">
        <v>499</v>
      </c>
      <c r="AQ57" s="1">
        <v>1</v>
      </c>
      <c r="AR57" s="1">
        <v>1441.8701254</v>
      </c>
      <c r="AS57" s="1" t="s">
        <v>1820</v>
      </c>
      <c r="AT57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LIME ROCK 15 199 499</v>
      </c>
      <c r="AU57" s="303">
        <f>VLOOKUP(Заказ_Столешницы[[#This Row],[Соединенное название]],Стол_счет[],2,0)</f>
        <v>1268</v>
      </c>
      <c r="AV57" s="26">
        <f>Заказ_Столешницы[[#This Row],[Стоимость]]-Заказ_Столешницы[[#This Row],[Цена в БЗ]]</f>
        <v>173.87012540000001</v>
      </c>
      <c r="AW57" s="1"/>
    </row>
    <row r="58" spans="1:61" x14ac:dyDescent="0.25">
      <c r="AL58" s="1" t="s">
        <v>464</v>
      </c>
      <c r="AM58" s="1" t="s">
        <v>462</v>
      </c>
      <c r="AN58" s="1">
        <v>15</v>
      </c>
      <c r="AO58" s="26">
        <v>2599</v>
      </c>
      <c r="AP58" s="26">
        <v>129</v>
      </c>
      <c r="AQ58" s="1">
        <v>1</v>
      </c>
      <c r="AR58" s="1">
        <v>3422.7358655000003</v>
      </c>
      <c r="AS58" s="1" t="s">
        <v>1820</v>
      </c>
      <c r="AT58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LIME ROCK 15 2599 129</v>
      </c>
      <c r="AU58" s="303">
        <f>VLOOKUP(Заказ_Столешницы[[#This Row],[Соединенное название]],Стол_счет[],2,0)</f>
        <v>3010</v>
      </c>
      <c r="AV58" s="26">
        <f>Заказ_Столешницы[[#This Row],[Стоимость]]-Заказ_Столешницы[[#This Row],[Цена в БЗ]]</f>
        <v>412.73586550000027</v>
      </c>
      <c r="AW58" s="1"/>
      <c r="AY58" s="232"/>
      <c r="AZ58" s="232"/>
      <c r="BA58" s="232"/>
      <c r="BB58" s="232"/>
      <c r="BC58" s="232"/>
      <c r="BD58" s="232"/>
      <c r="BE58" s="232"/>
      <c r="BF58" s="232"/>
      <c r="BG58" s="232"/>
      <c r="BH58" s="232"/>
      <c r="BI58" s="232"/>
    </row>
    <row r="59" spans="1:61" s="232" customFormat="1" x14ac:dyDescent="0.25">
      <c r="A59" s="1"/>
      <c r="B59" s="1"/>
      <c r="C59" s="1"/>
      <c r="D59" s="1"/>
      <c r="E59" s="1"/>
      <c r="F59" s="1"/>
      <c r="G59" s="1"/>
      <c r="H59" s="1"/>
      <c r="I59" s="1"/>
      <c r="J59" s="211"/>
      <c r="K59" s="195"/>
      <c r="L59"/>
      <c r="M59" s="197"/>
      <c r="N59"/>
      <c r="O59"/>
      <c r="P59" s="199"/>
      <c r="Q59"/>
      <c r="R59"/>
      <c r="S59"/>
      <c r="T59"/>
      <c r="U59"/>
      <c r="V59"/>
      <c r="W59"/>
      <c r="X59"/>
      <c r="Y59"/>
      <c r="Z59"/>
      <c r="AA59"/>
      <c r="AB59"/>
      <c r="AC59" s="206"/>
      <c r="AD59"/>
      <c r="AE59"/>
      <c r="AF59"/>
      <c r="AG59"/>
      <c r="AH59"/>
      <c r="AI59"/>
      <c r="AJ59"/>
      <c r="AL59" s="1" t="s">
        <v>464</v>
      </c>
      <c r="AM59" s="1" t="s">
        <v>462</v>
      </c>
      <c r="AN59" s="1">
        <v>15</v>
      </c>
      <c r="AO59" s="26">
        <v>2685</v>
      </c>
      <c r="AP59" s="26">
        <v>100</v>
      </c>
      <c r="AQ59" s="1">
        <v>1</v>
      </c>
      <c r="AR59" s="1">
        <v>3422.7358655000003</v>
      </c>
      <c r="AS59" s="1" t="s">
        <v>1820</v>
      </c>
      <c r="AT59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LIME ROCK 15 2685 100</v>
      </c>
      <c r="AU59" s="303"/>
      <c r="AV59" s="26">
        <f>Заказ_Столешницы[[#This Row],[Стоимость]]-Заказ_Столешницы[[#This Row],[Цена в БЗ]]</f>
        <v>3422.7358655000003</v>
      </c>
      <c r="AW59" s="296" t="e">
        <f>Заказ_Столешницы[[#This Row],[Стоимость]]/Заказ_Столешницы[[#This Row],[Цена в БЗ]]</f>
        <v>#DIV/0!</v>
      </c>
    </row>
    <row r="60" spans="1:61" s="232" customFormat="1" x14ac:dyDescent="0.25">
      <c r="A60" s="1"/>
      <c r="B60" s="1"/>
      <c r="C60" s="1"/>
      <c r="D60" s="1"/>
      <c r="E60" s="1"/>
      <c r="F60" s="1"/>
      <c r="G60" s="1"/>
      <c r="H60" s="1"/>
      <c r="I60" s="1"/>
      <c r="J60" s="211"/>
      <c r="K60" s="195"/>
      <c r="L60"/>
      <c r="M60" s="197"/>
      <c r="N60"/>
      <c r="O60"/>
      <c r="P60" s="199"/>
      <c r="Q60"/>
      <c r="R60"/>
      <c r="S60"/>
      <c r="T60"/>
      <c r="U60"/>
      <c r="V60"/>
      <c r="W60"/>
      <c r="X60"/>
      <c r="Y60"/>
      <c r="Z60"/>
      <c r="AA60"/>
      <c r="AB60"/>
      <c r="AC60" s="206"/>
      <c r="AD60"/>
      <c r="AE60"/>
      <c r="AF60"/>
      <c r="AG60"/>
      <c r="AH60"/>
      <c r="AI60"/>
      <c r="AJ60"/>
      <c r="AL60" s="1" t="s">
        <v>464</v>
      </c>
      <c r="AM60" s="1" t="s">
        <v>462</v>
      </c>
      <c r="AN60" s="1">
        <v>15</v>
      </c>
      <c r="AO60" s="26">
        <v>3333</v>
      </c>
      <c r="AP60" s="26">
        <v>555</v>
      </c>
      <c r="AQ60" s="1">
        <v>1</v>
      </c>
      <c r="AR60" s="1">
        <v>4164.1391161000001</v>
      </c>
      <c r="AS60" s="1" t="s">
        <v>1820</v>
      </c>
      <c r="AT60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LIME ROCK 15 3333 555</v>
      </c>
      <c r="AU60" s="303">
        <v>4171.75</v>
      </c>
      <c r="AV60" s="26">
        <f>Заказ_Столешницы[[#This Row],[Стоимость]]-Заказ_Столешницы[[#This Row],[Цена в БЗ]]</f>
        <v>-7.6108838999998625</v>
      </c>
      <c r="AW60" s="296">
        <f>Заказ_Столешницы[[#This Row],[Стоимость]]/Заказ_Столешницы[[#This Row],[Цена в БЗ]]</f>
        <v>0.99817561361538931</v>
      </c>
    </row>
    <row r="61" spans="1:61" s="232" customFormat="1" x14ac:dyDescent="0.25">
      <c r="A61" s="1"/>
      <c r="B61" s="1"/>
      <c r="C61" s="1"/>
      <c r="D61" s="1"/>
      <c r="E61" s="1"/>
      <c r="F61" s="1"/>
      <c r="G61" s="1"/>
      <c r="H61" s="1"/>
      <c r="I61" s="1"/>
      <c r="J61" s="211"/>
      <c r="K61" s="195"/>
      <c r="L61"/>
      <c r="M61" s="197"/>
      <c r="N61"/>
      <c r="O61"/>
      <c r="P61" s="199"/>
      <c r="Q61"/>
      <c r="R61"/>
      <c r="S61"/>
      <c r="T61"/>
      <c r="U61"/>
      <c r="V61"/>
      <c r="W61"/>
      <c r="X61"/>
      <c r="Y61"/>
      <c r="Z61"/>
      <c r="AA61"/>
      <c r="AB61"/>
      <c r="AC61" s="206"/>
      <c r="AD61"/>
      <c r="AE61"/>
      <c r="AF61"/>
      <c r="AG61"/>
      <c r="AH61"/>
      <c r="AI61"/>
      <c r="AJ61"/>
      <c r="AL61" s="1" t="s">
        <v>464</v>
      </c>
      <c r="AM61" s="1" t="s">
        <v>453</v>
      </c>
      <c r="AN61" s="1">
        <v>38</v>
      </c>
      <c r="AO61" s="26">
        <v>1199</v>
      </c>
      <c r="AP61" s="26">
        <v>599</v>
      </c>
      <c r="AQ61" s="1">
        <v>1</v>
      </c>
      <c r="AR61" s="1">
        <v>2536</v>
      </c>
      <c r="AS61" s="1" t="s">
        <v>1820</v>
      </c>
      <c r="AT61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PATINA ROCK 38 1199 599</v>
      </c>
      <c r="AU61" s="303">
        <v>2535.5</v>
      </c>
      <c r="AV61" s="26">
        <f>Заказ_Столешницы[[#This Row],[Стоимость]]-Заказ_Столешницы[[#This Row],[Цена в БЗ]]</f>
        <v>0.5</v>
      </c>
      <c r="AW61" s="300"/>
    </row>
    <row r="62" spans="1:61" s="232" customFormat="1" x14ac:dyDescent="0.25">
      <c r="A62" s="1"/>
      <c r="B62" s="1"/>
      <c r="C62" s="1"/>
      <c r="D62" s="1"/>
      <c r="E62" s="1"/>
      <c r="F62" s="1"/>
      <c r="G62" s="1"/>
      <c r="H62" s="1"/>
      <c r="I62" s="1"/>
      <c r="J62" s="211"/>
      <c r="K62" s="195"/>
      <c r="L62"/>
      <c r="M62" s="197"/>
      <c r="N62"/>
      <c r="O62"/>
      <c r="P62" s="199"/>
      <c r="Q62"/>
      <c r="R62"/>
      <c r="S62"/>
      <c r="T62"/>
      <c r="U62"/>
      <c r="V62"/>
      <c r="W62"/>
      <c r="X62"/>
      <c r="Y62"/>
      <c r="Z62"/>
      <c r="AA62"/>
      <c r="AB62"/>
      <c r="AC62" s="206"/>
      <c r="AD62"/>
      <c r="AE62"/>
      <c r="AF62"/>
      <c r="AG62"/>
      <c r="AH62"/>
      <c r="AI62"/>
      <c r="AJ62"/>
      <c r="AL62" s="1" t="s">
        <v>464</v>
      </c>
      <c r="AM62" s="1" t="s">
        <v>454</v>
      </c>
      <c r="AN62" s="1">
        <v>38</v>
      </c>
      <c r="AO62" s="26">
        <v>2099</v>
      </c>
      <c r="AP62" s="26">
        <v>1100</v>
      </c>
      <c r="AQ62" s="1">
        <v>1</v>
      </c>
      <c r="AR62" s="1">
        <v>8556</v>
      </c>
      <c r="AS62" s="1" t="s">
        <v>1820</v>
      </c>
      <c r="AT62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RAJA BLACK 38 2099 1100</v>
      </c>
      <c r="AU62" s="303">
        <v>8556</v>
      </c>
      <c r="AV62" s="26">
        <f>Заказ_Столешницы[[#This Row],[Стоимость]]-Заказ_Столешницы[[#This Row],[Цена в БЗ]]</f>
        <v>0</v>
      </c>
      <c r="AW62" s="300"/>
      <c r="AY62"/>
      <c r="AZ62"/>
      <c r="BA62"/>
      <c r="BB62"/>
      <c r="BC62"/>
      <c r="BD62"/>
      <c r="BE62"/>
      <c r="BF62"/>
      <c r="BG62"/>
      <c r="BH62"/>
      <c r="BI62"/>
    </row>
    <row r="63" spans="1:61" x14ac:dyDescent="0.25">
      <c r="AL63" s="1" t="s">
        <v>464</v>
      </c>
      <c r="AM63" s="1" t="s">
        <v>456</v>
      </c>
      <c r="AN63" s="1">
        <v>38</v>
      </c>
      <c r="AO63" s="26">
        <v>2999</v>
      </c>
      <c r="AP63" s="26">
        <v>1100</v>
      </c>
      <c r="AQ63" s="1">
        <v>1</v>
      </c>
      <c r="AR63" s="1">
        <v>12040</v>
      </c>
      <c r="AS63" s="1" t="s">
        <v>1820</v>
      </c>
      <c r="AT63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REMINGTON MINE 38 2999 1100</v>
      </c>
      <c r="AU63" s="303">
        <v>12040</v>
      </c>
      <c r="AV63" s="26">
        <f>Заказ_Столешницы[[#This Row],[Стоимость]]-Заказ_Столешницы[[#This Row],[Цена в БЗ]]</f>
        <v>0</v>
      </c>
      <c r="AW63" s="1"/>
    </row>
    <row r="64" spans="1:61" x14ac:dyDescent="0.25">
      <c r="AL64" s="1" t="s">
        <v>464</v>
      </c>
      <c r="AM64" s="1" t="s">
        <v>457</v>
      </c>
      <c r="AN64" s="1">
        <v>15</v>
      </c>
      <c r="AO64" s="26">
        <v>1599</v>
      </c>
      <c r="AP64" s="26">
        <v>499</v>
      </c>
      <c r="AQ64" s="1">
        <v>1</v>
      </c>
      <c r="AR64" s="1">
        <v>2432.3029954500003</v>
      </c>
      <c r="AS64" s="1" t="s">
        <v>1820</v>
      </c>
      <c r="AT64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RUSTY METAL 15 1599 499</v>
      </c>
      <c r="AU64" s="303">
        <v>2139</v>
      </c>
      <c r="AV64" s="26">
        <f>Заказ_Столешницы[[#This Row],[Стоимость]]-Заказ_Столешницы[[#This Row],[Цена в БЗ]]</f>
        <v>293.30299545000025</v>
      </c>
      <c r="AW64" s="1"/>
    </row>
    <row r="65" spans="1:61" x14ac:dyDescent="0.25">
      <c r="AL65" s="1" t="s">
        <v>464</v>
      </c>
      <c r="AM65" s="1" t="s">
        <v>457</v>
      </c>
      <c r="AN65" s="1">
        <v>15</v>
      </c>
      <c r="AO65" s="26">
        <v>2999</v>
      </c>
      <c r="AP65" s="26">
        <v>599</v>
      </c>
      <c r="AQ65" s="1">
        <v>1</v>
      </c>
      <c r="AR65" s="1">
        <v>3422.7358655000003</v>
      </c>
      <c r="AS65" s="1" t="s">
        <v>1820</v>
      </c>
      <c r="AT65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RUSTY METAL 15 2999 599</v>
      </c>
      <c r="AU65" s="303">
        <v>3010</v>
      </c>
      <c r="AV65" s="26">
        <f>Заказ_Столешницы[[#This Row],[Стоимость]]-Заказ_Столешницы[[#This Row],[Цена в БЗ]]</f>
        <v>412.73586550000027</v>
      </c>
      <c r="AW65" s="1"/>
    </row>
    <row r="66" spans="1:61" x14ac:dyDescent="0.25">
      <c r="AL66" s="1" t="s">
        <v>464</v>
      </c>
      <c r="AM66" s="1" t="s">
        <v>457</v>
      </c>
      <c r="AN66" s="1">
        <v>15</v>
      </c>
      <c r="AO66" s="26">
        <v>3311</v>
      </c>
      <c r="AP66" s="26">
        <v>499</v>
      </c>
      <c r="AQ66" s="1">
        <v>1</v>
      </c>
      <c r="AR66" s="1">
        <v>4164.1391161000001</v>
      </c>
      <c r="AS66" s="1" t="s">
        <v>1820</v>
      </c>
      <c r="AT66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RUSTY METAL 15 3311 499</v>
      </c>
      <c r="AU66" s="303">
        <v>4171.75</v>
      </c>
      <c r="AV66" s="26">
        <f>Заказ_Столешницы[[#This Row],[Стоимость]]-Заказ_Столешницы[[#This Row],[Цена в БЗ]]</f>
        <v>-7.6108838999998625</v>
      </c>
      <c r="AW66" s="296">
        <f>Заказ_Столешницы[[#This Row],[Стоимость]]/Заказ_Столешницы[[#This Row],[Цена в БЗ]]</f>
        <v>0.99817561361538931</v>
      </c>
    </row>
    <row r="67" spans="1:61" x14ac:dyDescent="0.25">
      <c r="AL67" s="1" t="s">
        <v>464</v>
      </c>
      <c r="AM67" s="1" t="s">
        <v>457</v>
      </c>
      <c r="AN67" s="1">
        <v>15</v>
      </c>
      <c r="AO67" s="26">
        <v>3599</v>
      </c>
      <c r="AP67" s="26">
        <v>1199</v>
      </c>
      <c r="AQ67" s="1">
        <v>1</v>
      </c>
      <c r="AR67" s="1">
        <v>8328.2782322000003</v>
      </c>
      <c r="AS67" s="1" t="s">
        <v>1820</v>
      </c>
      <c r="AT67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RUSTY METAL 15 3599 1199</v>
      </c>
      <c r="AU67" s="303">
        <v>16687</v>
      </c>
      <c r="AV67" s="26">
        <f>Заказ_Столешницы[[#This Row],[Стоимость]]-Заказ_Столешницы[[#This Row],[Цена в БЗ]]</f>
        <v>-8358.7217677999997</v>
      </c>
      <c r="AW67" s="296">
        <f>Заказ_Столешницы[[#This Row],[Стоимость]]/Заказ_Столешницы[[#This Row],[Цена в БЗ]]</f>
        <v>0.49908780680769466</v>
      </c>
      <c r="AY67" s="180"/>
      <c r="AZ67" s="180"/>
      <c r="BA67" s="180"/>
      <c r="BB67" s="180"/>
      <c r="BC67" s="180"/>
      <c r="BD67" s="180"/>
      <c r="BE67" s="180"/>
      <c r="BF67" s="180"/>
      <c r="BG67" s="180"/>
      <c r="BH67" s="180"/>
      <c r="BI67" s="180"/>
    </row>
    <row r="68" spans="1:61" x14ac:dyDescent="0.25">
      <c r="AL68" s="1" t="s">
        <v>464</v>
      </c>
      <c r="AM68" s="1" t="s">
        <v>457</v>
      </c>
      <c r="AN68" s="1">
        <v>15</v>
      </c>
      <c r="AO68" s="26">
        <v>321</v>
      </c>
      <c r="AP68" s="26">
        <v>1099</v>
      </c>
      <c r="AQ68" s="1">
        <v>1</v>
      </c>
      <c r="AR68" s="1">
        <v>2883.7402508</v>
      </c>
      <c r="AS68" s="1" t="s">
        <v>1820</v>
      </c>
      <c r="AT68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RUSTY METAL 15 321 1099</v>
      </c>
      <c r="AU68" s="303">
        <v>2535.5</v>
      </c>
      <c r="AV68" s="26">
        <f>Заказ_Столешницы[[#This Row],[Стоимость]]-Заказ_Столешницы[[#This Row],[Цена в БЗ]]</f>
        <v>348.24025080000001</v>
      </c>
      <c r="AW68" s="1"/>
      <c r="AY68" s="180"/>
      <c r="AZ68" s="180"/>
      <c r="BA68" s="180"/>
      <c r="BB68" s="180"/>
      <c r="BC68" s="180"/>
      <c r="BD68" s="180"/>
      <c r="BE68" s="180"/>
      <c r="BF68" s="180"/>
      <c r="BG68" s="180"/>
      <c r="BH68" s="180"/>
      <c r="BI68" s="180"/>
    </row>
    <row r="69" spans="1:61" x14ac:dyDescent="0.25">
      <c r="AL69" s="1" t="s">
        <v>464</v>
      </c>
      <c r="AM69" s="1" t="s">
        <v>457</v>
      </c>
      <c r="AN69" s="1">
        <v>15</v>
      </c>
      <c r="AO69" s="26">
        <v>541</v>
      </c>
      <c r="AP69" s="26">
        <v>871</v>
      </c>
      <c r="AQ69" s="1">
        <v>1</v>
      </c>
      <c r="AR69" s="1">
        <v>2883.7402508</v>
      </c>
      <c r="AS69" s="1" t="s">
        <v>1820</v>
      </c>
      <c r="AT69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RUSTY METAL 15 541 871</v>
      </c>
      <c r="AU69" s="303">
        <v>2535.5</v>
      </c>
      <c r="AV69" s="26">
        <f>Заказ_Столешницы[[#This Row],[Стоимость]]-Заказ_Столешницы[[#This Row],[Цена в БЗ]]</f>
        <v>348.24025080000001</v>
      </c>
      <c r="AW69" s="1"/>
    </row>
    <row r="70" spans="1:61" s="180" customFormat="1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211"/>
      <c r="K70" s="195"/>
      <c r="L70"/>
      <c r="M70" s="197"/>
      <c r="N70"/>
      <c r="O70"/>
      <c r="P70" s="199"/>
      <c r="Q70"/>
      <c r="R70"/>
      <c r="S70"/>
      <c r="T70"/>
      <c r="U70"/>
      <c r="V70"/>
      <c r="W70"/>
      <c r="X70"/>
      <c r="Y70"/>
      <c r="Z70"/>
      <c r="AA70"/>
      <c r="AB70"/>
      <c r="AC70" s="206"/>
      <c r="AD70"/>
      <c r="AE70"/>
      <c r="AF70"/>
      <c r="AG70"/>
      <c r="AH70"/>
      <c r="AI70"/>
      <c r="AJ70"/>
      <c r="AL70" s="1" t="s">
        <v>464</v>
      </c>
      <c r="AM70" s="1" t="s">
        <v>457</v>
      </c>
      <c r="AN70" s="1">
        <v>38</v>
      </c>
      <c r="AO70" s="26">
        <v>1000</v>
      </c>
      <c r="AP70" s="26">
        <v>1000</v>
      </c>
      <c r="AQ70" s="1">
        <v>1</v>
      </c>
      <c r="AR70" s="1">
        <v>5072</v>
      </c>
      <c r="AS70" s="1" t="s">
        <v>1820</v>
      </c>
      <c r="AT70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RUSTY METAL 38 1000 1000</v>
      </c>
      <c r="AU70" s="303">
        <v>5071</v>
      </c>
      <c r="AV70" s="26">
        <f>Заказ_Столешницы[[#This Row],[Стоимость]]-Заказ_Столешницы[[#This Row],[Цена в БЗ]]</f>
        <v>1</v>
      </c>
      <c r="AW70" s="299"/>
      <c r="AY70"/>
      <c r="AZ70"/>
      <c r="BA70"/>
      <c r="BB70"/>
      <c r="BC70"/>
      <c r="BD70"/>
      <c r="BE70"/>
      <c r="BF70"/>
      <c r="BG70"/>
      <c r="BH70"/>
      <c r="BI70"/>
    </row>
    <row r="71" spans="1:61" s="180" customFormat="1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211"/>
      <c r="K71" s="195"/>
      <c r="L71"/>
      <c r="M71" s="197"/>
      <c r="N71"/>
      <c r="O71"/>
      <c r="P71" s="199"/>
      <c r="Q71"/>
      <c r="R71"/>
      <c r="S71"/>
      <c r="T71"/>
      <c r="U71"/>
      <c r="V71"/>
      <c r="W71"/>
      <c r="X71"/>
      <c r="Y71"/>
      <c r="Z71"/>
      <c r="AA71"/>
      <c r="AB71"/>
      <c r="AC71" s="206"/>
      <c r="AD71"/>
      <c r="AE71"/>
      <c r="AF71"/>
      <c r="AG71"/>
      <c r="AH71"/>
      <c r="AI71"/>
      <c r="AJ71"/>
      <c r="AL71" s="1" t="s">
        <v>464</v>
      </c>
      <c r="AM71" s="1" t="s">
        <v>457</v>
      </c>
      <c r="AN71" s="1">
        <v>38</v>
      </c>
      <c r="AO71" s="26">
        <v>1001</v>
      </c>
      <c r="AP71" s="26">
        <v>1001</v>
      </c>
      <c r="AQ71" s="1">
        <v>1</v>
      </c>
      <c r="AR71" s="1">
        <v>5072</v>
      </c>
      <c r="AS71" s="1" t="s">
        <v>1820</v>
      </c>
      <c r="AT71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RUSTY METAL 38 1001 1001</v>
      </c>
      <c r="AU71" s="303">
        <v>10142</v>
      </c>
      <c r="AV71" s="26">
        <f>Заказ_Столешницы[[#This Row],[Стоимость]]-Заказ_Столешницы[[#This Row],[Цена в БЗ]]</f>
        <v>-5070</v>
      </c>
      <c r="AW71" s="296">
        <f>Заказ_Столешницы[[#This Row],[Стоимость]]/Заказ_Столешницы[[#This Row],[Цена в БЗ]]</f>
        <v>0.50009859988168015</v>
      </c>
      <c r="AY71"/>
      <c r="AZ71"/>
      <c r="BA71"/>
      <c r="BB71"/>
      <c r="BC71"/>
      <c r="BD71"/>
      <c r="BE71"/>
      <c r="BF71"/>
      <c r="BG71"/>
      <c r="BH71"/>
      <c r="BI71"/>
    </row>
    <row r="72" spans="1:61" ht="15.75" customHeight="1" x14ac:dyDescent="0.25">
      <c r="AL72" s="1" t="s">
        <v>464</v>
      </c>
      <c r="AM72" s="1" t="s">
        <v>457</v>
      </c>
      <c r="AN72" s="1">
        <v>38</v>
      </c>
      <c r="AO72" s="26">
        <v>1111</v>
      </c>
      <c r="AP72" s="26">
        <v>1001</v>
      </c>
      <c r="AQ72" s="1">
        <v>1</v>
      </c>
      <c r="AR72" s="1">
        <v>5072</v>
      </c>
      <c r="AS72" s="1" t="s">
        <v>1820</v>
      </c>
      <c r="AT72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RUSTY METAL 38 1111 1001</v>
      </c>
      <c r="AU72" s="303">
        <v>5071</v>
      </c>
      <c r="AV72" s="26">
        <f>Заказ_Столешницы[[#This Row],[Стоимость]]-Заказ_Столешницы[[#This Row],[Цена в БЗ]]</f>
        <v>1</v>
      </c>
      <c r="AW72" s="1"/>
    </row>
    <row r="73" spans="1:61" s="234" customFormat="1" x14ac:dyDescent="0.25">
      <c r="A73" s="1"/>
      <c r="B73" s="1"/>
      <c r="C73" s="1"/>
      <c r="D73" s="1"/>
      <c r="E73" s="1"/>
      <c r="F73" s="1"/>
      <c r="G73" s="1"/>
      <c r="H73" s="1"/>
      <c r="I73" s="1"/>
      <c r="J73" s="211"/>
      <c r="K73" s="195"/>
      <c r="L73"/>
      <c r="M73" s="197"/>
      <c r="N73"/>
      <c r="O73"/>
      <c r="P73" s="199"/>
      <c r="Q73"/>
      <c r="R73"/>
      <c r="S73"/>
      <c r="T73"/>
      <c r="U73"/>
      <c r="V73"/>
      <c r="W73"/>
      <c r="X73"/>
      <c r="Y73"/>
      <c r="Z73"/>
      <c r="AA73"/>
      <c r="AB73"/>
      <c r="AC73" s="206"/>
      <c r="AD73"/>
      <c r="AE73"/>
      <c r="AF73"/>
      <c r="AG73"/>
      <c r="AH73"/>
      <c r="AI73"/>
      <c r="AJ73"/>
      <c r="AL73" s="1" t="s">
        <v>464</v>
      </c>
      <c r="AM73" s="1" t="s">
        <v>457</v>
      </c>
      <c r="AN73" s="1">
        <v>38</v>
      </c>
      <c r="AO73" s="26">
        <v>101</v>
      </c>
      <c r="AP73" s="26">
        <v>101</v>
      </c>
      <c r="AQ73" s="1">
        <v>1</v>
      </c>
      <c r="AR73" s="1">
        <v>2536</v>
      </c>
      <c r="AS73" s="1" t="s">
        <v>1820</v>
      </c>
      <c r="AT73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RUSTY METAL 38 101 101</v>
      </c>
      <c r="AU73" s="303">
        <v>2535.5</v>
      </c>
      <c r="AV73" s="26">
        <f>Заказ_Столешницы[[#This Row],[Стоимость]]-Заказ_Столешницы[[#This Row],[Цена в БЗ]]</f>
        <v>0.5</v>
      </c>
      <c r="AW73" s="301"/>
    </row>
    <row r="74" spans="1:61" x14ac:dyDescent="0.25">
      <c r="AL74" s="1" t="s">
        <v>464</v>
      </c>
      <c r="AM74" s="1" t="s">
        <v>457</v>
      </c>
      <c r="AN74" s="1">
        <v>38</v>
      </c>
      <c r="AO74" s="26">
        <v>149</v>
      </c>
      <c r="AP74" s="26">
        <v>149</v>
      </c>
      <c r="AQ74" s="1">
        <v>1</v>
      </c>
      <c r="AR74" s="1">
        <v>2536</v>
      </c>
      <c r="AS74" s="1" t="s">
        <v>1820</v>
      </c>
      <c r="AT74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RUSTY METAL 38 149 149</v>
      </c>
      <c r="AU74" s="303">
        <v>2535.5</v>
      </c>
      <c r="AV74" s="26">
        <f>Заказ_Столешницы[[#This Row],[Стоимость]]-Заказ_Столешницы[[#This Row],[Цена в БЗ]]</f>
        <v>0.5</v>
      </c>
      <c r="AW74" s="1"/>
    </row>
    <row r="75" spans="1:61" s="234" customFormat="1" x14ac:dyDescent="0.25">
      <c r="A75" s="1"/>
      <c r="B75" s="1"/>
      <c r="C75" s="1"/>
      <c r="D75" s="1"/>
      <c r="E75" s="1"/>
      <c r="F75" s="1"/>
      <c r="G75" s="1"/>
      <c r="H75" s="1"/>
      <c r="I75" s="1"/>
      <c r="J75" s="211"/>
      <c r="K75" s="195"/>
      <c r="L75"/>
      <c r="M75" s="197"/>
      <c r="N75"/>
      <c r="O75"/>
      <c r="P75" s="199"/>
      <c r="Q75"/>
      <c r="R75"/>
      <c r="S75"/>
      <c r="T75"/>
      <c r="U75"/>
      <c r="V75"/>
      <c r="W75"/>
      <c r="X75"/>
      <c r="Y75"/>
      <c r="Z75"/>
      <c r="AA75"/>
      <c r="AB75"/>
      <c r="AC75" s="206"/>
      <c r="AD75"/>
      <c r="AE75"/>
      <c r="AF75"/>
      <c r="AG75"/>
      <c r="AH75"/>
      <c r="AI75"/>
      <c r="AJ75"/>
      <c r="AL75" s="1" t="s">
        <v>464</v>
      </c>
      <c r="AM75" s="1" t="s">
        <v>457</v>
      </c>
      <c r="AN75" s="1">
        <v>38</v>
      </c>
      <c r="AO75" s="26">
        <v>2002</v>
      </c>
      <c r="AP75" s="26">
        <v>1199</v>
      </c>
      <c r="AQ75" s="1">
        <v>1</v>
      </c>
      <c r="AR75" s="1">
        <v>8556</v>
      </c>
      <c r="AS75" s="1" t="s">
        <v>1820</v>
      </c>
      <c r="AT75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RUSTY METAL 38 2002 1199</v>
      </c>
      <c r="AU75" s="303">
        <v>8556</v>
      </c>
      <c r="AV75" s="26">
        <f>Заказ_Столешницы[[#This Row],[Стоимость]]-Заказ_Столешницы[[#This Row],[Цена в БЗ]]</f>
        <v>0</v>
      </c>
      <c r="AW75" s="301"/>
    </row>
    <row r="76" spans="1:61" s="237" customFormat="1" x14ac:dyDescent="0.25">
      <c r="A76" s="1"/>
      <c r="B76" s="1"/>
      <c r="C76" s="1"/>
      <c r="D76" s="1"/>
      <c r="E76" s="1"/>
      <c r="F76" s="1"/>
      <c r="G76" s="1"/>
      <c r="H76" s="1"/>
      <c r="I76" s="1"/>
      <c r="J76" s="211"/>
      <c r="K76" s="195"/>
      <c r="L76"/>
      <c r="M76" s="197"/>
      <c r="N76"/>
      <c r="O76"/>
      <c r="P76" s="199"/>
      <c r="Q76"/>
      <c r="R76"/>
      <c r="S76"/>
      <c r="T76"/>
      <c r="U76"/>
      <c r="V76"/>
      <c r="W76"/>
      <c r="X76"/>
      <c r="Y76"/>
      <c r="Z76"/>
      <c r="AA76"/>
      <c r="AB76"/>
      <c r="AC76" s="206"/>
      <c r="AD76"/>
      <c r="AE76"/>
      <c r="AF76"/>
      <c r="AG76"/>
      <c r="AH76"/>
      <c r="AI76"/>
      <c r="AJ76"/>
      <c r="AL76" s="1" t="s">
        <v>464</v>
      </c>
      <c r="AM76" s="1" t="s">
        <v>457</v>
      </c>
      <c r="AN76" s="1">
        <v>38</v>
      </c>
      <c r="AO76" s="26">
        <v>2441</v>
      </c>
      <c r="AP76" s="26">
        <v>1004</v>
      </c>
      <c r="AQ76" s="1">
        <v>1</v>
      </c>
      <c r="AR76" s="1">
        <v>12040</v>
      </c>
      <c r="AS76" s="1" t="s">
        <v>1820</v>
      </c>
      <c r="AT76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RUSTY METAL 38 2441 1004</v>
      </c>
      <c r="AU76" s="303">
        <v>12040</v>
      </c>
      <c r="AV76" s="26">
        <f>Заказ_Столешницы[[#This Row],[Стоимость]]-Заказ_Столешницы[[#This Row],[Цена в БЗ]]</f>
        <v>0</v>
      </c>
      <c r="AW76" s="302"/>
    </row>
    <row r="77" spans="1:61" s="234" customFormat="1" x14ac:dyDescent="0.25">
      <c r="A77" s="1"/>
      <c r="B77" s="1"/>
      <c r="C77" s="1"/>
      <c r="D77" s="1"/>
      <c r="E77" s="1"/>
      <c r="F77" s="1"/>
      <c r="G77" s="1"/>
      <c r="H77" s="1"/>
      <c r="I77" s="1"/>
      <c r="J77" s="211"/>
      <c r="K77" s="195"/>
      <c r="L77"/>
      <c r="M77" s="197"/>
      <c r="N77"/>
      <c r="O77"/>
      <c r="P77" s="199"/>
      <c r="Q77"/>
      <c r="R77"/>
      <c r="S77"/>
      <c r="T77"/>
      <c r="U77"/>
      <c r="V77"/>
      <c r="W77"/>
      <c r="X77"/>
      <c r="Y77"/>
      <c r="Z77"/>
      <c r="AA77"/>
      <c r="AB77"/>
      <c r="AC77" s="206"/>
      <c r="AD77"/>
      <c r="AE77"/>
      <c r="AF77"/>
      <c r="AG77"/>
      <c r="AH77"/>
      <c r="AI77"/>
      <c r="AJ77"/>
      <c r="AL77" s="1" t="s">
        <v>464</v>
      </c>
      <c r="AM77" s="1" t="s">
        <v>457</v>
      </c>
      <c r="AN77" s="1">
        <v>38</v>
      </c>
      <c r="AO77" s="26">
        <v>2999</v>
      </c>
      <c r="AP77" s="26">
        <v>1199</v>
      </c>
      <c r="AQ77" s="1">
        <v>1</v>
      </c>
      <c r="AR77" s="1">
        <v>12040</v>
      </c>
      <c r="AS77" s="1" t="s">
        <v>1820</v>
      </c>
      <c r="AT77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RUSTY METAL 38 2999 1199</v>
      </c>
      <c r="AU77" s="303">
        <v>12040</v>
      </c>
      <c r="AV77" s="26">
        <f>Заказ_Столешницы[[#This Row],[Стоимость]]-Заказ_Столешницы[[#This Row],[Цена в БЗ]]</f>
        <v>0</v>
      </c>
      <c r="AW77" s="301"/>
    </row>
    <row r="78" spans="1:61" x14ac:dyDescent="0.25">
      <c r="AL78" s="1" t="s">
        <v>464</v>
      </c>
      <c r="AM78" s="1" t="s">
        <v>457</v>
      </c>
      <c r="AN78" s="1">
        <v>38</v>
      </c>
      <c r="AO78" s="26">
        <v>777</v>
      </c>
      <c r="AP78" s="26">
        <v>345</v>
      </c>
      <c r="AQ78" s="1">
        <v>1</v>
      </c>
      <c r="AR78" s="1">
        <v>2536</v>
      </c>
      <c r="AS78" s="1" t="s">
        <v>1820</v>
      </c>
      <c r="AT78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RUSTY METAL 38 777 345</v>
      </c>
      <c r="AU78" s="303">
        <v>2535.5</v>
      </c>
      <c r="AV78" s="26">
        <f>Заказ_Столешницы[[#This Row],[Стоимость]]-Заказ_Столешницы[[#This Row],[Цена в БЗ]]</f>
        <v>0.5</v>
      </c>
      <c r="AW78" s="1"/>
    </row>
    <row r="79" spans="1:61" x14ac:dyDescent="0.25">
      <c r="AL79" s="1" t="s">
        <v>464</v>
      </c>
      <c r="AM79" s="1" t="s">
        <v>457</v>
      </c>
      <c r="AN79" s="1">
        <v>38</v>
      </c>
      <c r="AO79" s="26">
        <v>777</v>
      </c>
      <c r="AP79" s="26">
        <v>777</v>
      </c>
      <c r="AQ79" s="1">
        <v>1</v>
      </c>
      <c r="AR79" s="1">
        <v>5072</v>
      </c>
      <c r="AS79" s="1" t="s">
        <v>1820</v>
      </c>
      <c r="AT79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RUSTY METAL 38 777 777</v>
      </c>
      <c r="AU79" s="303">
        <v>5071</v>
      </c>
      <c r="AV79" s="26">
        <f>Заказ_Столешницы[[#This Row],[Стоимость]]-Заказ_Столешницы[[#This Row],[Цена в БЗ]]</f>
        <v>1</v>
      </c>
      <c r="AW79" s="1"/>
    </row>
    <row r="80" spans="1:61" s="234" customFormat="1" x14ac:dyDescent="0.25">
      <c r="A80" s="1"/>
      <c r="B80" s="1"/>
      <c r="C80" s="1"/>
      <c r="D80" s="1"/>
      <c r="E80" s="1"/>
      <c r="F80" s="1"/>
      <c r="G80" s="1"/>
      <c r="H80" s="1"/>
      <c r="I80" s="1"/>
      <c r="J80" s="211"/>
      <c r="K80" s="195"/>
      <c r="L80"/>
      <c r="M80" s="197"/>
      <c r="N80"/>
      <c r="O80"/>
      <c r="P80" s="199"/>
      <c r="Q80"/>
      <c r="R80"/>
      <c r="S80"/>
      <c r="T80"/>
      <c r="U80"/>
      <c r="V80"/>
      <c r="W80"/>
      <c r="X80"/>
      <c r="Y80"/>
      <c r="Z80"/>
      <c r="AA80"/>
      <c r="AB80"/>
      <c r="AC80" s="206"/>
      <c r="AD80"/>
      <c r="AE80"/>
      <c r="AF80"/>
      <c r="AG80"/>
      <c r="AH80"/>
      <c r="AI80"/>
      <c r="AJ80"/>
      <c r="AL80" s="1" t="s">
        <v>464</v>
      </c>
      <c r="AM80" s="1" t="s">
        <v>457</v>
      </c>
      <c r="AN80" s="1">
        <v>38</v>
      </c>
      <c r="AO80" s="26">
        <v>888</v>
      </c>
      <c r="AP80" s="26">
        <v>241</v>
      </c>
      <c r="AQ80" s="1">
        <v>1</v>
      </c>
      <c r="AR80" s="1">
        <v>2536</v>
      </c>
      <c r="AS80" s="1" t="s">
        <v>1820</v>
      </c>
      <c r="AT80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RUSTY METAL 38 888 241</v>
      </c>
      <c r="AU80" s="303">
        <v>2535.5</v>
      </c>
      <c r="AV80" s="26">
        <f>Заказ_Столешницы[[#This Row],[Стоимость]]-Заказ_Столешницы[[#This Row],[Цена в БЗ]]</f>
        <v>0.5</v>
      </c>
      <c r="AW80" s="301"/>
    </row>
    <row r="81" spans="1:61" x14ac:dyDescent="0.25">
      <c r="AL81" s="1" t="s">
        <v>464</v>
      </c>
      <c r="AM81" s="1" t="s">
        <v>457</v>
      </c>
      <c r="AN81" s="1">
        <v>38</v>
      </c>
      <c r="AO81" s="26">
        <v>999</v>
      </c>
      <c r="AP81" s="26">
        <v>1001</v>
      </c>
      <c r="AQ81" s="1">
        <v>1</v>
      </c>
      <c r="AR81" s="1">
        <v>5072</v>
      </c>
      <c r="AS81" s="1" t="s">
        <v>1820</v>
      </c>
      <c r="AT81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RUSTY METAL 38 999 1001</v>
      </c>
      <c r="AU81" s="303">
        <v>5071</v>
      </c>
      <c r="AV81" s="26">
        <f>Заказ_Столешницы[[#This Row],[Стоимость]]-Заказ_Столешницы[[#This Row],[Цена в БЗ]]</f>
        <v>1</v>
      </c>
      <c r="AW81" s="1"/>
    </row>
    <row r="82" spans="1:61" x14ac:dyDescent="0.25">
      <c r="AL82" s="1" t="s">
        <v>464</v>
      </c>
      <c r="AM82" s="1" t="s">
        <v>457</v>
      </c>
      <c r="AN82" s="1">
        <v>38</v>
      </c>
      <c r="AO82" s="26">
        <v>999</v>
      </c>
      <c r="AP82" s="26">
        <v>999</v>
      </c>
      <c r="AQ82" s="1">
        <v>1</v>
      </c>
      <c r="AR82" s="1">
        <v>5072</v>
      </c>
      <c r="AS82" s="1" t="s">
        <v>1820</v>
      </c>
      <c r="AT82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RUSTY METAL 38 999 999</v>
      </c>
      <c r="AU82" s="303">
        <v>5071</v>
      </c>
      <c r="AV82" s="26">
        <f>Заказ_Столешницы[[#This Row],[Стоимость]]-Заказ_Столешницы[[#This Row],[Цена в БЗ]]</f>
        <v>1</v>
      </c>
      <c r="AW82" s="1"/>
    </row>
    <row r="83" spans="1:61" x14ac:dyDescent="0.25">
      <c r="AL83" s="1" t="s">
        <v>464</v>
      </c>
      <c r="AM83" s="1" t="s">
        <v>467</v>
      </c>
      <c r="AN83" s="1">
        <v>15</v>
      </c>
      <c r="AO83" s="26">
        <v>179</v>
      </c>
      <c r="AP83" s="26">
        <v>599</v>
      </c>
      <c r="AQ83" s="1">
        <v>1</v>
      </c>
      <c r="AR83" s="1">
        <v>1441.8701254</v>
      </c>
      <c r="AS83" s="1" t="s">
        <v>1820</v>
      </c>
      <c r="AT83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SHABBY WHITE 15 179 599</v>
      </c>
      <c r="AU83" s="303">
        <v>2536</v>
      </c>
      <c r="AV83" s="26">
        <f>Заказ_Столешницы[[#This Row],[Стоимость]]-Заказ_Столешницы[[#This Row],[Цена в БЗ]]</f>
        <v>-1094.1298746</v>
      </c>
      <c r="AW83" s="296">
        <f>Заказ_Столешницы[[#This Row],[Стоимость]]/Заказ_Столешницы[[#This Row],[Цена в БЗ]]</f>
        <v>0.56856077500000002</v>
      </c>
    </row>
    <row r="84" spans="1:61" x14ac:dyDescent="0.25">
      <c r="AL84" s="1" t="s">
        <v>464</v>
      </c>
      <c r="AM84" s="1" t="s">
        <v>467</v>
      </c>
      <c r="AN84" s="1">
        <v>15</v>
      </c>
      <c r="AO84" s="26">
        <v>2599</v>
      </c>
      <c r="AP84" s="26">
        <v>129</v>
      </c>
      <c r="AQ84" s="1">
        <v>1</v>
      </c>
      <c r="AR84" s="1">
        <v>3422.7358655000003</v>
      </c>
      <c r="AS84" s="1" t="s">
        <v>1820</v>
      </c>
      <c r="AT84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SHABBY WHITE 15 2599 129</v>
      </c>
      <c r="AU84" s="303">
        <v>3010</v>
      </c>
      <c r="AV84" s="26">
        <f>Заказ_Столешницы[[#This Row],[Стоимость]]-Заказ_Столешницы[[#This Row],[Цена в БЗ]]</f>
        <v>412.73586550000027</v>
      </c>
      <c r="AW84" s="1"/>
      <c r="AY84" s="180"/>
      <c r="AZ84" s="180"/>
      <c r="BA84" s="180"/>
      <c r="BB84" s="180"/>
      <c r="BC84" s="180"/>
      <c r="BD84" s="180"/>
      <c r="BE84" s="180"/>
      <c r="BF84" s="180"/>
      <c r="BG84" s="180"/>
      <c r="BH84" s="180"/>
      <c r="BI84" s="180"/>
    </row>
    <row r="85" spans="1:61" x14ac:dyDescent="0.25">
      <c r="AL85" s="1" t="s">
        <v>464</v>
      </c>
      <c r="AM85" s="1" t="s">
        <v>467</v>
      </c>
      <c r="AN85" s="1">
        <v>15</v>
      </c>
      <c r="AO85" s="26">
        <v>2999</v>
      </c>
      <c r="AP85" s="26">
        <v>1001</v>
      </c>
      <c r="AQ85" s="1">
        <v>1</v>
      </c>
      <c r="AR85" s="1">
        <v>6845.4717310000005</v>
      </c>
      <c r="AS85" s="1" t="s">
        <v>1820</v>
      </c>
      <c r="AT85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SHABBY WHITE 15 2999 1001</v>
      </c>
      <c r="AU85" s="303">
        <v>6020</v>
      </c>
      <c r="AV85" s="26">
        <f>Заказ_Столешницы[[#This Row],[Стоимость]]-Заказ_Столешницы[[#This Row],[Цена в БЗ]]</f>
        <v>825.47173100000055</v>
      </c>
      <c r="AW85" s="1"/>
    </row>
    <row r="86" spans="1:61" x14ac:dyDescent="0.25">
      <c r="AL86" s="1" t="s">
        <v>464</v>
      </c>
      <c r="AM86" s="1" t="s">
        <v>467</v>
      </c>
      <c r="AN86" s="1">
        <v>15</v>
      </c>
      <c r="AO86" s="26">
        <v>3333</v>
      </c>
      <c r="AP86" s="26">
        <v>555</v>
      </c>
      <c r="AQ86" s="1">
        <v>1</v>
      </c>
      <c r="AR86" s="1">
        <v>4164.1391161000001</v>
      </c>
      <c r="AS86" s="1" t="s">
        <v>1820</v>
      </c>
      <c r="AT86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SHABBY WHITE 15 3333 555</v>
      </c>
      <c r="AU86" s="303">
        <v>4171.75</v>
      </c>
      <c r="AV86" s="26">
        <f>Заказ_Столешницы[[#This Row],[Стоимость]]-Заказ_Столешницы[[#This Row],[Цена в БЗ]]</f>
        <v>-7.6108838999998625</v>
      </c>
      <c r="AW86" s="296">
        <f>Заказ_Столешницы[[#This Row],[Стоимость]]/Заказ_Столешницы[[#This Row],[Цена в БЗ]]</f>
        <v>0.99817561361538931</v>
      </c>
    </row>
    <row r="87" spans="1:61" s="180" customFormat="1" x14ac:dyDescent="0.25">
      <c r="A87" s="1"/>
      <c r="B87" s="1"/>
      <c r="C87" s="1"/>
      <c r="D87" s="1"/>
      <c r="E87" s="1"/>
      <c r="F87" s="1"/>
      <c r="G87" s="1"/>
      <c r="H87" s="1"/>
      <c r="I87" s="1"/>
      <c r="J87" s="211"/>
      <c r="K87" s="195"/>
      <c r="L87"/>
      <c r="M87" s="197"/>
      <c r="N87"/>
      <c r="O87"/>
      <c r="P87" s="199"/>
      <c r="Q87"/>
      <c r="R87"/>
      <c r="S87"/>
      <c r="T87"/>
      <c r="U87"/>
      <c r="V87"/>
      <c r="W87"/>
      <c r="X87"/>
      <c r="Y87"/>
      <c r="Z87"/>
      <c r="AA87"/>
      <c r="AB87"/>
      <c r="AC87" s="206"/>
      <c r="AD87"/>
      <c r="AE87"/>
      <c r="AF87"/>
      <c r="AG87"/>
      <c r="AH87"/>
      <c r="AI87"/>
      <c r="AJ87"/>
      <c r="AL87" s="1" t="s">
        <v>464</v>
      </c>
      <c r="AM87" s="1" t="s">
        <v>467</v>
      </c>
      <c r="AN87" s="1">
        <v>15</v>
      </c>
      <c r="AO87" s="26">
        <v>3452</v>
      </c>
      <c r="AP87" s="26">
        <v>695</v>
      </c>
      <c r="AQ87" s="1">
        <v>1</v>
      </c>
      <c r="AR87" s="1">
        <v>8328.2782322000003</v>
      </c>
      <c r="AS87" s="1" t="s">
        <v>1820</v>
      </c>
      <c r="AT87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SHABBY WHITE 15 3452 695</v>
      </c>
      <c r="AU87" s="303">
        <v>8343.5</v>
      </c>
      <c r="AV87" s="26">
        <f>Заказ_Столешницы[[#This Row],[Стоимость]]-Заказ_Столешницы[[#This Row],[Цена в БЗ]]</f>
        <v>-15.221767799999725</v>
      </c>
      <c r="AW87" s="296">
        <f>Заказ_Столешницы[[#This Row],[Стоимость]]/Заказ_Столешницы[[#This Row],[Цена в БЗ]]</f>
        <v>0.99817561361538931</v>
      </c>
    </row>
    <row r="88" spans="1:61" x14ac:dyDescent="0.25">
      <c r="AL88" s="1" t="s">
        <v>464</v>
      </c>
      <c r="AM88" s="1" t="s">
        <v>459</v>
      </c>
      <c r="AN88" s="1">
        <v>15</v>
      </c>
      <c r="AO88" s="26">
        <v>179</v>
      </c>
      <c r="AP88" s="26">
        <v>599</v>
      </c>
      <c r="AQ88" s="1">
        <v>1</v>
      </c>
      <c r="AR88" s="1">
        <v>1441.8701254</v>
      </c>
      <c r="AS88" s="1" t="s">
        <v>1820</v>
      </c>
      <c r="AT88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SMOKE GRANITE 15 179 599</v>
      </c>
      <c r="AU88" s="303">
        <v>1268</v>
      </c>
      <c r="AV88" s="26">
        <f>Заказ_Столешницы[[#This Row],[Стоимость]]-Заказ_Столешницы[[#This Row],[Цена в БЗ]]</f>
        <v>173.87012540000001</v>
      </c>
      <c r="AW88" s="1"/>
    </row>
    <row r="89" spans="1:61" x14ac:dyDescent="0.25">
      <c r="AL89" s="1" t="s">
        <v>464</v>
      </c>
      <c r="AM89" s="1" t="s">
        <v>459</v>
      </c>
      <c r="AN89" s="1">
        <v>15</v>
      </c>
      <c r="AO89" s="26">
        <v>2599</v>
      </c>
      <c r="AP89" s="26">
        <v>129</v>
      </c>
      <c r="AQ89" s="1">
        <v>1</v>
      </c>
      <c r="AR89" s="1">
        <v>3422.7358655000003</v>
      </c>
      <c r="AS89" s="1" t="s">
        <v>1820</v>
      </c>
      <c r="AT89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SMOKE GRANITE 15 2599 129</v>
      </c>
      <c r="AU89" s="303">
        <v>3010</v>
      </c>
      <c r="AV89" s="26">
        <f>Заказ_Столешницы[[#This Row],[Стоимость]]-Заказ_Столешницы[[#This Row],[Цена в БЗ]]</f>
        <v>412.73586550000027</v>
      </c>
      <c r="AW89" s="1"/>
    </row>
    <row r="90" spans="1:61" s="180" customFormat="1" x14ac:dyDescent="0.25">
      <c r="A90" s="1"/>
      <c r="B90" s="1"/>
      <c r="C90" s="1"/>
      <c r="D90" s="1"/>
      <c r="E90" s="1"/>
      <c r="F90" s="1"/>
      <c r="G90" s="1"/>
      <c r="H90" s="1"/>
      <c r="I90" s="1"/>
      <c r="J90" s="211"/>
      <c r="K90" s="195"/>
      <c r="L90"/>
      <c r="M90" s="197"/>
      <c r="N90"/>
      <c r="O90"/>
      <c r="P90" s="199"/>
      <c r="Q90"/>
      <c r="R90"/>
      <c r="S90"/>
      <c r="T90"/>
      <c r="U90"/>
      <c r="V90"/>
      <c r="W90"/>
      <c r="X90"/>
      <c r="Y90"/>
      <c r="Z90"/>
      <c r="AA90"/>
      <c r="AB90"/>
      <c r="AC90" s="206"/>
      <c r="AD90"/>
      <c r="AE90"/>
      <c r="AF90"/>
      <c r="AG90"/>
      <c r="AH90"/>
      <c r="AI90"/>
      <c r="AJ90"/>
      <c r="AL90" s="1" t="s">
        <v>464</v>
      </c>
      <c r="AM90" s="1" t="s">
        <v>459</v>
      </c>
      <c r="AN90" s="1">
        <v>15</v>
      </c>
      <c r="AO90" s="26">
        <v>2999</v>
      </c>
      <c r="AP90" s="26">
        <v>997</v>
      </c>
      <c r="AQ90" s="1">
        <v>1</v>
      </c>
      <c r="AR90" s="1">
        <v>6845.4717310000005</v>
      </c>
      <c r="AS90" s="1" t="s">
        <v>1820</v>
      </c>
      <c r="AT90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SMOKE GRANITE 15 2999 997</v>
      </c>
      <c r="AU90" s="303">
        <v>6020</v>
      </c>
      <c r="AV90" s="26">
        <f>Заказ_Столешницы[[#This Row],[Стоимость]]-Заказ_Столешницы[[#This Row],[Цена в БЗ]]</f>
        <v>825.47173100000055</v>
      </c>
      <c r="AW90" s="299"/>
      <c r="AY90"/>
      <c r="AZ90"/>
      <c r="BA90"/>
      <c r="BB90"/>
      <c r="BC90"/>
      <c r="BD90"/>
      <c r="BE90"/>
      <c r="BF90"/>
      <c r="BG90"/>
      <c r="BH90"/>
      <c r="BI90"/>
    </row>
    <row r="91" spans="1:61" x14ac:dyDescent="0.25">
      <c r="AL91" s="1" t="s">
        <v>464</v>
      </c>
      <c r="AM91" s="1" t="s">
        <v>459</v>
      </c>
      <c r="AN91" s="1">
        <v>15</v>
      </c>
      <c r="AO91" s="26">
        <v>3452</v>
      </c>
      <c r="AP91" s="26">
        <v>695</v>
      </c>
      <c r="AQ91" s="1">
        <v>1</v>
      </c>
      <c r="AR91" s="1">
        <v>8328.2782322000003</v>
      </c>
      <c r="AS91" s="1" t="s">
        <v>1820</v>
      </c>
      <c r="AT91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SMOKE GRANITE 15 3452 695</v>
      </c>
      <c r="AU91" s="303">
        <v>8343.5</v>
      </c>
      <c r="AV91" s="26">
        <f>Заказ_Столешницы[[#This Row],[Стоимость]]-Заказ_Столешницы[[#This Row],[Цена в БЗ]]</f>
        <v>-15.221767799999725</v>
      </c>
      <c r="AW91" s="296">
        <f>Заказ_Столешницы[[#This Row],[Стоимость]]/Заказ_Столешницы[[#This Row],[Цена в БЗ]]</f>
        <v>0.99817561361538931</v>
      </c>
    </row>
    <row r="92" spans="1:61" x14ac:dyDescent="0.25">
      <c r="AL92" s="1" t="s">
        <v>464</v>
      </c>
      <c r="AM92" s="1" t="s">
        <v>459</v>
      </c>
      <c r="AN92" s="1">
        <v>38</v>
      </c>
      <c r="AO92" s="26">
        <v>1123</v>
      </c>
      <c r="AP92" s="26">
        <v>145</v>
      </c>
      <c r="AQ92" s="1">
        <v>1</v>
      </c>
      <c r="AR92" s="1">
        <v>2536</v>
      </c>
      <c r="AS92" s="1" t="s">
        <v>1820</v>
      </c>
      <c r="AT92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SMOKE GRANITE 38 1123 145</v>
      </c>
      <c r="AU92" s="303">
        <v>2535.5</v>
      </c>
      <c r="AV92" s="26">
        <f>Заказ_Столешницы[[#This Row],[Стоимость]]-Заказ_Столешницы[[#This Row],[Цена в БЗ]]</f>
        <v>0.5</v>
      </c>
      <c r="AW92" s="1"/>
    </row>
    <row r="93" spans="1:61" x14ac:dyDescent="0.25">
      <c r="AL93" s="1" t="s">
        <v>464</v>
      </c>
      <c r="AM93" s="1" t="s">
        <v>459</v>
      </c>
      <c r="AN93" s="1">
        <v>38</v>
      </c>
      <c r="AO93" s="26">
        <v>1589</v>
      </c>
      <c r="AP93" s="26">
        <v>178</v>
      </c>
      <c r="AQ93" s="1">
        <v>1</v>
      </c>
      <c r="AR93" s="1">
        <v>4278</v>
      </c>
      <c r="AS93" s="1" t="s">
        <v>1820</v>
      </c>
      <c r="AT93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SMOKE GRANITE 38 1589 178</v>
      </c>
      <c r="AU93" s="303">
        <v>4278</v>
      </c>
      <c r="AV93" s="26">
        <f>Заказ_Столешницы[[#This Row],[Стоимость]]-Заказ_Столешницы[[#This Row],[Цена в БЗ]]</f>
        <v>0</v>
      </c>
      <c r="AW93" s="1"/>
      <c r="AY93" s="180"/>
      <c r="AZ93" s="180"/>
      <c r="BA93" s="180"/>
      <c r="BB93" s="180"/>
      <c r="BC93" s="180"/>
      <c r="BD93" s="180"/>
      <c r="BE93" s="180"/>
      <c r="BF93" s="180"/>
      <c r="BG93" s="180"/>
      <c r="BH93" s="180"/>
      <c r="BI93" s="180"/>
    </row>
    <row r="94" spans="1:61" x14ac:dyDescent="0.25">
      <c r="AL94" s="1" t="s">
        <v>464</v>
      </c>
      <c r="AM94" s="1" t="s">
        <v>459</v>
      </c>
      <c r="AN94" s="1">
        <v>38</v>
      </c>
      <c r="AO94" s="26">
        <v>1656</v>
      </c>
      <c r="AP94" s="26">
        <v>452</v>
      </c>
      <c r="AQ94" s="1">
        <v>1</v>
      </c>
      <c r="AR94" s="1">
        <v>4278</v>
      </c>
      <c r="AS94" s="1" t="s">
        <v>1820</v>
      </c>
      <c r="AT94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SMOKE GRANITE 38 1656 452</v>
      </c>
      <c r="AU94" s="303">
        <v>4278</v>
      </c>
      <c r="AV94" s="26">
        <f>Заказ_Столешницы[[#This Row],[Стоимость]]-Заказ_Столешницы[[#This Row],[Цена в БЗ]]</f>
        <v>0</v>
      </c>
      <c r="AW94" s="1"/>
    </row>
    <row r="95" spans="1:61" x14ac:dyDescent="0.25">
      <c r="AL95" s="1" t="s">
        <v>464</v>
      </c>
      <c r="AM95" s="1" t="s">
        <v>459</v>
      </c>
      <c r="AN95" s="1">
        <v>38</v>
      </c>
      <c r="AO95" s="26">
        <v>1897</v>
      </c>
      <c r="AP95" s="26">
        <v>654</v>
      </c>
      <c r="AQ95" s="1">
        <v>1</v>
      </c>
      <c r="AR95" s="1">
        <v>8556</v>
      </c>
      <c r="AS95" s="1" t="s">
        <v>1820</v>
      </c>
      <c r="AT95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SMOKE GRANITE 38 1897 654</v>
      </c>
      <c r="AU95" s="303">
        <v>8556</v>
      </c>
      <c r="AV95" s="26">
        <f>Заказ_Столешницы[[#This Row],[Стоимость]]-Заказ_Столешницы[[#This Row],[Цена в БЗ]]</f>
        <v>0</v>
      </c>
      <c r="AW95" s="1"/>
    </row>
    <row r="96" spans="1:61" s="180" customFormat="1" x14ac:dyDescent="0.25">
      <c r="A96" s="1"/>
      <c r="B96" s="1"/>
      <c r="C96" s="1"/>
      <c r="D96" s="1"/>
      <c r="E96" s="1"/>
      <c r="F96" s="1"/>
      <c r="G96" s="1"/>
      <c r="H96" s="1"/>
      <c r="I96" s="1"/>
      <c r="J96" s="211"/>
      <c r="K96" s="195"/>
      <c r="L96"/>
      <c r="M96" s="197"/>
      <c r="N96"/>
      <c r="O96"/>
      <c r="P96" s="199"/>
      <c r="Q96"/>
      <c r="R96"/>
      <c r="S96"/>
      <c r="T96"/>
      <c r="U96"/>
      <c r="V96"/>
      <c r="W96"/>
      <c r="X96"/>
      <c r="Y96"/>
      <c r="Z96"/>
      <c r="AA96"/>
      <c r="AB96"/>
      <c r="AC96" s="206"/>
      <c r="AD96"/>
      <c r="AE96"/>
      <c r="AF96"/>
      <c r="AG96"/>
      <c r="AH96"/>
      <c r="AI96"/>
      <c r="AJ96"/>
      <c r="AL96" s="1" t="s">
        <v>464</v>
      </c>
      <c r="AM96" s="1" t="s">
        <v>459</v>
      </c>
      <c r="AN96" s="1">
        <v>38</v>
      </c>
      <c r="AO96" s="26">
        <v>101</v>
      </c>
      <c r="AP96" s="26">
        <v>101</v>
      </c>
      <c r="AQ96" s="1">
        <v>1</v>
      </c>
      <c r="AR96" s="1">
        <v>2536</v>
      </c>
      <c r="AS96" s="1" t="s">
        <v>1820</v>
      </c>
      <c r="AT96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SMOKE GRANITE 38 101 101</v>
      </c>
      <c r="AU96" s="303">
        <v>2535.5</v>
      </c>
      <c r="AV96" s="26">
        <f>Заказ_Столешницы[[#This Row],[Стоимость]]-Заказ_Столешницы[[#This Row],[Цена в БЗ]]</f>
        <v>0.5</v>
      </c>
      <c r="AW96" s="299"/>
      <c r="AY96"/>
      <c r="AZ96"/>
      <c r="BA96"/>
      <c r="BB96"/>
      <c r="BC96"/>
      <c r="BD96"/>
      <c r="BE96"/>
      <c r="BF96"/>
      <c r="BG96"/>
      <c r="BH96"/>
      <c r="BI96"/>
    </row>
    <row r="97" spans="1:61" x14ac:dyDescent="0.25">
      <c r="AL97" s="1" t="s">
        <v>464</v>
      </c>
      <c r="AM97" s="1" t="s">
        <v>459</v>
      </c>
      <c r="AN97" s="1">
        <v>38</v>
      </c>
      <c r="AO97" s="26">
        <v>2458</v>
      </c>
      <c r="AP97" s="26">
        <v>654</v>
      </c>
      <c r="AQ97" s="1">
        <v>1</v>
      </c>
      <c r="AR97" s="1">
        <v>12040</v>
      </c>
      <c r="AS97" s="1" t="s">
        <v>1820</v>
      </c>
      <c r="AT97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SMOKE GRANITE 38 2458 654</v>
      </c>
      <c r="AU97" s="303">
        <v>12040</v>
      </c>
      <c r="AV97" s="26">
        <f>Заказ_Столешницы[[#This Row],[Стоимость]]-Заказ_Столешницы[[#This Row],[Цена в БЗ]]</f>
        <v>0</v>
      </c>
      <c r="AW97" s="1"/>
    </row>
    <row r="98" spans="1:61" x14ac:dyDescent="0.25">
      <c r="AL98" s="1" t="s">
        <v>464</v>
      </c>
      <c r="AM98" s="1" t="s">
        <v>459</v>
      </c>
      <c r="AN98" s="1">
        <v>38</v>
      </c>
      <c r="AO98" s="26">
        <v>2489</v>
      </c>
      <c r="AP98" s="26">
        <v>115</v>
      </c>
      <c r="AQ98" s="1">
        <v>1</v>
      </c>
      <c r="AR98" s="1">
        <v>6020</v>
      </c>
      <c r="AS98" s="1" t="s">
        <v>1820</v>
      </c>
      <c r="AT98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SMOKE GRANITE 38 2489 115</v>
      </c>
      <c r="AU98" s="303">
        <v>6020</v>
      </c>
      <c r="AV98" s="26">
        <f>Заказ_Столешницы[[#This Row],[Стоимость]]-Заказ_Столешницы[[#This Row],[Цена в БЗ]]</f>
        <v>0</v>
      </c>
      <c r="AW98" s="1"/>
    </row>
    <row r="99" spans="1:61" x14ac:dyDescent="0.25">
      <c r="AL99" s="1" t="s">
        <v>464</v>
      </c>
      <c r="AM99" s="1" t="s">
        <v>459</v>
      </c>
      <c r="AN99" s="1">
        <v>38</v>
      </c>
      <c r="AO99" s="26">
        <v>2989</v>
      </c>
      <c r="AP99" s="26">
        <v>1001</v>
      </c>
      <c r="AQ99" s="1">
        <v>1</v>
      </c>
      <c r="AR99" s="1">
        <v>12040</v>
      </c>
      <c r="AS99" s="1" t="s">
        <v>1820</v>
      </c>
      <c r="AT99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SMOKE GRANITE 38 2989 1001</v>
      </c>
      <c r="AU99" s="303">
        <v>12040</v>
      </c>
      <c r="AV99" s="26">
        <f>Заказ_Столешницы[[#This Row],[Стоимость]]-Заказ_Столешницы[[#This Row],[Цена в БЗ]]</f>
        <v>0</v>
      </c>
      <c r="AW99" s="1"/>
    </row>
    <row r="100" spans="1:61" x14ac:dyDescent="0.25">
      <c r="AL100" s="1" t="s">
        <v>464</v>
      </c>
      <c r="AM100" s="1" t="s">
        <v>459</v>
      </c>
      <c r="AN100" s="1">
        <v>38</v>
      </c>
      <c r="AO100" s="26">
        <v>2989</v>
      </c>
      <c r="AP100" s="26">
        <v>132</v>
      </c>
      <c r="AQ100" s="1">
        <v>1</v>
      </c>
      <c r="AR100" s="1">
        <v>6020</v>
      </c>
      <c r="AS100" s="1" t="s">
        <v>1820</v>
      </c>
      <c r="AT100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SMOKE GRANITE 38 2989 132</v>
      </c>
      <c r="AU100" s="303">
        <v>6020</v>
      </c>
      <c r="AV100" s="26">
        <f>Заказ_Столешницы[[#This Row],[Стоимость]]-Заказ_Столешницы[[#This Row],[Цена в БЗ]]</f>
        <v>0</v>
      </c>
      <c r="AW100" s="1"/>
    </row>
    <row r="101" spans="1:61" s="239" customForma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211"/>
      <c r="K101" s="195"/>
      <c r="L101"/>
      <c r="M101" s="197"/>
      <c r="N101"/>
      <c r="O101"/>
      <c r="P101" s="199"/>
      <c r="Q101"/>
      <c r="R101"/>
      <c r="S101"/>
      <c r="T101"/>
      <c r="U101"/>
      <c r="V101"/>
      <c r="W101"/>
      <c r="X101"/>
      <c r="Y101"/>
      <c r="Z101"/>
      <c r="AA101"/>
      <c r="AB101"/>
      <c r="AC101" s="206"/>
      <c r="AD101"/>
      <c r="AE101"/>
      <c r="AF101"/>
      <c r="AG101"/>
      <c r="AH101"/>
      <c r="AI101"/>
      <c r="AJ101"/>
      <c r="AL101" s="1" t="s">
        <v>464</v>
      </c>
      <c r="AM101" s="1" t="s">
        <v>459</v>
      </c>
      <c r="AN101" s="1">
        <v>38</v>
      </c>
      <c r="AO101" s="26">
        <v>2989</v>
      </c>
      <c r="AP101" s="26">
        <v>999</v>
      </c>
      <c r="AQ101" s="1">
        <v>1</v>
      </c>
      <c r="AR101" s="1">
        <v>12040</v>
      </c>
      <c r="AS101" s="1" t="s">
        <v>1820</v>
      </c>
      <c r="AT101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SMOKE GRANITE 38 2989 999</v>
      </c>
      <c r="AU101" s="303">
        <v>12040</v>
      </c>
      <c r="AV101" s="26">
        <f>Заказ_Столешницы[[#This Row],[Стоимость]]-Заказ_Столешницы[[#This Row],[Цена в БЗ]]</f>
        <v>0</v>
      </c>
      <c r="AW101" s="298"/>
    </row>
    <row r="102" spans="1:61" x14ac:dyDescent="0.25">
      <c r="AL102" s="1" t="s">
        <v>464</v>
      </c>
      <c r="AM102" s="1" t="s">
        <v>459</v>
      </c>
      <c r="AN102" s="1">
        <v>38</v>
      </c>
      <c r="AO102" s="26">
        <v>2999</v>
      </c>
      <c r="AP102" s="26">
        <v>1199</v>
      </c>
      <c r="AQ102" s="1">
        <v>1</v>
      </c>
      <c r="AR102" s="1">
        <v>12040</v>
      </c>
      <c r="AS102" s="1" t="s">
        <v>1820</v>
      </c>
      <c r="AT102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SMOKE GRANITE 38 2999 1199</v>
      </c>
      <c r="AU102" s="303">
        <v>12040</v>
      </c>
      <c r="AV102" s="26">
        <f>Заказ_Столешницы[[#This Row],[Стоимость]]-Заказ_Столешницы[[#This Row],[Цена в БЗ]]</f>
        <v>0</v>
      </c>
      <c r="AW102" s="1"/>
    </row>
    <row r="103" spans="1:61" x14ac:dyDescent="0.25">
      <c r="AL103" s="1" t="s">
        <v>464</v>
      </c>
      <c r="AM103" s="1" t="s">
        <v>459</v>
      </c>
      <c r="AN103" s="1">
        <v>38</v>
      </c>
      <c r="AO103" s="26">
        <v>2999</v>
      </c>
      <c r="AP103" s="26">
        <v>452</v>
      </c>
      <c r="AQ103" s="1">
        <v>1</v>
      </c>
      <c r="AR103" s="1">
        <v>6020</v>
      </c>
      <c r="AS103" s="1" t="s">
        <v>1820</v>
      </c>
      <c r="AT103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SMOKE GRANITE 38 2999 452</v>
      </c>
      <c r="AU103" s="303">
        <v>6020</v>
      </c>
      <c r="AV103" s="26">
        <f>Заказ_Столешницы[[#This Row],[Стоимость]]-Заказ_Столешницы[[#This Row],[Цена в БЗ]]</f>
        <v>0</v>
      </c>
      <c r="AW103" s="1"/>
    </row>
    <row r="104" spans="1:61" x14ac:dyDescent="0.25">
      <c r="AL104" s="1" t="s">
        <v>464</v>
      </c>
      <c r="AM104" s="1" t="s">
        <v>459</v>
      </c>
      <c r="AN104" s="1">
        <v>38</v>
      </c>
      <c r="AO104" s="26">
        <v>2999</v>
      </c>
      <c r="AP104" s="26">
        <v>999</v>
      </c>
      <c r="AQ104" s="1">
        <v>1</v>
      </c>
      <c r="AR104" s="1">
        <v>12040</v>
      </c>
      <c r="AS104" s="1" t="s">
        <v>1820</v>
      </c>
      <c r="AT104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SMOKE GRANITE 38 2999 999</v>
      </c>
      <c r="AU104" s="303">
        <v>12040</v>
      </c>
      <c r="AV104" s="26">
        <f>Заказ_Столешницы[[#This Row],[Стоимость]]-Заказ_Столешницы[[#This Row],[Цена в БЗ]]</f>
        <v>0</v>
      </c>
      <c r="AW104" s="1"/>
    </row>
    <row r="105" spans="1:61" x14ac:dyDescent="0.25">
      <c r="AL105" s="1" t="s">
        <v>464</v>
      </c>
      <c r="AM105" s="1" t="s">
        <v>459</v>
      </c>
      <c r="AN105" s="1">
        <v>38</v>
      </c>
      <c r="AO105" s="26">
        <v>325</v>
      </c>
      <c r="AP105" s="26">
        <v>111</v>
      </c>
      <c r="AQ105" s="1">
        <v>1</v>
      </c>
      <c r="AR105" s="1">
        <v>2536</v>
      </c>
      <c r="AS105" s="1" t="s">
        <v>1820</v>
      </c>
      <c r="AT105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SMOKE GRANITE 38 325 111</v>
      </c>
      <c r="AU105" s="303">
        <v>2535.5</v>
      </c>
      <c r="AV105" s="26">
        <f>Заказ_Столешницы[[#This Row],[Стоимость]]-Заказ_Столешницы[[#This Row],[Цена в БЗ]]</f>
        <v>0.5</v>
      </c>
      <c r="AW105" s="1"/>
    </row>
    <row r="106" spans="1:61" s="239" customForma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211"/>
      <c r="K106" s="195"/>
      <c r="L106"/>
      <c r="M106" s="197"/>
      <c r="N106"/>
      <c r="O106"/>
      <c r="P106" s="199"/>
      <c r="Q106"/>
      <c r="R106"/>
      <c r="S106"/>
      <c r="T106"/>
      <c r="U106"/>
      <c r="V106"/>
      <c r="W106"/>
      <c r="X106"/>
      <c r="Y106"/>
      <c r="Z106"/>
      <c r="AA106"/>
      <c r="AB106"/>
      <c r="AC106" s="206"/>
      <c r="AD106"/>
      <c r="AE106"/>
      <c r="AF106"/>
      <c r="AG106"/>
      <c r="AH106"/>
      <c r="AI106"/>
      <c r="AJ106"/>
      <c r="AL106" s="1" t="s">
        <v>464</v>
      </c>
      <c r="AM106" s="1" t="s">
        <v>459</v>
      </c>
      <c r="AN106" s="1">
        <v>38</v>
      </c>
      <c r="AO106" s="26">
        <v>500</v>
      </c>
      <c r="AP106" s="26">
        <v>799</v>
      </c>
      <c r="AQ106" s="1">
        <v>1</v>
      </c>
      <c r="AR106" s="1">
        <v>5072</v>
      </c>
      <c r="AS106" s="1" t="s">
        <v>1820</v>
      </c>
      <c r="AT106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SMOKE GRANITE 38 500 799</v>
      </c>
      <c r="AU106" s="303">
        <v>5071</v>
      </c>
      <c r="AV106" s="26">
        <f>Заказ_Столешницы[[#This Row],[Стоимость]]-Заказ_Столешницы[[#This Row],[Цена в БЗ]]</f>
        <v>1</v>
      </c>
      <c r="AW106" s="298"/>
    </row>
    <row r="107" spans="1:61" s="239" customForma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211"/>
      <c r="K107" s="195"/>
      <c r="L107"/>
      <c r="M107" s="197"/>
      <c r="N107"/>
      <c r="O107"/>
      <c r="P107" s="199"/>
      <c r="Q107"/>
      <c r="R107"/>
      <c r="S107"/>
      <c r="T107"/>
      <c r="U107"/>
      <c r="V107"/>
      <c r="W107"/>
      <c r="X107"/>
      <c r="Y107"/>
      <c r="Z107"/>
      <c r="AA107"/>
      <c r="AB107"/>
      <c r="AC107" s="206"/>
      <c r="AD107"/>
      <c r="AE107"/>
      <c r="AF107"/>
      <c r="AG107"/>
      <c r="AH107"/>
      <c r="AI107"/>
      <c r="AJ107"/>
      <c r="AL107" s="1" t="s">
        <v>464</v>
      </c>
      <c r="AM107" s="1" t="s">
        <v>459</v>
      </c>
      <c r="AN107" s="1">
        <v>38</v>
      </c>
      <c r="AO107" s="26">
        <v>589</v>
      </c>
      <c r="AP107" s="26">
        <v>111</v>
      </c>
      <c r="AQ107" s="1">
        <v>1</v>
      </c>
      <c r="AR107" s="1">
        <v>2536</v>
      </c>
      <c r="AS107" s="1" t="s">
        <v>1820</v>
      </c>
      <c r="AT107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SMOKE GRANITE 38 589 111</v>
      </c>
      <c r="AU107" s="303">
        <v>2535.5</v>
      </c>
      <c r="AV107" s="26">
        <f>Заказ_Столешницы[[#This Row],[Стоимость]]-Заказ_Столешницы[[#This Row],[Цена в БЗ]]</f>
        <v>0.5</v>
      </c>
      <c r="AW107" s="298"/>
    </row>
    <row r="108" spans="1:61" x14ac:dyDescent="0.25">
      <c r="AL108" s="1" t="s">
        <v>464</v>
      </c>
      <c r="AM108" s="1" t="s">
        <v>470</v>
      </c>
      <c r="AN108" s="1">
        <v>15</v>
      </c>
      <c r="AO108" s="26">
        <v>179</v>
      </c>
      <c r="AP108" s="26">
        <v>599</v>
      </c>
      <c r="AQ108" s="1">
        <v>1</v>
      </c>
      <c r="AR108" s="1">
        <v>1441.8701254</v>
      </c>
      <c r="AS108" s="1" t="s">
        <v>1820</v>
      </c>
      <c r="AT108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SNOW CERAMICS 15 179 599</v>
      </c>
      <c r="AU108" s="303">
        <v>1268</v>
      </c>
      <c r="AV108" s="26">
        <f>Заказ_Столешницы[[#This Row],[Стоимость]]-Заказ_Столешницы[[#This Row],[Цена в БЗ]]</f>
        <v>173.87012540000001</v>
      </c>
      <c r="AW108" s="1"/>
    </row>
    <row r="109" spans="1:61" x14ac:dyDescent="0.25">
      <c r="AL109" s="1" t="s">
        <v>464</v>
      </c>
      <c r="AM109" s="1" t="s">
        <v>470</v>
      </c>
      <c r="AN109" s="1">
        <v>15</v>
      </c>
      <c r="AO109" s="26">
        <v>2999</v>
      </c>
      <c r="AP109" s="26">
        <v>883</v>
      </c>
      <c r="AQ109" s="1">
        <v>1</v>
      </c>
      <c r="AR109" s="1">
        <v>6845.4717310000005</v>
      </c>
      <c r="AS109" s="1" t="s">
        <v>1820</v>
      </c>
      <c r="AT109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SNOW CERAMICS 15 2999 883</v>
      </c>
      <c r="AU109" s="303">
        <v>6020</v>
      </c>
      <c r="AV109" s="26">
        <f>Заказ_Столешницы[[#This Row],[Стоимость]]-Заказ_Столешницы[[#This Row],[Цена в БЗ]]</f>
        <v>825.47173100000055</v>
      </c>
      <c r="AW109" s="1"/>
    </row>
    <row r="110" spans="1:61" s="180" customForma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211"/>
      <c r="K110" s="195"/>
      <c r="L110"/>
      <c r="M110" s="197"/>
      <c r="N110"/>
      <c r="O110"/>
      <c r="P110" s="199"/>
      <c r="Q110"/>
      <c r="R110"/>
      <c r="S110"/>
      <c r="T110"/>
      <c r="U110"/>
      <c r="V110"/>
      <c r="W110"/>
      <c r="X110"/>
      <c r="Y110"/>
      <c r="Z110"/>
      <c r="AA110"/>
      <c r="AB110"/>
      <c r="AC110" s="206"/>
      <c r="AD110"/>
      <c r="AE110"/>
      <c r="AF110"/>
      <c r="AG110"/>
      <c r="AH110"/>
      <c r="AI110"/>
      <c r="AJ110"/>
      <c r="AL110" s="1" t="s">
        <v>464</v>
      </c>
      <c r="AM110" s="1" t="s">
        <v>470</v>
      </c>
      <c r="AN110" s="1">
        <v>15</v>
      </c>
      <c r="AO110" s="26">
        <v>3452</v>
      </c>
      <c r="AP110" s="26">
        <v>695</v>
      </c>
      <c r="AQ110" s="1">
        <v>1</v>
      </c>
      <c r="AR110" s="1">
        <v>8328.2782322000003</v>
      </c>
      <c r="AS110" s="1" t="s">
        <v>1820</v>
      </c>
      <c r="AT110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SNOW CERAMICS 15 3452 695</v>
      </c>
      <c r="AU110" s="303">
        <v>8343.5</v>
      </c>
      <c r="AV110" s="26">
        <f>Заказ_Столешницы[[#This Row],[Стоимость]]-Заказ_Столешницы[[#This Row],[Цена в БЗ]]</f>
        <v>-15.221767799999725</v>
      </c>
      <c r="AW110" s="296">
        <f>Заказ_Столешницы[[#This Row],[Стоимость]]/Заказ_Столешницы[[#This Row],[Цена в БЗ]]</f>
        <v>0.99817561361538931</v>
      </c>
    </row>
    <row r="111" spans="1:61" x14ac:dyDescent="0.25">
      <c r="AL111" s="1" t="s">
        <v>464</v>
      </c>
      <c r="AM111" s="1" t="s">
        <v>470</v>
      </c>
      <c r="AN111" s="1">
        <v>15</v>
      </c>
      <c r="AO111" s="26">
        <v>3599</v>
      </c>
      <c r="AP111" s="26">
        <v>189</v>
      </c>
      <c r="AQ111" s="1">
        <v>1</v>
      </c>
      <c r="AR111" s="1">
        <v>4164.1391161000001</v>
      </c>
      <c r="AS111" s="1" t="s">
        <v>1820</v>
      </c>
      <c r="AT111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SNOW CERAMICS 15 3599 189</v>
      </c>
      <c r="AU111" s="303">
        <v>4171.75</v>
      </c>
      <c r="AV111" s="26">
        <f>Заказ_Столешницы[[#This Row],[Стоимость]]-Заказ_Столешницы[[#This Row],[Цена в БЗ]]</f>
        <v>-7.6108838999998625</v>
      </c>
      <c r="AW111" s="296">
        <f>Заказ_Столешницы[[#This Row],[Стоимость]]/Заказ_Столешницы[[#This Row],[Цена в БЗ]]</f>
        <v>0.99817561361538931</v>
      </c>
      <c r="AY111" s="180"/>
      <c r="AZ111" s="180"/>
      <c r="BA111" s="180"/>
      <c r="BB111" s="180"/>
      <c r="BC111" s="180"/>
      <c r="BD111" s="180"/>
      <c r="BE111" s="180"/>
      <c r="BF111" s="180"/>
      <c r="BG111" s="180"/>
      <c r="BH111" s="180"/>
      <c r="BI111" s="180"/>
    </row>
    <row r="112" spans="1:61" x14ac:dyDescent="0.25">
      <c r="AL112" s="1" t="s">
        <v>464</v>
      </c>
      <c r="AM112" s="1" t="s">
        <v>463</v>
      </c>
      <c r="AN112" s="1">
        <v>15</v>
      </c>
      <c r="AO112" s="26">
        <v>2599</v>
      </c>
      <c r="AP112" s="26">
        <v>129</v>
      </c>
      <c r="AQ112" s="1">
        <v>1</v>
      </c>
      <c r="AR112" s="1">
        <v>3422.7358655000003</v>
      </c>
      <c r="AS112" s="1" t="s">
        <v>1820</v>
      </c>
      <c r="AT112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VIOLA CHERRY 15 2599 129</v>
      </c>
      <c r="AU112" s="303">
        <v>3010</v>
      </c>
      <c r="AV112" s="26">
        <f>Заказ_Столешницы[[#This Row],[Стоимость]]-Заказ_Столешницы[[#This Row],[Цена в БЗ]]</f>
        <v>412.73586550000027</v>
      </c>
      <c r="AW112" s="1"/>
      <c r="AY112" s="180"/>
      <c r="AZ112" s="180"/>
      <c r="BA112" s="180"/>
      <c r="BB112" s="180"/>
      <c r="BC112" s="180"/>
      <c r="BD112" s="180"/>
      <c r="BE112" s="180"/>
      <c r="BF112" s="180"/>
      <c r="BG112" s="180"/>
      <c r="BH112" s="180"/>
      <c r="BI112" s="180"/>
    </row>
    <row r="113" spans="1:61" s="180" customForma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211"/>
      <c r="K113" s="195"/>
      <c r="L113"/>
      <c r="M113" s="197"/>
      <c r="N113"/>
      <c r="O113"/>
      <c r="P113" s="199"/>
      <c r="Q113"/>
      <c r="R113"/>
      <c r="S113"/>
      <c r="T113"/>
      <c r="U113"/>
      <c r="V113"/>
      <c r="W113"/>
      <c r="X113"/>
      <c r="Y113"/>
      <c r="Z113"/>
      <c r="AA113"/>
      <c r="AB113"/>
      <c r="AC113" s="206"/>
      <c r="AD113"/>
      <c r="AE113"/>
      <c r="AF113"/>
      <c r="AG113"/>
      <c r="AH113"/>
      <c r="AI113"/>
      <c r="AJ113"/>
      <c r="AL113" s="1" t="s">
        <v>464</v>
      </c>
      <c r="AM113" s="1" t="s">
        <v>463</v>
      </c>
      <c r="AN113" s="1">
        <v>15</v>
      </c>
      <c r="AO113" s="26">
        <v>3214</v>
      </c>
      <c r="AP113" s="26">
        <v>659</v>
      </c>
      <c r="AQ113" s="1">
        <v>1</v>
      </c>
      <c r="AR113" s="1">
        <v>8328.2782322000003</v>
      </c>
      <c r="AS113" s="1" t="s">
        <v>1820</v>
      </c>
      <c r="AT113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VIOLA CHERRY 15 3214 659</v>
      </c>
      <c r="AU113" s="303">
        <v>8343.5</v>
      </c>
      <c r="AV113" s="26">
        <f>Заказ_Столешницы[[#This Row],[Стоимость]]-Заказ_Столешницы[[#This Row],[Цена в БЗ]]</f>
        <v>-15.221767799999725</v>
      </c>
      <c r="AW113" s="296">
        <f>Заказ_Столешницы[[#This Row],[Стоимость]]/Заказ_Столешницы[[#This Row],[Цена в БЗ]]</f>
        <v>0.99817561361538931</v>
      </c>
      <c r="AY113"/>
      <c r="AZ113"/>
      <c r="BA113"/>
      <c r="BB113"/>
      <c r="BC113"/>
      <c r="BD113"/>
      <c r="BE113"/>
      <c r="BF113"/>
      <c r="BG113"/>
      <c r="BH113"/>
      <c r="BI113"/>
    </row>
    <row r="114" spans="1:61" s="180" customForma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211"/>
      <c r="K114" s="195"/>
      <c r="L114"/>
      <c r="M114" s="197"/>
      <c r="N114"/>
      <c r="O114"/>
      <c r="P114" s="199"/>
      <c r="Q114"/>
      <c r="R114"/>
      <c r="S114"/>
      <c r="T114"/>
      <c r="U114"/>
      <c r="V114"/>
      <c r="W114"/>
      <c r="X114"/>
      <c r="Y114"/>
      <c r="Z114"/>
      <c r="AA114"/>
      <c r="AB114"/>
      <c r="AC114" s="206"/>
      <c r="AD114"/>
      <c r="AE114"/>
      <c r="AF114"/>
      <c r="AG114"/>
      <c r="AH114"/>
      <c r="AI114"/>
      <c r="AJ114"/>
      <c r="AL114" s="1" t="s">
        <v>464</v>
      </c>
      <c r="AM114" s="1" t="s">
        <v>463</v>
      </c>
      <c r="AN114" s="1">
        <v>15</v>
      </c>
      <c r="AO114" s="26">
        <v>3599</v>
      </c>
      <c r="AP114" s="26">
        <v>1199</v>
      </c>
      <c r="AQ114" s="1">
        <v>1</v>
      </c>
      <c r="AR114" s="1">
        <v>8328.2782322000003</v>
      </c>
      <c r="AS114" s="1" t="s">
        <v>1820</v>
      </c>
      <c r="AT114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VIOLA CHERRY 15 3599 1199</v>
      </c>
      <c r="AU114" s="303">
        <v>8343.5</v>
      </c>
      <c r="AV114" s="26">
        <f>Заказ_Столешницы[[#This Row],[Стоимость]]-Заказ_Столешницы[[#This Row],[Цена в БЗ]]</f>
        <v>-15.221767799999725</v>
      </c>
      <c r="AW114" s="296">
        <f>Заказ_Столешницы[[#This Row],[Стоимость]]/Заказ_Столешницы[[#This Row],[Цена в БЗ]]</f>
        <v>0.99817561361538931</v>
      </c>
      <c r="AY114"/>
      <c r="AZ114"/>
      <c r="BA114"/>
      <c r="BB114"/>
      <c r="BC114"/>
      <c r="BD114"/>
      <c r="BE114"/>
      <c r="BF114"/>
      <c r="BG114"/>
      <c r="BH114"/>
      <c r="BI114"/>
    </row>
    <row r="115" spans="1:61" s="180" customFormat="1" ht="15.75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211"/>
      <c r="K115" s="195"/>
      <c r="L115"/>
      <c r="M115" s="197"/>
      <c r="N115"/>
      <c r="O115"/>
      <c r="P115" s="199"/>
      <c r="Q115"/>
      <c r="R115"/>
      <c r="S115"/>
      <c r="T115"/>
      <c r="U115"/>
      <c r="V115"/>
      <c r="W115"/>
      <c r="X115"/>
      <c r="Y115"/>
      <c r="Z115"/>
      <c r="AA115"/>
      <c r="AB115"/>
      <c r="AC115" s="206"/>
      <c r="AD115"/>
      <c r="AE115"/>
      <c r="AF115"/>
      <c r="AG115"/>
      <c r="AH115"/>
      <c r="AI115"/>
      <c r="AJ115"/>
      <c r="AL115" s="1" t="s">
        <v>478</v>
      </c>
      <c r="AM115" s="70" t="s">
        <v>474</v>
      </c>
      <c r="AN115" s="1">
        <v>38</v>
      </c>
      <c r="AO115" s="26">
        <v>2099</v>
      </c>
      <c r="AP115" s="26">
        <v>1100</v>
      </c>
      <c r="AQ115" s="1">
        <v>1</v>
      </c>
      <c r="AR115" s="1">
        <v>18480</v>
      </c>
      <c r="AS115" s="1" t="s">
        <v>1820</v>
      </c>
      <c r="AT115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ЧЁРНЫЙ 38 2099 1100</v>
      </c>
      <c r="AU115" s="303">
        <v>18480</v>
      </c>
      <c r="AV115" s="26">
        <f>Заказ_Столешницы[[#This Row],[Стоимость]]-Заказ_Столешницы[[#This Row],[Цена в БЗ]]</f>
        <v>0</v>
      </c>
      <c r="AW115" s="299"/>
      <c r="AY115"/>
      <c r="AZ115"/>
      <c r="BA115"/>
      <c r="BB115"/>
      <c r="BC115"/>
      <c r="BD115"/>
      <c r="BE115"/>
      <c r="BF115"/>
      <c r="BG115"/>
      <c r="BH115"/>
      <c r="BI115"/>
    </row>
    <row r="116" spans="1:61" ht="15.75" x14ac:dyDescent="0.25">
      <c r="AL116" s="1" t="s">
        <v>478</v>
      </c>
      <c r="AM116" s="70" t="s">
        <v>474</v>
      </c>
      <c r="AN116" s="1">
        <v>38</v>
      </c>
      <c r="AO116" s="26">
        <v>2099</v>
      </c>
      <c r="AP116" s="26">
        <v>599</v>
      </c>
      <c r="AQ116" s="1">
        <v>1</v>
      </c>
      <c r="AR116" s="1">
        <v>9240</v>
      </c>
      <c r="AS116" s="1" t="s">
        <v>1820</v>
      </c>
      <c r="AT116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ЧЁРНЫЙ 38 2099 599</v>
      </c>
      <c r="AU116" s="303">
        <v>9240</v>
      </c>
      <c r="AV116" s="26">
        <f>Заказ_Столешницы[[#This Row],[Стоимость]]-Заказ_Столешницы[[#This Row],[Цена в БЗ]]</f>
        <v>0</v>
      </c>
      <c r="AW116" s="1"/>
    </row>
    <row r="117" spans="1:61" ht="15.75" x14ac:dyDescent="0.25">
      <c r="AL117" s="1" t="s">
        <v>478</v>
      </c>
      <c r="AM117" s="70" t="s">
        <v>474</v>
      </c>
      <c r="AN117" s="1">
        <v>38</v>
      </c>
      <c r="AO117" s="26">
        <v>3333</v>
      </c>
      <c r="AP117" s="26">
        <v>333</v>
      </c>
      <c r="AQ117" s="1">
        <v>1</v>
      </c>
      <c r="AR117" s="1">
        <v>18022</v>
      </c>
      <c r="AS117" s="1" t="s">
        <v>1820</v>
      </c>
      <c r="AT117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ЧЁРНЫЙ 38 3333 333</v>
      </c>
      <c r="AU117" s="303">
        <v>18022</v>
      </c>
      <c r="AV117" s="26">
        <f>Заказ_Столешницы[[#This Row],[Стоимость]]-Заказ_Столешницы[[#This Row],[Цена в БЗ]]</f>
        <v>0</v>
      </c>
      <c r="AW117" s="1"/>
    </row>
    <row r="118" spans="1:61" ht="15.75" x14ac:dyDescent="0.25">
      <c r="AL118" s="1" t="s">
        <v>478</v>
      </c>
      <c r="AM118" s="70" t="s">
        <v>474</v>
      </c>
      <c r="AN118" s="1">
        <v>38</v>
      </c>
      <c r="AO118" s="26">
        <v>4190</v>
      </c>
      <c r="AP118" s="26">
        <v>1100</v>
      </c>
      <c r="AQ118" s="1">
        <v>1</v>
      </c>
      <c r="AR118" s="1">
        <v>36044</v>
      </c>
      <c r="AS118" s="1" t="s">
        <v>1820</v>
      </c>
      <c r="AT118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ЧЁРНЫЙ 38 4190 1100</v>
      </c>
      <c r="AU118" s="303">
        <v>36044</v>
      </c>
      <c r="AV118" s="26">
        <f>Заказ_Столешницы[[#This Row],[Стоимость]]-Заказ_Столешницы[[#This Row],[Цена в БЗ]]</f>
        <v>0</v>
      </c>
      <c r="AW118" s="1"/>
    </row>
    <row r="119" spans="1:61" ht="15.75" x14ac:dyDescent="0.25">
      <c r="AL119" s="1" t="s">
        <v>478</v>
      </c>
      <c r="AM119" s="70" t="s">
        <v>474</v>
      </c>
      <c r="AN119" s="1">
        <v>38</v>
      </c>
      <c r="AO119" s="26">
        <v>4190</v>
      </c>
      <c r="AP119" s="26">
        <v>101</v>
      </c>
      <c r="AQ119" s="1">
        <v>1</v>
      </c>
      <c r="AR119" s="1">
        <v>18022</v>
      </c>
      <c r="AS119" s="1" t="s">
        <v>1820</v>
      </c>
      <c r="AT119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ЧЁРНЫЙ 38 4190 101</v>
      </c>
      <c r="AU119" s="303">
        <v>18022</v>
      </c>
      <c r="AV119" s="26">
        <f>Заказ_Столешницы[[#This Row],[Стоимость]]-Заказ_Столешницы[[#This Row],[Цена в БЗ]]</f>
        <v>0</v>
      </c>
      <c r="AW119" s="1"/>
    </row>
    <row r="120" spans="1:61" ht="15.75" x14ac:dyDescent="0.25">
      <c r="AL120" s="1" t="s">
        <v>478</v>
      </c>
      <c r="AM120" s="70" t="s">
        <v>474</v>
      </c>
      <c r="AN120" s="1">
        <v>38</v>
      </c>
      <c r="AO120" s="26">
        <v>4190</v>
      </c>
      <c r="AP120" s="26">
        <v>599</v>
      </c>
      <c r="AQ120" s="1">
        <v>1</v>
      </c>
      <c r="AR120" s="1">
        <v>18022</v>
      </c>
      <c r="AS120" s="1" t="s">
        <v>1820</v>
      </c>
      <c r="AT120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ЧЁРНЫЙ 38 4190 599</v>
      </c>
      <c r="AU120" s="303">
        <v>18022</v>
      </c>
      <c r="AV120" s="26">
        <f>Заказ_Столешницы[[#This Row],[Стоимость]]-Заказ_Столешницы[[#This Row],[Цена в БЗ]]</f>
        <v>0</v>
      </c>
      <c r="AW120" s="1"/>
    </row>
    <row r="121" spans="1:61" x14ac:dyDescent="0.25">
      <c r="AL121" s="1" t="s">
        <v>478</v>
      </c>
      <c r="AM121" s="1" t="s">
        <v>477</v>
      </c>
      <c r="AN121" s="1">
        <v>38</v>
      </c>
      <c r="AO121" s="26">
        <v>1234</v>
      </c>
      <c r="AP121" s="26">
        <v>123</v>
      </c>
      <c r="AQ121" s="1">
        <v>1</v>
      </c>
      <c r="AR121" s="1">
        <v>9240</v>
      </c>
      <c r="AS121" s="1" t="s">
        <v>1820</v>
      </c>
      <c r="AT121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СЕМОЛИНА КАРАМЕЛЬНАЯ 38 1234 123</v>
      </c>
      <c r="AU121" s="303">
        <v>9240</v>
      </c>
      <c r="AV121" s="26">
        <f>Заказ_Столешницы[[#This Row],[Стоимость]]-Заказ_Столешницы[[#This Row],[Цена в БЗ]]</f>
        <v>0</v>
      </c>
      <c r="AW121" s="1"/>
    </row>
    <row r="122" spans="1:61" x14ac:dyDescent="0.25">
      <c r="AL122" s="1" t="s">
        <v>478</v>
      </c>
      <c r="AM122" s="1" t="s">
        <v>477</v>
      </c>
      <c r="AN122" s="1">
        <v>38</v>
      </c>
      <c r="AO122" s="26">
        <v>199</v>
      </c>
      <c r="AP122" s="26">
        <v>199</v>
      </c>
      <c r="AQ122" s="1">
        <v>1</v>
      </c>
      <c r="AR122" s="1">
        <v>5477</v>
      </c>
      <c r="AS122" s="1" t="s">
        <v>1820</v>
      </c>
      <c r="AT122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СЕМОЛИНА КАРАМЕЛЬНАЯ 38 199 199</v>
      </c>
      <c r="AU122" s="303">
        <v>5477</v>
      </c>
      <c r="AV122" s="26">
        <f>Заказ_Столешницы[[#This Row],[Стоимость]]-Заказ_Столешницы[[#This Row],[Цена в БЗ]]</f>
        <v>0</v>
      </c>
      <c r="AW122" s="1"/>
    </row>
    <row r="123" spans="1:61" x14ac:dyDescent="0.25">
      <c r="AL123" s="1" t="s">
        <v>478</v>
      </c>
      <c r="AM123" s="1" t="s">
        <v>477</v>
      </c>
      <c r="AN123" s="1">
        <v>38</v>
      </c>
      <c r="AO123" s="26">
        <v>2099</v>
      </c>
      <c r="AP123" s="26">
        <v>1100</v>
      </c>
      <c r="AQ123" s="1">
        <v>1</v>
      </c>
      <c r="AR123" s="1">
        <v>18480</v>
      </c>
      <c r="AS123" s="1" t="s">
        <v>1820</v>
      </c>
      <c r="AT123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СЕМОЛИНА КАРАМЕЛЬНАЯ 38 2099 1100</v>
      </c>
      <c r="AU123" s="303">
        <v>18480</v>
      </c>
      <c r="AV123" s="26">
        <f>Заказ_Столешницы[[#This Row],[Стоимость]]-Заказ_Столешницы[[#This Row],[Цена в БЗ]]</f>
        <v>0</v>
      </c>
      <c r="AW123" s="1"/>
    </row>
    <row r="124" spans="1:61" x14ac:dyDescent="0.25">
      <c r="AL124" s="1" t="s">
        <v>478</v>
      </c>
      <c r="AM124" s="1" t="s">
        <v>477</v>
      </c>
      <c r="AN124" s="1">
        <v>38</v>
      </c>
      <c r="AO124" s="26">
        <v>2099</v>
      </c>
      <c r="AP124" s="26">
        <v>599</v>
      </c>
      <c r="AQ124" s="1">
        <v>1</v>
      </c>
      <c r="AR124" s="1">
        <v>9240</v>
      </c>
      <c r="AS124" s="1" t="s">
        <v>1820</v>
      </c>
      <c r="AT124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СЕМОЛИНА КАРАМЕЛЬНАЯ 38 2099 599</v>
      </c>
      <c r="AU124" s="303">
        <v>9240</v>
      </c>
      <c r="AV124" s="26">
        <f>Заказ_Столешницы[[#This Row],[Стоимость]]-Заказ_Столешницы[[#This Row],[Цена в БЗ]]</f>
        <v>0</v>
      </c>
      <c r="AW124" s="1"/>
    </row>
    <row r="125" spans="1:61" x14ac:dyDescent="0.25">
      <c r="AL125" s="1" t="s">
        <v>478</v>
      </c>
      <c r="AM125" s="1" t="s">
        <v>477</v>
      </c>
      <c r="AN125" s="1">
        <v>38</v>
      </c>
      <c r="AO125" s="26">
        <v>4190</v>
      </c>
      <c r="AP125" s="26">
        <v>1100</v>
      </c>
      <c r="AQ125" s="1">
        <v>1</v>
      </c>
      <c r="AR125" s="1">
        <v>36044</v>
      </c>
      <c r="AS125" s="1" t="s">
        <v>1820</v>
      </c>
      <c r="AT125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СЕМОЛИНА КАРАМЕЛЬНАЯ 38 4190 1100</v>
      </c>
      <c r="AU125" s="303">
        <v>36044</v>
      </c>
      <c r="AV125" s="26">
        <f>Заказ_Столешницы[[#This Row],[Стоимость]]-Заказ_Столешницы[[#This Row],[Цена в БЗ]]</f>
        <v>0</v>
      </c>
      <c r="AW125" s="1"/>
    </row>
    <row r="126" spans="1:61" x14ac:dyDescent="0.25">
      <c r="AL126" s="1" t="s">
        <v>478</v>
      </c>
      <c r="AM126" s="1" t="s">
        <v>477</v>
      </c>
      <c r="AN126" s="1">
        <v>38</v>
      </c>
      <c r="AO126" s="26">
        <v>4190</v>
      </c>
      <c r="AP126" s="26">
        <v>599</v>
      </c>
      <c r="AQ126" s="1">
        <v>1</v>
      </c>
      <c r="AR126" s="1">
        <v>18022</v>
      </c>
      <c r="AS126" s="1" t="s">
        <v>1820</v>
      </c>
      <c r="AT126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СЕМОЛИНА КАРАМЕЛЬНАЯ 38 4190 599</v>
      </c>
      <c r="AU126" s="303">
        <v>18022</v>
      </c>
      <c r="AV126" s="26">
        <f>Заказ_Столешницы[[#This Row],[Стоимость]]-Заказ_Столешницы[[#This Row],[Цена в БЗ]]</f>
        <v>0</v>
      </c>
      <c r="AW126" s="1"/>
    </row>
    <row r="127" spans="1:61" x14ac:dyDescent="0.25">
      <c r="AL127" s="1" t="s">
        <v>478</v>
      </c>
      <c r="AM127" s="1" t="s">
        <v>472</v>
      </c>
      <c r="AN127" s="1">
        <v>38</v>
      </c>
      <c r="AO127" s="26">
        <v>2099</v>
      </c>
      <c r="AP127" s="26">
        <v>1100</v>
      </c>
      <c r="AQ127" s="1">
        <v>1</v>
      </c>
      <c r="AR127" s="1">
        <v>18480</v>
      </c>
      <c r="AS127" s="1" t="s">
        <v>1820</v>
      </c>
      <c r="AT127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ЛА СКАЛА 38 2099 1100</v>
      </c>
      <c r="AU127" s="303">
        <v>18480</v>
      </c>
      <c r="AV127" s="26">
        <f>Заказ_Столешницы[[#This Row],[Стоимость]]-Заказ_Столешницы[[#This Row],[Цена в БЗ]]</f>
        <v>0</v>
      </c>
      <c r="AW127" s="1"/>
    </row>
    <row r="128" spans="1:61" x14ac:dyDescent="0.25">
      <c r="AL128" s="1" t="s">
        <v>478</v>
      </c>
      <c r="AM128" s="1" t="s">
        <v>472</v>
      </c>
      <c r="AN128" s="1">
        <v>38</v>
      </c>
      <c r="AO128" s="26">
        <v>2099</v>
      </c>
      <c r="AP128" s="26">
        <v>599</v>
      </c>
      <c r="AQ128" s="1">
        <v>1</v>
      </c>
      <c r="AR128" s="1">
        <v>9240</v>
      </c>
      <c r="AS128" s="1" t="s">
        <v>1820</v>
      </c>
      <c r="AT128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ЛА СКАЛА 38 2099 599</v>
      </c>
      <c r="AU128" s="303">
        <v>9240</v>
      </c>
      <c r="AV128" s="26">
        <f>Заказ_Столешницы[[#This Row],[Стоимость]]-Заказ_Столешницы[[#This Row],[Цена в БЗ]]</f>
        <v>0</v>
      </c>
      <c r="AW128" s="1"/>
    </row>
    <row r="129" spans="38:49" x14ac:dyDescent="0.25">
      <c r="AL129" s="1" t="s">
        <v>478</v>
      </c>
      <c r="AM129" s="1" t="s">
        <v>472</v>
      </c>
      <c r="AN129" s="1">
        <v>38</v>
      </c>
      <c r="AO129" s="26">
        <v>4190</v>
      </c>
      <c r="AP129" s="26">
        <v>1100</v>
      </c>
      <c r="AQ129" s="1">
        <v>1</v>
      </c>
      <c r="AR129" s="1">
        <v>36044</v>
      </c>
      <c r="AS129" s="1" t="s">
        <v>1820</v>
      </c>
      <c r="AT129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ЛА СКАЛА 38 4190 1100</v>
      </c>
      <c r="AU129" s="303">
        <v>36044</v>
      </c>
      <c r="AV129" s="26">
        <f>Заказ_Столешницы[[#This Row],[Стоимость]]-Заказ_Столешницы[[#This Row],[Цена в БЗ]]</f>
        <v>0</v>
      </c>
      <c r="AW129" s="1"/>
    </row>
    <row r="130" spans="38:49" x14ac:dyDescent="0.25">
      <c r="AL130" s="1" t="s">
        <v>478</v>
      </c>
      <c r="AM130" s="1" t="s">
        <v>472</v>
      </c>
      <c r="AN130" s="1">
        <v>38</v>
      </c>
      <c r="AO130" s="26">
        <v>4190</v>
      </c>
      <c r="AP130" s="26">
        <v>100</v>
      </c>
      <c r="AQ130" s="1">
        <v>1</v>
      </c>
      <c r="AR130" s="1">
        <v>18022</v>
      </c>
      <c r="AS130" s="1" t="s">
        <v>1820</v>
      </c>
      <c r="AT130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ЛА СКАЛА 38 4190 100</v>
      </c>
      <c r="AU130" s="303"/>
      <c r="AV130" s="26">
        <f>Заказ_Столешницы[[#This Row],[Стоимость]]-Заказ_Столешницы[[#This Row],[Цена в БЗ]]</f>
        <v>18022</v>
      </c>
      <c r="AW130" s="296" t="e">
        <f>Заказ_Столешницы[[#This Row],[Стоимость]]/Заказ_Столешницы[[#This Row],[Цена в БЗ]]</f>
        <v>#DIV/0!</v>
      </c>
    </row>
    <row r="131" spans="38:49" x14ac:dyDescent="0.25">
      <c r="AL131" s="1" t="s">
        <v>478</v>
      </c>
      <c r="AM131" s="1" t="s">
        <v>472</v>
      </c>
      <c r="AN131" s="1">
        <v>38</v>
      </c>
      <c r="AO131" s="26">
        <v>4190</v>
      </c>
      <c r="AP131" s="26">
        <v>599</v>
      </c>
      <c r="AQ131" s="1">
        <v>1</v>
      </c>
      <c r="AR131" s="1">
        <v>18022</v>
      </c>
      <c r="AS131" s="1" t="s">
        <v>1820</v>
      </c>
      <c r="AT131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ЛА СКАЛА 38 4190 599</v>
      </c>
      <c r="AU131" s="303">
        <v>18022</v>
      </c>
      <c r="AV131" s="26">
        <f>Заказ_Столешницы[[#This Row],[Стоимость]]-Заказ_Столешницы[[#This Row],[Цена в БЗ]]</f>
        <v>0</v>
      </c>
      <c r="AW131" s="1"/>
    </row>
    <row r="132" spans="38:49" x14ac:dyDescent="0.25">
      <c r="AL132" s="1" t="s">
        <v>478</v>
      </c>
      <c r="AM132" s="1" t="s">
        <v>479</v>
      </c>
      <c r="AN132" s="1">
        <v>38</v>
      </c>
      <c r="AO132" s="26">
        <v>100</v>
      </c>
      <c r="AP132" s="26">
        <v>100</v>
      </c>
      <c r="AQ132" s="1">
        <v>1</v>
      </c>
      <c r="AR132" s="1">
        <v>5477</v>
      </c>
      <c r="AS132" s="1" t="s">
        <v>1820</v>
      </c>
      <c r="AT132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НЕАПОЛЬ 38 100 100</v>
      </c>
      <c r="AU132" s="303">
        <v>5477</v>
      </c>
      <c r="AV132" s="26">
        <f>Заказ_Столешницы[[#This Row],[Стоимость]]-Заказ_Столешницы[[#This Row],[Цена в БЗ]]</f>
        <v>0</v>
      </c>
      <c r="AW132" s="1"/>
    </row>
    <row r="133" spans="38:49" x14ac:dyDescent="0.25">
      <c r="AL133" s="1" t="s">
        <v>478</v>
      </c>
      <c r="AM133" s="1" t="s">
        <v>479</v>
      </c>
      <c r="AN133" s="1">
        <v>38</v>
      </c>
      <c r="AO133" s="26">
        <v>2099</v>
      </c>
      <c r="AP133" s="26">
        <v>1100</v>
      </c>
      <c r="AQ133" s="1">
        <v>1</v>
      </c>
      <c r="AR133" s="1">
        <v>18480</v>
      </c>
      <c r="AS133" s="1" t="s">
        <v>1820</v>
      </c>
      <c r="AT133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НЕАПОЛЬ 38 2099 1100</v>
      </c>
      <c r="AU133" s="303">
        <v>18480</v>
      </c>
      <c r="AV133" s="26">
        <f>Заказ_Столешницы[[#This Row],[Стоимость]]-Заказ_Столешницы[[#This Row],[Цена в БЗ]]</f>
        <v>0</v>
      </c>
      <c r="AW133" s="1"/>
    </row>
    <row r="134" spans="38:49" x14ac:dyDescent="0.25">
      <c r="AL134" s="1" t="s">
        <v>478</v>
      </c>
      <c r="AM134" s="1" t="s">
        <v>479</v>
      </c>
      <c r="AN134" s="1">
        <v>38</v>
      </c>
      <c r="AO134" s="26">
        <v>2099</v>
      </c>
      <c r="AP134" s="26">
        <v>599</v>
      </c>
      <c r="AQ134" s="1">
        <v>1</v>
      </c>
      <c r="AR134" s="1">
        <v>9240</v>
      </c>
      <c r="AS134" s="1" t="s">
        <v>1820</v>
      </c>
      <c r="AT134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НЕАПОЛЬ 38 2099 599</v>
      </c>
      <c r="AU134" s="303">
        <v>9240</v>
      </c>
      <c r="AV134" s="26">
        <f>Заказ_Столешницы[[#This Row],[Стоимость]]-Заказ_Столешницы[[#This Row],[Цена в БЗ]]</f>
        <v>0</v>
      </c>
      <c r="AW134" s="1"/>
    </row>
    <row r="135" spans="38:49" x14ac:dyDescent="0.25">
      <c r="AL135" s="1" t="s">
        <v>478</v>
      </c>
      <c r="AM135" s="1" t="s">
        <v>479</v>
      </c>
      <c r="AN135" s="1">
        <v>38</v>
      </c>
      <c r="AO135" s="26">
        <v>4190</v>
      </c>
      <c r="AP135" s="26">
        <v>1100</v>
      </c>
      <c r="AQ135" s="1">
        <v>1</v>
      </c>
      <c r="AR135" s="1">
        <v>36044</v>
      </c>
      <c r="AS135" s="1" t="s">
        <v>1820</v>
      </c>
      <c r="AT135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НЕАПОЛЬ 38 4190 1100</v>
      </c>
      <c r="AU135" s="303">
        <v>36044</v>
      </c>
      <c r="AV135" s="26">
        <f>Заказ_Столешницы[[#This Row],[Стоимость]]-Заказ_Столешницы[[#This Row],[Цена в БЗ]]</f>
        <v>0</v>
      </c>
      <c r="AW135" s="1"/>
    </row>
    <row r="136" spans="38:49" x14ac:dyDescent="0.25">
      <c r="AL136" s="1" t="s">
        <v>478</v>
      </c>
      <c r="AM136" s="1" t="s">
        <v>479</v>
      </c>
      <c r="AN136" s="1">
        <v>38</v>
      </c>
      <c r="AO136" s="26">
        <v>4190</v>
      </c>
      <c r="AP136" s="26">
        <v>100</v>
      </c>
      <c r="AQ136" s="1">
        <v>1</v>
      </c>
      <c r="AR136" s="1">
        <v>18022</v>
      </c>
      <c r="AS136" s="1" t="s">
        <v>1820</v>
      </c>
      <c r="AT136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НЕАПОЛЬ 38 4190 100</v>
      </c>
      <c r="AU136" s="303"/>
      <c r="AV136" s="26">
        <f>Заказ_Столешницы[[#This Row],[Стоимость]]-Заказ_Столешницы[[#This Row],[Цена в БЗ]]</f>
        <v>18022</v>
      </c>
      <c r="AW136" s="296" t="e">
        <f>Заказ_Столешницы[[#This Row],[Стоимость]]/Заказ_Столешницы[[#This Row],[Цена в БЗ]]</f>
        <v>#DIV/0!</v>
      </c>
    </row>
    <row r="137" spans="38:49" x14ac:dyDescent="0.25">
      <c r="AL137" s="1" t="s">
        <v>478</v>
      </c>
      <c r="AM137" s="1" t="s">
        <v>479</v>
      </c>
      <c r="AN137" s="1">
        <v>38</v>
      </c>
      <c r="AO137" s="26">
        <v>4190</v>
      </c>
      <c r="AP137" s="26">
        <v>599</v>
      </c>
      <c r="AQ137" s="1">
        <v>1</v>
      </c>
      <c r="AR137" s="1">
        <v>18022</v>
      </c>
      <c r="AS137" s="1" t="s">
        <v>1820</v>
      </c>
      <c r="AT137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НЕАПОЛЬ 38 4190 599</v>
      </c>
      <c r="AU137" s="303">
        <v>18022</v>
      </c>
      <c r="AV137" s="26">
        <f>Заказ_Столешницы[[#This Row],[Стоимость]]-Заказ_Столешницы[[#This Row],[Цена в БЗ]]</f>
        <v>0</v>
      </c>
      <c r="AW137" s="1"/>
    </row>
    <row r="138" spans="38:49" x14ac:dyDescent="0.25">
      <c r="AL138" s="1" t="s">
        <v>478</v>
      </c>
      <c r="AM138" s="1" t="s">
        <v>476</v>
      </c>
      <c r="AN138" s="1">
        <v>38</v>
      </c>
      <c r="AO138" s="26">
        <v>1199</v>
      </c>
      <c r="AP138" s="26">
        <v>599</v>
      </c>
      <c r="AQ138" s="1">
        <v>1</v>
      </c>
      <c r="AR138" s="1">
        <v>5477</v>
      </c>
      <c r="AS138" s="1" t="s">
        <v>1820</v>
      </c>
      <c r="AT138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ГАЛИЯ 38 1199 599</v>
      </c>
      <c r="AU138" s="303">
        <v>5477</v>
      </c>
      <c r="AV138" s="26">
        <f>Заказ_Столешницы[[#This Row],[Стоимость]]-Заказ_Столешницы[[#This Row],[Цена в БЗ]]</f>
        <v>0</v>
      </c>
      <c r="AW138" s="1"/>
    </row>
    <row r="139" spans="38:49" x14ac:dyDescent="0.25">
      <c r="AL139" s="1" t="s">
        <v>478</v>
      </c>
      <c r="AM139" s="1" t="s">
        <v>476</v>
      </c>
      <c r="AN139" s="1">
        <v>38</v>
      </c>
      <c r="AO139" s="26">
        <v>1234</v>
      </c>
      <c r="AP139" s="26">
        <v>234</v>
      </c>
      <c r="AQ139" s="1">
        <v>1</v>
      </c>
      <c r="AR139" s="1">
        <v>9240</v>
      </c>
      <c r="AS139" s="1" t="s">
        <v>1820</v>
      </c>
      <c r="AT139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ГАЛИЯ 38 1234 234</v>
      </c>
      <c r="AU139" s="303">
        <v>9240</v>
      </c>
      <c r="AV139" s="26">
        <f>Заказ_Столешницы[[#This Row],[Стоимость]]-Заказ_Столешницы[[#This Row],[Цена в БЗ]]</f>
        <v>0</v>
      </c>
      <c r="AW139" s="1"/>
    </row>
    <row r="140" spans="38:49" x14ac:dyDescent="0.25">
      <c r="AL140" s="1" t="s">
        <v>478</v>
      </c>
      <c r="AM140" s="1" t="s">
        <v>476</v>
      </c>
      <c r="AN140" s="1">
        <v>38</v>
      </c>
      <c r="AO140" s="26">
        <v>2099</v>
      </c>
      <c r="AP140" s="26">
        <v>1100</v>
      </c>
      <c r="AQ140" s="1">
        <v>1</v>
      </c>
      <c r="AR140" s="1">
        <v>18480</v>
      </c>
      <c r="AS140" s="1" t="s">
        <v>1820</v>
      </c>
      <c r="AT140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ГАЛИЯ 38 2099 1100</v>
      </c>
      <c r="AU140" s="303">
        <v>18480</v>
      </c>
      <c r="AV140" s="26">
        <f>Заказ_Столешницы[[#This Row],[Стоимость]]-Заказ_Столешницы[[#This Row],[Цена в БЗ]]</f>
        <v>0</v>
      </c>
      <c r="AW140" s="1"/>
    </row>
    <row r="141" spans="38:49" x14ac:dyDescent="0.25">
      <c r="AL141" s="1" t="s">
        <v>478</v>
      </c>
      <c r="AM141" s="1" t="s">
        <v>476</v>
      </c>
      <c r="AN141" s="1">
        <v>38</v>
      </c>
      <c r="AO141" s="26">
        <v>2099</v>
      </c>
      <c r="AP141" s="26">
        <v>599</v>
      </c>
      <c r="AQ141" s="1">
        <v>1</v>
      </c>
      <c r="AR141" s="1">
        <v>9240</v>
      </c>
      <c r="AS141" s="1" t="s">
        <v>1820</v>
      </c>
      <c r="AT141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ГАЛИЯ 38 2099 599</v>
      </c>
      <c r="AU141" s="303">
        <v>9240</v>
      </c>
      <c r="AV141" s="26">
        <f>Заказ_Столешницы[[#This Row],[Стоимость]]-Заказ_Столешницы[[#This Row],[Цена в БЗ]]</f>
        <v>0</v>
      </c>
      <c r="AW141" s="1"/>
    </row>
    <row r="142" spans="38:49" x14ac:dyDescent="0.25">
      <c r="AL142" s="1" t="s">
        <v>478</v>
      </c>
      <c r="AM142" s="1" t="s">
        <v>476</v>
      </c>
      <c r="AN142" s="1">
        <v>38</v>
      </c>
      <c r="AO142" s="26">
        <v>4190</v>
      </c>
      <c r="AP142" s="26">
        <v>1100</v>
      </c>
      <c r="AQ142" s="1">
        <v>1</v>
      </c>
      <c r="AR142" s="1">
        <v>36044</v>
      </c>
      <c r="AS142" s="1" t="s">
        <v>1820</v>
      </c>
      <c r="AT142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ГАЛИЯ 38 4190 1100</v>
      </c>
      <c r="AU142" s="303">
        <v>36044</v>
      </c>
      <c r="AV142" s="26">
        <f>Заказ_Столешницы[[#This Row],[Стоимость]]-Заказ_Столешницы[[#This Row],[Цена в БЗ]]</f>
        <v>0</v>
      </c>
      <c r="AW142" s="1"/>
    </row>
    <row r="143" spans="38:49" x14ac:dyDescent="0.25">
      <c r="AL143" s="1" t="s">
        <v>478</v>
      </c>
      <c r="AM143" s="1" t="s">
        <v>476</v>
      </c>
      <c r="AN143" s="1">
        <v>38</v>
      </c>
      <c r="AO143" s="26">
        <v>4190</v>
      </c>
      <c r="AP143" s="26">
        <v>100</v>
      </c>
      <c r="AQ143" s="1">
        <v>1</v>
      </c>
      <c r="AR143" s="1">
        <v>18022</v>
      </c>
      <c r="AS143" s="1" t="s">
        <v>1820</v>
      </c>
      <c r="AT143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ГАЛИЯ 38 4190 100</v>
      </c>
      <c r="AU143" s="303"/>
      <c r="AV143" s="26">
        <f>Заказ_Столешницы[[#This Row],[Стоимость]]-Заказ_Столешницы[[#This Row],[Цена в БЗ]]</f>
        <v>18022</v>
      </c>
      <c r="AW143" s="296" t="e">
        <f>Заказ_Столешницы[[#This Row],[Стоимость]]/Заказ_Столешницы[[#This Row],[Цена в БЗ]]</f>
        <v>#DIV/0!</v>
      </c>
    </row>
    <row r="144" spans="38:49" x14ac:dyDescent="0.25">
      <c r="AL144" s="1" t="s">
        <v>478</v>
      </c>
      <c r="AM144" s="1" t="s">
        <v>476</v>
      </c>
      <c r="AN144" s="1">
        <v>38</v>
      </c>
      <c r="AO144" s="26">
        <v>4190</v>
      </c>
      <c r="AP144" s="26">
        <v>599</v>
      </c>
      <c r="AQ144" s="1">
        <v>1</v>
      </c>
      <c r="AR144" s="1">
        <v>18022</v>
      </c>
      <c r="AS144" s="1" t="s">
        <v>1820</v>
      </c>
      <c r="AT144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ГАЛИЯ 38 4190 599</v>
      </c>
      <c r="AU144" s="303">
        <v>18022</v>
      </c>
      <c r="AV144" s="26">
        <f>Заказ_Столешницы[[#This Row],[Стоимость]]-Заказ_Столешницы[[#This Row],[Цена в БЗ]]</f>
        <v>0</v>
      </c>
      <c r="AW144" s="1"/>
    </row>
    <row r="145" spans="38:49" x14ac:dyDescent="0.25">
      <c r="AL145" s="1" t="s">
        <v>478</v>
      </c>
      <c r="AM145" s="1" t="s">
        <v>473</v>
      </c>
      <c r="AN145" s="1">
        <v>38</v>
      </c>
      <c r="AO145" s="26">
        <v>100</v>
      </c>
      <c r="AP145" s="26">
        <v>100</v>
      </c>
      <c r="AQ145" s="1">
        <v>1</v>
      </c>
      <c r="AR145" s="1">
        <v>5477</v>
      </c>
      <c r="AS145" s="1" t="s">
        <v>1820</v>
      </c>
      <c r="AT145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ДУБ ФРАНЦУЗСКИЙ 38 100 100</v>
      </c>
      <c r="AU145" s="303">
        <v>5477</v>
      </c>
      <c r="AV145" s="26">
        <f>Заказ_Столешницы[[#This Row],[Стоимость]]-Заказ_Столешницы[[#This Row],[Цена в БЗ]]</f>
        <v>0</v>
      </c>
      <c r="AW145" s="1"/>
    </row>
    <row r="146" spans="38:49" x14ac:dyDescent="0.25">
      <c r="AL146" s="1" t="s">
        <v>478</v>
      </c>
      <c r="AM146" s="1" t="s">
        <v>473</v>
      </c>
      <c r="AN146" s="1">
        <v>38</v>
      </c>
      <c r="AO146" s="26">
        <v>199</v>
      </c>
      <c r="AP146" s="26">
        <v>199</v>
      </c>
      <c r="AQ146" s="1">
        <v>1</v>
      </c>
      <c r="AR146" s="1">
        <v>5477</v>
      </c>
      <c r="AS146" s="1" t="s">
        <v>1820</v>
      </c>
      <c r="AT146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ДУБ ФРАНЦУЗСКИЙ 38 199 199</v>
      </c>
      <c r="AU146" s="303">
        <v>5477</v>
      </c>
      <c r="AV146" s="26">
        <f>Заказ_Столешницы[[#This Row],[Стоимость]]-Заказ_Столешницы[[#This Row],[Цена в БЗ]]</f>
        <v>0</v>
      </c>
      <c r="AW146" s="1"/>
    </row>
    <row r="147" spans="38:49" x14ac:dyDescent="0.25">
      <c r="AL147" s="1" t="s">
        <v>478</v>
      </c>
      <c r="AM147" s="1" t="s">
        <v>473</v>
      </c>
      <c r="AN147" s="1">
        <v>38</v>
      </c>
      <c r="AO147" s="26">
        <v>2099</v>
      </c>
      <c r="AP147" s="26">
        <v>1100</v>
      </c>
      <c r="AQ147" s="1">
        <v>1</v>
      </c>
      <c r="AR147" s="1">
        <v>18480</v>
      </c>
      <c r="AS147" s="1" t="s">
        <v>1820</v>
      </c>
      <c r="AT147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ДУБ ФРАНЦУЗСКИЙ 38 2099 1100</v>
      </c>
      <c r="AU147" s="303">
        <v>18480</v>
      </c>
      <c r="AV147" s="26">
        <f>Заказ_Столешницы[[#This Row],[Стоимость]]-Заказ_Столешницы[[#This Row],[Цена в БЗ]]</f>
        <v>0</v>
      </c>
      <c r="AW147" s="1"/>
    </row>
    <row r="148" spans="38:49" x14ac:dyDescent="0.25">
      <c r="AL148" s="1" t="s">
        <v>478</v>
      </c>
      <c r="AM148" s="1" t="s">
        <v>473</v>
      </c>
      <c r="AN148" s="1">
        <v>38</v>
      </c>
      <c r="AO148" s="26">
        <v>2099</v>
      </c>
      <c r="AP148" s="26">
        <v>599</v>
      </c>
      <c r="AQ148" s="1">
        <v>1</v>
      </c>
      <c r="AR148" s="1">
        <v>9240</v>
      </c>
      <c r="AS148" s="1" t="s">
        <v>1820</v>
      </c>
      <c r="AT148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ДУБ ФРАНЦУЗСКИЙ 38 2099 599</v>
      </c>
      <c r="AU148" s="303">
        <v>9240</v>
      </c>
      <c r="AV148" s="26">
        <f>Заказ_Столешницы[[#This Row],[Стоимость]]-Заказ_Столешницы[[#This Row],[Цена в БЗ]]</f>
        <v>0</v>
      </c>
      <c r="AW148" s="1"/>
    </row>
    <row r="149" spans="38:49" x14ac:dyDescent="0.25">
      <c r="AL149" s="1" t="s">
        <v>478</v>
      </c>
      <c r="AM149" s="1" t="s">
        <v>473</v>
      </c>
      <c r="AN149" s="1">
        <v>38</v>
      </c>
      <c r="AO149" s="26">
        <v>4190</v>
      </c>
      <c r="AP149" s="26">
        <v>1100</v>
      </c>
      <c r="AQ149" s="1">
        <v>1</v>
      </c>
      <c r="AR149" s="1">
        <v>36044</v>
      </c>
      <c r="AS149" s="1" t="s">
        <v>1820</v>
      </c>
      <c r="AT149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ДУБ ФРАНЦУЗСКИЙ 38 4190 1100</v>
      </c>
      <c r="AU149" s="303">
        <v>36044</v>
      </c>
      <c r="AV149" s="26">
        <f>Заказ_Столешницы[[#This Row],[Стоимость]]-Заказ_Столешницы[[#This Row],[Цена в БЗ]]</f>
        <v>0</v>
      </c>
      <c r="AW149" s="1"/>
    </row>
    <row r="150" spans="38:49" x14ac:dyDescent="0.25">
      <c r="AL150" s="1" t="s">
        <v>478</v>
      </c>
      <c r="AM150" s="1" t="s">
        <v>473</v>
      </c>
      <c r="AN150" s="1">
        <v>38</v>
      </c>
      <c r="AO150" s="26">
        <v>4190</v>
      </c>
      <c r="AP150" s="26">
        <v>599</v>
      </c>
      <c r="AQ150" s="1">
        <v>1</v>
      </c>
      <c r="AR150" s="1">
        <v>18022</v>
      </c>
      <c r="AS150" s="1" t="s">
        <v>1820</v>
      </c>
      <c r="AT150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ДУБ ФРАНЦУЗСКИЙ 38 4190 599</v>
      </c>
      <c r="AU150" s="303">
        <v>18022</v>
      </c>
      <c r="AV150" s="26">
        <f>Заказ_Столешницы[[#This Row],[Стоимость]]-Заказ_Столешницы[[#This Row],[Цена в БЗ]]</f>
        <v>0</v>
      </c>
      <c r="AW150" s="1"/>
    </row>
    <row r="151" spans="38:49" x14ac:dyDescent="0.25">
      <c r="AL151" s="1" t="s">
        <v>478</v>
      </c>
      <c r="AM151" s="1" t="s">
        <v>471</v>
      </c>
      <c r="AN151" s="1">
        <v>38</v>
      </c>
      <c r="AO151" s="26">
        <v>1111</v>
      </c>
      <c r="AP151" s="26">
        <v>101</v>
      </c>
      <c r="AQ151" s="1">
        <v>1</v>
      </c>
      <c r="AR151" s="1">
        <v>5477</v>
      </c>
      <c r="AS151" s="1" t="s">
        <v>1820</v>
      </c>
      <c r="AT151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МРАМОР ГРАФИТОВЫЙ 38 1111 101</v>
      </c>
      <c r="AU151" s="303">
        <v>5477</v>
      </c>
      <c r="AV151" s="26">
        <f>Заказ_Столешницы[[#This Row],[Стоимость]]-Заказ_Столешницы[[#This Row],[Цена в БЗ]]</f>
        <v>0</v>
      </c>
      <c r="AW151" s="1"/>
    </row>
    <row r="152" spans="38:49" x14ac:dyDescent="0.25">
      <c r="AL152" s="1" t="s">
        <v>478</v>
      </c>
      <c r="AM152" s="1" t="s">
        <v>471</v>
      </c>
      <c r="AN152" s="1">
        <v>38</v>
      </c>
      <c r="AO152" s="26">
        <v>1199</v>
      </c>
      <c r="AP152" s="26">
        <v>599</v>
      </c>
      <c r="AQ152" s="1">
        <v>1</v>
      </c>
      <c r="AR152" s="1">
        <v>5477</v>
      </c>
      <c r="AS152" s="1" t="s">
        <v>1820</v>
      </c>
      <c r="AT152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МРАМОР ГРАФИТОВЫЙ 38 1199 599</v>
      </c>
      <c r="AU152" s="303">
        <v>5477</v>
      </c>
      <c r="AV152" s="26">
        <f>Заказ_Столешницы[[#This Row],[Стоимость]]-Заказ_Столешницы[[#This Row],[Цена в БЗ]]</f>
        <v>0</v>
      </c>
      <c r="AW152" s="1"/>
    </row>
    <row r="153" spans="38:49" x14ac:dyDescent="0.25">
      <c r="AL153" s="1" t="s">
        <v>478</v>
      </c>
      <c r="AM153" s="1" t="s">
        <v>471</v>
      </c>
      <c r="AN153" s="1">
        <v>38</v>
      </c>
      <c r="AO153" s="26">
        <v>1234</v>
      </c>
      <c r="AP153" s="26">
        <v>234</v>
      </c>
      <c r="AQ153" s="1">
        <v>1</v>
      </c>
      <c r="AR153" s="1">
        <v>9240</v>
      </c>
      <c r="AS153" s="1" t="s">
        <v>1820</v>
      </c>
      <c r="AT153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МРАМОР ГРАФИТОВЫЙ 38 1234 234</v>
      </c>
      <c r="AU153" s="303">
        <v>9240</v>
      </c>
      <c r="AV153" s="26">
        <f>Заказ_Столешницы[[#This Row],[Стоимость]]-Заказ_Столешницы[[#This Row],[Цена в БЗ]]</f>
        <v>0</v>
      </c>
      <c r="AW153" s="1"/>
    </row>
    <row r="154" spans="38:49" x14ac:dyDescent="0.25">
      <c r="AL154" s="1" t="s">
        <v>478</v>
      </c>
      <c r="AM154" s="1" t="s">
        <v>471</v>
      </c>
      <c r="AN154" s="1">
        <v>38</v>
      </c>
      <c r="AO154" s="26">
        <v>2099</v>
      </c>
      <c r="AP154" s="26">
        <v>1100</v>
      </c>
      <c r="AQ154" s="1">
        <v>1</v>
      </c>
      <c r="AR154" s="1">
        <v>18480</v>
      </c>
      <c r="AS154" s="1" t="s">
        <v>1820</v>
      </c>
      <c r="AT154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МРАМОР ГРАФИТОВЫЙ 38 2099 1100</v>
      </c>
      <c r="AU154" s="303">
        <v>18480</v>
      </c>
      <c r="AV154" s="26">
        <f>Заказ_Столешницы[[#This Row],[Стоимость]]-Заказ_Столешницы[[#This Row],[Цена в БЗ]]</f>
        <v>0</v>
      </c>
      <c r="AW154" s="1"/>
    </row>
    <row r="155" spans="38:49" x14ac:dyDescent="0.25">
      <c r="AL155" s="1" t="s">
        <v>478</v>
      </c>
      <c r="AM155" s="1" t="s">
        <v>471</v>
      </c>
      <c r="AN155" s="1">
        <v>38</v>
      </c>
      <c r="AO155" s="26">
        <v>2099</v>
      </c>
      <c r="AP155" s="26">
        <v>599</v>
      </c>
      <c r="AQ155" s="1">
        <v>1</v>
      </c>
      <c r="AR155" s="1">
        <v>9240</v>
      </c>
      <c r="AS155" s="1" t="s">
        <v>1820</v>
      </c>
      <c r="AT155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МРАМОР ГРАФИТОВЫЙ 38 2099 599</v>
      </c>
      <c r="AU155" s="303">
        <v>9240</v>
      </c>
      <c r="AV155" s="26">
        <f>Заказ_Столешницы[[#This Row],[Стоимость]]-Заказ_Столешницы[[#This Row],[Цена в БЗ]]</f>
        <v>0</v>
      </c>
      <c r="AW155" s="1"/>
    </row>
    <row r="156" spans="38:49" x14ac:dyDescent="0.25">
      <c r="AL156" s="1" t="s">
        <v>478</v>
      </c>
      <c r="AM156" s="1" t="s">
        <v>471</v>
      </c>
      <c r="AN156" s="1">
        <v>38</v>
      </c>
      <c r="AO156" s="26">
        <v>4044</v>
      </c>
      <c r="AP156" s="26">
        <v>404</v>
      </c>
      <c r="AQ156" s="1">
        <v>1</v>
      </c>
      <c r="AR156" s="1">
        <v>18022</v>
      </c>
      <c r="AS156" s="1" t="s">
        <v>1820</v>
      </c>
      <c r="AT156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МРАМОР ГРАФИТОВЫЙ 38 4044 404</v>
      </c>
      <c r="AU156" s="303">
        <v>18022</v>
      </c>
      <c r="AV156" s="26">
        <f>Заказ_Столешницы[[#This Row],[Стоимость]]-Заказ_Столешницы[[#This Row],[Цена в БЗ]]</f>
        <v>0</v>
      </c>
      <c r="AW156" s="1"/>
    </row>
    <row r="157" spans="38:49" x14ac:dyDescent="0.25">
      <c r="AL157" s="1" t="s">
        <v>478</v>
      </c>
      <c r="AM157" s="1" t="s">
        <v>471</v>
      </c>
      <c r="AN157" s="1">
        <v>38</v>
      </c>
      <c r="AO157" s="26">
        <v>4189</v>
      </c>
      <c r="AP157" s="26">
        <v>599</v>
      </c>
      <c r="AQ157" s="1">
        <v>1</v>
      </c>
      <c r="AR157" s="1">
        <v>18022</v>
      </c>
      <c r="AS157" s="1" t="s">
        <v>1820</v>
      </c>
      <c r="AT157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МРАМОР ГРАФИТОВЫЙ 38 4189 599</v>
      </c>
      <c r="AU157" s="303">
        <v>18022</v>
      </c>
      <c r="AV157" s="26">
        <f>Заказ_Столешницы[[#This Row],[Стоимость]]-Заказ_Столешницы[[#This Row],[Цена в БЗ]]</f>
        <v>0</v>
      </c>
      <c r="AW157" s="1"/>
    </row>
    <row r="158" spans="38:49" x14ac:dyDescent="0.25">
      <c r="AL158" s="1" t="s">
        <v>478</v>
      </c>
      <c r="AM158" s="1" t="s">
        <v>471</v>
      </c>
      <c r="AN158" s="1">
        <v>38</v>
      </c>
      <c r="AO158" s="26">
        <v>4190</v>
      </c>
      <c r="AP158" s="26">
        <v>1100</v>
      </c>
      <c r="AQ158" s="1">
        <v>1</v>
      </c>
      <c r="AR158" s="1">
        <v>36044</v>
      </c>
      <c r="AS158" s="1" t="s">
        <v>1820</v>
      </c>
      <c r="AT158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МРАМОР ГРАФИТОВЫЙ 38 4190 1100</v>
      </c>
      <c r="AU158" s="303">
        <v>36044</v>
      </c>
      <c r="AV158" s="26">
        <f>Заказ_Столешницы[[#This Row],[Стоимость]]-Заказ_Столешницы[[#This Row],[Цена в БЗ]]</f>
        <v>0</v>
      </c>
      <c r="AW158" s="1"/>
    </row>
    <row r="159" spans="38:49" x14ac:dyDescent="0.25">
      <c r="AL159" s="1" t="s">
        <v>478</v>
      </c>
      <c r="AM159" s="1" t="s">
        <v>475</v>
      </c>
      <c r="AN159" s="1">
        <v>38</v>
      </c>
      <c r="AO159" s="26">
        <v>1199</v>
      </c>
      <c r="AP159" s="26">
        <v>599</v>
      </c>
      <c r="AQ159" s="1">
        <v>1</v>
      </c>
      <c r="AR159" s="1">
        <v>5477</v>
      </c>
      <c r="AS159" s="1" t="s">
        <v>1820</v>
      </c>
      <c r="AT159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МРАМОР СЕРЕБРИСТЫЙ 38 1199 599</v>
      </c>
      <c r="AU159" s="303">
        <v>5477</v>
      </c>
      <c r="AV159" s="26">
        <f>Заказ_Столешницы[[#This Row],[Стоимость]]-Заказ_Столешницы[[#This Row],[Цена в БЗ]]</f>
        <v>0</v>
      </c>
      <c r="AW159" s="1"/>
    </row>
    <row r="160" spans="38:49" x14ac:dyDescent="0.25">
      <c r="AL160" s="1" t="s">
        <v>478</v>
      </c>
      <c r="AM160" s="1" t="s">
        <v>475</v>
      </c>
      <c r="AN160" s="1">
        <v>38</v>
      </c>
      <c r="AO160" s="26">
        <v>2099</v>
      </c>
      <c r="AP160" s="26">
        <v>1100</v>
      </c>
      <c r="AQ160" s="1">
        <v>1</v>
      </c>
      <c r="AR160" s="1">
        <v>18480</v>
      </c>
      <c r="AS160" s="1" t="s">
        <v>1820</v>
      </c>
      <c r="AT160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МРАМОР СЕРЕБРИСТЫЙ 38 2099 1100</v>
      </c>
      <c r="AU160" s="303">
        <v>18480</v>
      </c>
      <c r="AV160" s="26">
        <f>Заказ_Столешницы[[#This Row],[Стоимость]]-Заказ_Столешницы[[#This Row],[Цена в БЗ]]</f>
        <v>0</v>
      </c>
      <c r="AW160" s="1"/>
    </row>
    <row r="161" spans="38:49" x14ac:dyDescent="0.25">
      <c r="AL161" s="1" t="s">
        <v>478</v>
      </c>
      <c r="AM161" s="1" t="s">
        <v>475</v>
      </c>
      <c r="AN161" s="1">
        <v>38</v>
      </c>
      <c r="AO161" s="26">
        <v>2099</v>
      </c>
      <c r="AP161" s="26">
        <v>599</v>
      </c>
      <c r="AQ161" s="1">
        <v>1</v>
      </c>
      <c r="AR161" s="1">
        <v>9240</v>
      </c>
      <c r="AS161" s="1" t="s">
        <v>1820</v>
      </c>
      <c r="AT161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МРАМОР СЕРЕБРИСТЫЙ 38 2099 599</v>
      </c>
      <c r="AU161" s="303">
        <v>9240</v>
      </c>
      <c r="AV161" s="26">
        <f>Заказ_Столешницы[[#This Row],[Стоимость]]-Заказ_Столешницы[[#This Row],[Цена в БЗ]]</f>
        <v>0</v>
      </c>
      <c r="AW161" s="1"/>
    </row>
    <row r="162" spans="38:49" x14ac:dyDescent="0.25">
      <c r="AL162" s="1" t="s">
        <v>478</v>
      </c>
      <c r="AM162" s="1" t="s">
        <v>475</v>
      </c>
      <c r="AN162" s="1">
        <v>38</v>
      </c>
      <c r="AO162" s="26">
        <v>3333</v>
      </c>
      <c r="AP162" s="26">
        <v>333</v>
      </c>
      <c r="AQ162" s="1">
        <v>1</v>
      </c>
      <c r="AR162" s="1">
        <v>18022</v>
      </c>
      <c r="AS162" s="1" t="s">
        <v>1820</v>
      </c>
      <c r="AT162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МРАМОР СЕРЕБРИСТЫЙ 38 3333 333</v>
      </c>
      <c r="AU162" s="303">
        <v>18022</v>
      </c>
      <c r="AV162" s="26">
        <f>Заказ_Столешницы[[#This Row],[Стоимость]]-Заказ_Столешницы[[#This Row],[Цена в БЗ]]</f>
        <v>0</v>
      </c>
      <c r="AW162" s="1"/>
    </row>
    <row r="163" spans="38:49" x14ac:dyDescent="0.25">
      <c r="AL163" s="1" t="s">
        <v>478</v>
      </c>
      <c r="AM163" s="1" t="s">
        <v>475</v>
      </c>
      <c r="AN163" s="1">
        <v>38</v>
      </c>
      <c r="AO163" s="26">
        <v>4189</v>
      </c>
      <c r="AP163" s="26">
        <v>599</v>
      </c>
      <c r="AQ163" s="1">
        <v>1</v>
      </c>
      <c r="AR163" s="1">
        <v>18022</v>
      </c>
      <c r="AS163" s="1" t="s">
        <v>1820</v>
      </c>
      <c r="AT163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МРАМОР СЕРЕБРИСТЫЙ 38 4189 599</v>
      </c>
      <c r="AU163" s="303">
        <v>18022</v>
      </c>
      <c r="AV163" s="26">
        <f>Заказ_Столешницы[[#This Row],[Стоимость]]-Заказ_Столешницы[[#This Row],[Цена в БЗ]]</f>
        <v>0</v>
      </c>
      <c r="AW163" s="1"/>
    </row>
    <row r="164" spans="38:49" x14ac:dyDescent="0.25">
      <c r="AL164" s="1" t="s">
        <v>478</v>
      </c>
      <c r="AM164" s="1" t="s">
        <v>475</v>
      </c>
      <c r="AN164" s="1">
        <v>38</v>
      </c>
      <c r="AO164" s="26">
        <v>4190</v>
      </c>
      <c r="AP164" s="26">
        <v>1100</v>
      </c>
      <c r="AQ164" s="1">
        <v>1</v>
      </c>
      <c r="AR164" s="1">
        <v>36044</v>
      </c>
      <c r="AS164" s="1" t="s">
        <v>1820</v>
      </c>
      <c r="AT164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МРАМОР СЕРЕБРИСТЫЙ 38 4190 1100</v>
      </c>
      <c r="AU164" s="303">
        <v>36044</v>
      </c>
      <c r="AV164" s="26">
        <f>Заказ_Столешницы[[#This Row],[Стоимость]]-Заказ_Столешницы[[#This Row],[Цена в БЗ]]</f>
        <v>0</v>
      </c>
      <c r="AW164" s="1"/>
    </row>
    <row r="165" spans="38:49" x14ac:dyDescent="0.25">
      <c r="AL165" s="1" t="s">
        <v>478</v>
      </c>
      <c r="AM165" s="1" t="s">
        <v>475</v>
      </c>
      <c r="AN165" s="1">
        <v>38</v>
      </c>
      <c r="AO165" s="26">
        <v>4190</v>
      </c>
      <c r="AP165" s="26">
        <v>101</v>
      </c>
      <c r="AQ165" s="1">
        <v>1</v>
      </c>
      <c r="AR165" s="1">
        <v>18022</v>
      </c>
      <c r="AS165" s="1" t="s">
        <v>1820</v>
      </c>
      <c r="AT165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МРАМОР СЕРЕБРИСТЫЙ 38 4190 101</v>
      </c>
      <c r="AU165" s="303">
        <v>18022</v>
      </c>
      <c r="AV165" s="26">
        <f>Заказ_Столешницы[[#This Row],[Стоимость]]-Заказ_Столешницы[[#This Row],[Цена в БЗ]]</f>
        <v>0</v>
      </c>
      <c r="AW165" s="1"/>
    </row>
    <row r="166" spans="38:49" x14ac:dyDescent="0.25">
      <c r="AL166" s="1" t="s">
        <v>478</v>
      </c>
      <c r="AM166" s="1" t="s">
        <v>475</v>
      </c>
      <c r="AN166" s="1">
        <v>38</v>
      </c>
      <c r="AO166" s="26">
        <v>4190</v>
      </c>
      <c r="AP166" s="26">
        <v>599</v>
      </c>
      <c r="AQ166" s="1">
        <v>1</v>
      </c>
      <c r="AR166" s="1">
        <v>18022</v>
      </c>
      <c r="AS166" s="1" t="s">
        <v>1820</v>
      </c>
      <c r="AT166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МРАМОР СЕРЕБРИСТЫЙ 38 4190 599</v>
      </c>
      <c r="AU166" s="303">
        <v>18022</v>
      </c>
      <c r="AV166" s="26">
        <f>Заказ_Столешницы[[#This Row],[Стоимость]]-Заказ_Столешницы[[#This Row],[Цена в БЗ]]</f>
        <v>0</v>
      </c>
      <c r="AW166" s="1"/>
    </row>
    <row r="167" spans="38:49" x14ac:dyDescent="0.25">
      <c r="AL167" s="1" t="s">
        <v>464</v>
      </c>
      <c r="AM167" s="1" t="s">
        <v>455</v>
      </c>
      <c r="AN167" s="1">
        <v>38</v>
      </c>
      <c r="AO167" s="26">
        <v>1101</v>
      </c>
      <c r="AP167" s="26">
        <v>1101</v>
      </c>
      <c r="AQ167" s="1">
        <v>1</v>
      </c>
      <c r="AR167" s="1">
        <v>5072</v>
      </c>
      <c r="AS167" s="1" t="s">
        <v>1820</v>
      </c>
      <c r="AT167" s="1" t="str">
        <f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f>
        <v>EMPIRE SLATE 38 1101 1101</v>
      </c>
      <c r="AU167" s="26"/>
      <c r="AV167" s="26">
        <f>Заказ_Столешницы[[#This Row],[Стоимость]]-Заказ_Столешницы[[#This Row],[Цена в БЗ]]</f>
        <v>5072</v>
      </c>
      <c r="AW167" s="296" t="e">
        <f>Заказ_Столешницы[[#This Row],[Стоимость]]/Заказ_Столешницы[[#This Row],[Цена в БЗ]]</f>
        <v>#DIV/0!</v>
      </c>
    </row>
    <row r="178" spans="38:46" x14ac:dyDescent="0.25">
      <c r="AL178" s="269"/>
      <c r="AM178" s="269"/>
      <c r="AN178" s="269"/>
      <c r="AO178" s="269"/>
      <c r="AP178" s="269"/>
      <c r="AQ178" s="269"/>
      <c r="AR178" s="269"/>
      <c r="AS178" s="269"/>
      <c r="AT178" s="269"/>
    </row>
    <row r="179" spans="38:46" x14ac:dyDescent="0.25">
      <c r="AL179" s="269"/>
      <c r="AM179" s="269"/>
      <c r="AN179" s="269"/>
      <c r="AO179" s="269"/>
      <c r="AP179" s="269"/>
      <c r="AQ179" s="269"/>
      <c r="AR179" s="269"/>
      <c r="AS179" s="269"/>
      <c r="AT179" s="269"/>
    </row>
    <row r="180" spans="38:46" x14ac:dyDescent="0.25">
      <c r="AL180" s="269"/>
      <c r="AM180" s="269"/>
      <c r="AN180" s="269"/>
      <c r="AO180" s="269"/>
      <c r="AP180" s="269"/>
      <c r="AQ180" s="269"/>
      <c r="AR180" s="269"/>
      <c r="AS180" s="269"/>
      <c r="AT180" s="269"/>
    </row>
    <row r="181" spans="38:46" x14ac:dyDescent="0.25">
      <c r="AL181" s="269"/>
      <c r="AM181" s="269"/>
      <c r="AN181" s="269"/>
      <c r="AO181" s="269"/>
      <c r="AP181" s="269"/>
      <c r="AQ181" s="269"/>
      <c r="AR181" s="269"/>
      <c r="AS181" s="269"/>
      <c r="AT181" s="269"/>
    </row>
    <row r="187" spans="38:46" x14ac:dyDescent="0.25">
      <c r="AL187" s="235"/>
      <c r="AM187" s="235"/>
      <c r="AN187" s="235"/>
      <c r="AO187" s="235"/>
      <c r="AP187" s="235"/>
      <c r="AQ187" s="235"/>
      <c r="AR187" s="235"/>
      <c r="AS187" s="235"/>
      <c r="AT187" s="235"/>
    </row>
    <row r="188" spans="38:46" x14ac:dyDescent="0.25">
      <c r="AL188" s="236"/>
      <c r="AM188" s="236"/>
      <c r="AN188" s="236"/>
      <c r="AO188" s="236"/>
      <c r="AP188" s="236"/>
      <c r="AQ188" s="236"/>
      <c r="AR188" s="236"/>
      <c r="AS188" s="236"/>
      <c r="AT188" s="236"/>
    </row>
    <row r="213" spans="38:46" x14ac:dyDescent="0.25">
      <c r="AL213" s="239"/>
      <c r="AM213" s="239"/>
      <c r="AN213" s="239"/>
      <c r="AO213" s="239"/>
      <c r="AP213" s="239"/>
      <c r="AQ213" s="239"/>
      <c r="AR213" s="239"/>
      <c r="AS213" s="239"/>
      <c r="AT213" s="239"/>
    </row>
    <row r="215" spans="38:46" x14ac:dyDescent="0.25">
      <c r="AL215" s="239"/>
      <c r="AM215" s="239"/>
      <c r="AN215" s="239"/>
      <c r="AO215" s="239"/>
      <c r="AP215" s="239"/>
      <c r="AQ215" s="239"/>
      <c r="AR215" s="239"/>
      <c r="AS215" s="239"/>
      <c r="AT215" s="239"/>
    </row>
    <row r="218" spans="38:46" x14ac:dyDescent="0.25">
      <c r="AL218" s="180"/>
      <c r="AM218" s="180"/>
      <c r="AN218" s="180"/>
      <c r="AO218" s="180"/>
      <c r="AP218" s="180"/>
      <c r="AQ218" s="180"/>
      <c r="AR218" s="180"/>
      <c r="AS218" s="180"/>
      <c r="AT218" s="180"/>
    </row>
    <row r="224" spans="38:46" x14ac:dyDescent="0.25">
      <c r="AL224" s="232"/>
      <c r="AM224" s="232"/>
      <c r="AN224" s="232"/>
      <c r="AO224" s="232"/>
      <c r="AP224" s="232"/>
      <c r="AQ224" s="232"/>
      <c r="AR224" s="232"/>
      <c r="AS224" s="232"/>
      <c r="AT224" s="232"/>
    </row>
    <row r="225" spans="38:46" x14ac:dyDescent="0.25">
      <c r="AL225" s="232"/>
      <c r="AM225" s="232"/>
      <c r="AN225" s="232"/>
      <c r="AO225" s="232"/>
      <c r="AP225" s="232"/>
      <c r="AQ225" s="232"/>
      <c r="AR225" s="232"/>
      <c r="AS225" s="232"/>
      <c r="AT225" s="232"/>
    </row>
    <row r="226" spans="38:46" x14ac:dyDescent="0.25">
      <c r="AL226" s="232"/>
      <c r="AM226" s="232"/>
      <c r="AN226" s="232"/>
      <c r="AO226" s="232"/>
      <c r="AP226" s="232"/>
      <c r="AQ226" s="232"/>
      <c r="AR226" s="232"/>
      <c r="AS226" s="232"/>
      <c r="AT226" s="232"/>
    </row>
    <row r="227" spans="38:46" x14ac:dyDescent="0.25">
      <c r="AL227" s="232"/>
      <c r="AM227" s="232"/>
      <c r="AN227" s="232"/>
      <c r="AO227" s="232"/>
      <c r="AP227" s="232"/>
      <c r="AQ227" s="232"/>
      <c r="AR227" s="232"/>
      <c r="AS227" s="232"/>
      <c r="AT227" s="232"/>
    </row>
    <row r="235" spans="38:46" x14ac:dyDescent="0.25">
      <c r="AL235" s="180"/>
      <c r="AM235" s="180"/>
      <c r="AN235" s="180"/>
      <c r="AO235" s="180"/>
      <c r="AP235" s="180"/>
      <c r="AQ235" s="180"/>
      <c r="AR235" s="180"/>
      <c r="AS235" s="180"/>
      <c r="AT235" s="180"/>
    </row>
    <row r="236" spans="38:46" x14ac:dyDescent="0.25">
      <c r="AL236" s="180"/>
      <c r="AM236" s="180"/>
      <c r="AN236" s="180"/>
      <c r="AO236" s="180"/>
      <c r="AP236" s="180"/>
      <c r="AQ236" s="180"/>
      <c r="AR236" s="180"/>
      <c r="AS236" s="180"/>
      <c r="AT236" s="180"/>
    </row>
    <row r="238" spans="38:46" x14ac:dyDescent="0.25">
      <c r="AL238" s="234"/>
      <c r="AM238" s="234"/>
      <c r="AN238" s="234"/>
      <c r="AO238" s="234"/>
      <c r="AP238" s="234"/>
      <c r="AQ238" s="234"/>
      <c r="AR238" s="234"/>
      <c r="AS238" s="234"/>
      <c r="AT238" s="234"/>
    </row>
    <row r="240" spans="38:46" x14ac:dyDescent="0.25">
      <c r="AL240" s="234"/>
      <c r="AM240" s="234"/>
      <c r="AN240" s="234"/>
      <c r="AO240" s="234"/>
      <c r="AP240" s="234"/>
      <c r="AQ240" s="234"/>
      <c r="AR240" s="234"/>
      <c r="AS240" s="234"/>
      <c r="AT240" s="234"/>
    </row>
    <row r="241" spans="38:46" x14ac:dyDescent="0.25">
      <c r="AL241" s="237"/>
      <c r="AM241" s="237"/>
      <c r="AN241" s="237"/>
      <c r="AO241" s="237"/>
      <c r="AP241" s="237"/>
      <c r="AQ241" s="237"/>
      <c r="AR241" s="237"/>
      <c r="AS241" s="237"/>
      <c r="AT241" s="237"/>
    </row>
    <row r="242" spans="38:46" x14ac:dyDescent="0.25">
      <c r="AL242" s="234"/>
      <c r="AM242" s="234"/>
      <c r="AN242" s="234"/>
      <c r="AO242" s="234"/>
      <c r="AP242" s="234"/>
      <c r="AQ242" s="234"/>
      <c r="AR242" s="234"/>
      <c r="AS242" s="234"/>
      <c r="AT242" s="234"/>
    </row>
    <row r="245" spans="38:46" x14ac:dyDescent="0.25">
      <c r="AL245" s="234"/>
      <c r="AM245" s="234"/>
      <c r="AN245" s="234"/>
      <c r="AO245" s="234"/>
      <c r="AP245" s="234"/>
      <c r="AQ245" s="234"/>
      <c r="AR245" s="234"/>
      <c r="AS245" s="234"/>
      <c r="AT245" s="234"/>
    </row>
    <row r="252" spans="38:46" x14ac:dyDescent="0.25">
      <c r="AL252" s="180"/>
      <c r="AM252" s="180"/>
      <c r="AN252" s="180"/>
      <c r="AO252" s="180"/>
      <c r="AP252" s="180"/>
      <c r="AQ252" s="180"/>
      <c r="AR252" s="180"/>
      <c r="AS252" s="180"/>
      <c r="AT252" s="180"/>
    </row>
    <row r="255" spans="38:46" x14ac:dyDescent="0.25">
      <c r="AL255" s="180"/>
      <c r="AM255" s="180"/>
      <c r="AN255" s="180"/>
      <c r="AO255" s="180"/>
      <c r="AP255" s="180"/>
      <c r="AQ255" s="180"/>
      <c r="AR255" s="180"/>
      <c r="AS255" s="180"/>
      <c r="AT255" s="180"/>
    </row>
    <row r="261" spans="38:46" x14ac:dyDescent="0.25">
      <c r="AL261" s="180"/>
      <c r="AM261" s="180"/>
      <c r="AN261" s="180"/>
      <c r="AO261" s="180"/>
      <c r="AP261" s="180"/>
      <c r="AQ261" s="180"/>
      <c r="AR261" s="180"/>
      <c r="AS261" s="180"/>
      <c r="AT261" s="180"/>
    </row>
    <row r="266" spans="38:46" x14ac:dyDescent="0.25">
      <c r="AL266" s="239"/>
      <c r="AM266" s="239"/>
      <c r="AN266" s="239"/>
      <c r="AO266" s="239"/>
      <c r="AP266" s="239"/>
      <c r="AQ266" s="239"/>
      <c r="AR266" s="239"/>
      <c r="AS266" s="239"/>
      <c r="AT266" s="239"/>
    </row>
    <row r="271" spans="38:46" x14ac:dyDescent="0.25">
      <c r="AL271" s="239"/>
      <c r="AM271" s="239"/>
      <c r="AN271" s="239"/>
      <c r="AO271" s="239"/>
      <c r="AP271" s="239"/>
      <c r="AQ271" s="239"/>
      <c r="AR271" s="239"/>
      <c r="AS271" s="239"/>
      <c r="AT271" s="239"/>
    </row>
    <row r="272" spans="38:46" x14ac:dyDescent="0.25">
      <c r="AL272" s="239"/>
      <c r="AM272" s="239"/>
      <c r="AN272" s="239"/>
      <c r="AO272" s="239"/>
      <c r="AP272" s="239"/>
      <c r="AQ272" s="239"/>
      <c r="AR272" s="239"/>
      <c r="AS272" s="239"/>
      <c r="AT272" s="239"/>
    </row>
    <row r="275" spans="38:46" x14ac:dyDescent="0.25">
      <c r="AL275" s="180"/>
      <c r="AM275" s="180"/>
      <c r="AN275" s="180"/>
      <c r="AO275" s="180"/>
      <c r="AP275" s="180"/>
      <c r="AQ275" s="180"/>
      <c r="AR275" s="180"/>
      <c r="AS275" s="180"/>
      <c r="AT275" s="180"/>
    </row>
    <row r="278" spans="38:46" x14ac:dyDescent="0.25">
      <c r="AL278" s="180"/>
      <c r="AM278" s="180"/>
      <c r="AN278" s="180"/>
      <c r="AO278" s="180"/>
      <c r="AP278" s="180"/>
      <c r="AQ278" s="180"/>
      <c r="AR278" s="180"/>
      <c r="AS278" s="180"/>
      <c r="AT278" s="180"/>
    </row>
    <row r="279" spans="38:46" x14ac:dyDescent="0.25">
      <c r="AL279" s="180"/>
      <c r="AM279" s="180"/>
      <c r="AN279" s="180"/>
      <c r="AO279" s="180"/>
      <c r="AP279" s="180"/>
      <c r="AQ279" s="180"/>
      <c r="AR279" s="180"/>
      <c r="AS279" s="180"/>
      <c r="AT279" s="180"/>
    </row>
    <row r="280" spans="38:46" x14ac:dyDescent="0.25">
      <c r="AL280" s="180"/>
      <c r="AM280" s="180"/>
      <c r="AN280" s="180"/>
      <c r="AO280" s="180"/>
      <c r="AP280" s="180"/>
      <c r="AQ280" s="180"/>
      <c r="AR280" s="180"/>
      <c r="AS280" s="180"/>
      <c r="AT280" s="180"/>
    </row>
  </sheetData>
  <phoneticPr fontId="6" type="noConversion"/>
  <conditionalFormatting sqref="A2:AJ2">
    <cfRule type="expression" dxfId="4" priority="365">
      <formula>$AL1048545&lt;#REF!</formula>
    </cfRule>
  </conditionalFormatting>
  <conditionalFormatting sqref="A1:AJ1">
    <cfRule type="expression" dxfId="3" priority="390">
      <formula>#REF!&lt;#REF!</formula>
    </cfRule>
  </conditionalFormatting>
  <conditionalFormatting sqref="AJ2">
    <cfRule type="iconSet" priority="391">
      <iconSet iconSet="3Arrows">
        <cfvo type="percent" val="0"/>
        <cfvo type="percent" val="33"/>
        <cfvo type="percent" val="67"/>
      </iconSet>
    </cfRule>
    <cfRule type="cellIs" dxfId="2" priority="392" operator="lessThan">
      <formula>-40</formula>
    </cfRule>
    <cfRule type="cellIs" dxfId="1" priority="393" operator="greaterThan">
      <formula>40</formula>
    </cfRule>
  </conditionalFormatting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1A49-A612-48E2-9314-B030513F52DD}">
  <sheetPr codeName="Лист32"/>
  <dimension ref="A1:K166"/>
  <sheetViews>
    <sheetView workbookViewId="0">
      <selection activeCell="G2" sqref="G2:G166"/>
    </sheetView>
  </sheetViews>
  <sheetFormatPr defaultRowHeight="15" x14ac:dyDescent="0.25"/>
  <cols>
    <col min="2" max="2" width="83.85546875" bestFit="1" customWidth="1"/>
    <col min="7" max="7" width="21.140625" bestFit="1" customWidth="1"/>
    <col min="8" max="9" width="18.5703125" customWidth="1"/>
  </cols>
  <sheetData>
    <row r="1" spans="1:11" x14ac:dyDescent="0.25">
      <c r="G1" t="s">
        <v>1980</v>
      </c>
      <c r="H1" t="s">
        <v>514</v>
      </c>
    </row>
    <row r="2" spans="1:11" x14ac:dyDescent="0.25">
      <c r="A2">
        <v>1</v>
      </c>
      <c r="B2" t="s">
        <v>1807</v>
      </c>
      <c r="D2" t="s">
        <v>1820</v>
      </c>
      <c r="E2" t="s">
        <v>1974</v>
      </c>
      <c r="F2">
        <v>38</v>
      </c>
      <c r="G2" t="str">
        <f>CONCATENATE(E2," ",F2," ",J2," ",K2)</f>
        <v>ЧЕРНЫЙ 38 4190 599</v>
      </c>
      <c r="H2">
        <v>18022</v>
      </c>
      <c r="J2" s="179">
        <v>4190</v>
      </c>
      <c r="K2">
        <v>599</v>
      </c>
    </row>
    <row r="3" spans="1:11" x14ac:dyDescent="0.25">
      <c r="A3">
        <v>2</v>
      </c>
      <c r="B3" t="s">
        <v>1808</v>
      </c>
      <c r="D3" t="s">
        <v>1973</v>
      </c>
      <c r="E3" t="s">
        <v>458</v>
      </c>
      <c r="F3">
        <v>10</v>
      </c>
      <c r="G3" t="str">
        <f t="shared" ref="G3:G66" si="0">CONCATENATE(E3," ",F3," ",J3," ",K3)</f>
        <v>GRANIC VEIN 10 1199 599</v>
      </c>
      <c r="H3">
        <v>1521.6</v>
      </c>
      <c r="J3" s="179">
        <v>1199</v>
      </c>
      <c r="K3">
        <v>599</v>
      </c>
    </row>
    <row r="4" spans="1:11" x14ac:dyDescent="0.25">
      <c r="A4">
        <v>3</v>
      </c>
      <c r="B4" t="s">
        <v>1809</v>
      </c>
      <c r="D4" t="s">
        <v>1973</v>
      </c>
      <c r="E4" t="s">
        <v>454</v>
      </c>
      <c r="F4">
        <v>10</v>
      </c>
      <c r="G4" t="str">
        <f t="shared" si="0"/>
        <v>RAJA BLACK 10 1199 599</v>
      </c>
      <c r="H4">
        <v>1521.6</v>
      </c>
      <c r="J4" s="179">
        <v>1199</v>
      </c>
      <c r="K4">
        <v>599</v>
      </c>
    </row>
    <row r="5" spans="1:11" x14ac:dyDescent="0.25">
      <c r="A5">
        <v>4</v>
      </c>
      <c r="B5" t="s">
        <v>1810</v>
      </c>
      <c r="D5" t="s">
        <v>1973</v>
      </c>
      <c r="E5" t="s">
        <v>456</v>
      </c>
      <c r="F5">
        <v>10</v>
      </c>
      <c r="G5" t="str">
        <f t="shared" si="0"/>
        <v>REMINGTON MINE 10 1199 599</v>
      </c>
      <c r="H5">
        <v>1521.6</v>
      </c>
      <c r="J5" s="179">
        <v>1199</v>
      </c>
      <c r="K5">
        <v>599</v>
      </c>
    </row>
    <row r="6" spans="1:11" x14ac:dyDescent="0.25">
      <c r="A6">
        <v>5</v>
      </c>
      <c r="B6" t="s">
        <v>1811</v>
      </c>
      <c r="D6" t="s">
        <v>1973</v>
      </c>
      <c r="E6" t="s">
        <v>472</v>
      </c>
      <c r="F6">
        <v>10</v>
      </c>
      <c r="G6" t="str">
        <f t="shared" si="0"/>
        <v>ЛА СКАЛА 10 1199 599</v>
      </c>
      <c r="H6">
        <v>3042.6</v>
      </c>
      <c r="J6" s="179">
        <v>1199</v>
      </c>
      <c r="K6">
        <v>599</v>
      </c>
    </row>
    <row r="7" spans="1:11" x14ac:dyDescent="0.25">
      <c r="A7">
        <v>6</v>
      </c>
      <c r="B7" t="s">
        <v>1812</v>
      </c>
      <c r="D7" t="s">
        <v>1973</v>
      </c>
      <c r="E7" t="s">
        <v>477</v>
      </c>
      <c r="F7">
        <v>10</v>
      </c>
      <c r="G7" t="str">
        <f t="shared" si="0"/>
        <v>СЕМОЛИНА КАРАМЕЛЬНАЯ 10 1199 599</v>
      </c>
      <c r="H7">
        <v>3042.6</v>
      </c>
      <c r="J7" s="179">
        <v>1199</v>
      </c>
      <c r="K7">
        <v>599</v>
      </c>
    </row>
    <row r="8" spans="1:11" x14ac:dyDescent="0.25">
      <c r="A8">
        <v>7</v>
      </c>
      <c r="B8" t="s">
        <v>1813</v>
      </c>
      <c r="D8" t="s">
        <v>1973</v>
      </c>
      <c r="E8" t="s">
        <v>477</v>
      </c>
      <c r="F8">
        <v>10</v>
      </c>
      <c r="G8" t="str">
        <f t="shared" si="0"/>
        <v>СЕМОЛИНА КАРАМЕЛЬНАЯ 10 100 599</v>
      </c>
      <c r="H8">
        <v>3042.6</v>
      </c>
      <c r="J8">
        <v>100</v>
      </c>
      <c r="K8">
        <v>599</v>
      </c>
    </row>
    <row r="9" spans="1:11" x14ac:dyDescent="0.25">
      <c r="A9">
        <v>8</v>
      </c>
      <c r="B9" t="s">
        <v>1814</v>
      </c>
      <c r="D9" t="s">
        <v>1973</v>
      </c>
      <c r="E9" t="s">
        <v>477</v>
      </c>
      <c r="F9">
        <v>10</v>
      </c>
      <c r="G9" t="str">
        <f t="shared" si="0"/>
        <v>СЕМОЛИНА КАРАМЕЛЬНАЯ 10 147 377</v>
      </c>
      <c r="H9">
        <v>3042.6</v>
      </c>
      <c r="J9">
        <v>147</v>
      </c>
      <c r="K9">
        <v>377</v>
      </c>
    </row>
    <row r="10" spans="1:11" x14ac:dyDescent="0.25">
      <c r="A10">
        <v>9</v>
      </c>
      <c r="B10" t="s">
        <v>1815</v>
      </c>
      <c r="D10" t="s">
        <v>1973</v>
      </c>
      <c r="E10" t="s">
        <v>477</v>
      </c>
      <c r="F10">
        <v>10</v>
      </c>
      <c r="G10" t="str">
        <f t="shared" si="0"/>
        <v>СЕМОЛИНА КАРАМЕЛЬНАЯ 10 147 599</v>
      </c>
      <c r="H10">
        <v>3042.6</v>
      </c>
      <c r="J10">
        <v>147</v>
      </c>
      <c r="K10">
        <v>599</v>
      </c>
    </row>
    <row r="11" spans="1:11" x14ac:dyDescent="0.25">
      <c r="A11">
        <v>10</v>
      </c>
      <c r="B11" t="s">
        <v>1816</v>
      </c>
      <c r="D11" t="s">
        <v>1973</v>
      </c>
      <c r="E11" t="s">
        <v>477</v>
      </c>
      <c r="F11">
        <v>10</v>
      </c>
      <c r="G11" t="str">
        <f t="shared" si="0"/>
        <v>СЕМОЛИНА КАРАМЕЛЬНАЯ 10 2500 599</v>
      </c>
      <c r="H11">
        <v>7224</v>
      </c>
      <c r="J11" s="179">
        <v>2500</v>
      </c>
      <c r="K11">
        <v>599</v>
      </c>
    </row>
    <row r="12" spans="1:11" x14ac:dyDescent="0.25">
      <c r="A12">
        <v>11</v>
      </c>
      <c r="B12" t="s">
        <v>1817</v>
      </c>
      <c r="D12" t="s">
        <v>1973</v>
      </c>
      <c r="E12" t="s">
        <v>477</v>
      </c>
      <c r="F12">
        <v>10</v>
      </c>
      <c r="G12" t="str">
        <f t="shared" si="0"/>
        <v>СЕМОЛИНА КАРАМЕЛЬНАЯ 10 3199 599</v>
      </c>
      <c r="H12">
        <v>10012.200000000001</v>
      </c>
      <c r="J12" s="179">
        <v>3199</v>
      </c>
      <c r="K12">
        <v>599</v>
      </c>
    </row>
    <row r="13" spans="1:11" x14ac:dyDescent="0.25">
      <c r="A13">
        <v>12</v>
      </c>
      <c r="B13" t="s">
        <v>1818</v>
      </c>
      <c r="D13" t="s">
        <v>1973</v>
      </c>
      <c r="E13" t="s">
        <v>477</v>
      </c>
      <c r="F13">
        <v>10</v>
      </c>
      <c r="G13" t="str">
        <f t="shared" si="0"/>
        <v>СЕМОЛИНА КАРАМЕЛЬНАЯ 10 4199 599</v>
      </c>
      <c r="H13">
        <v>10012.200000000001</v>
      </c>
      <c r="J13" s="179">
        <v>4199</v>
      </c>
      <c r="K13">
        <v>599</v>
      </c>
    </row>
    <row r="14" spans="1:11" x14ac:dyDescent="0.25">
      <c r="A14">
        <v>13</v>
      </c>
      <c r="B14" t="s">
        <v>1819</v>
      </c>
      <c r="D14" t="s">
        <v>1820</v>
      </c>
      <c r="E14" t="s">
        <v>455</v>
      </c>
      <c r="F14">
        <v>15</v>
      </c>
      <c r="G14" t="str">
        <f t="shared" si="0"/>
        <v>EMPIRE SLATE 15 2599 499</v>
      </c>
      <c r="H14">
        <v>3010</v>
      </c>
      <c r="J14" s="179">
        <v>2599</v>
      </c>
      <c r="K14">
        <v>499</v>
      </c>
    </row>
    <row r="15" spans="1:11" x14ac:dyDescent="0.25">
      <c r="A15">
        <v>14</v>
      </c>
      <c r="B15" t="s">
        <v>1821</v>
      </c>
      <c r="D15" t="s">
        <v>1820</v>
      </c>
      <c r="E15" t="s">
        <v>455</v>
      </c>
      <c r="F15">
        <v>15</v>
      </c>
      <c r="G15" t="str">
        <f t="shared" si="0"/>
        <v>EMPIRE SLATE 15 3214 659</v>
      </c>
      <c r="H15">
        <v>8343.5</v>
      </c>
      <c r="J15" s="179">
        <v>3214</v>
      </c>
      <c r="K15">
        <v>659</v>
      </c>
    </row>
    <row r="16" spans="1:11" x14ac:dyDescent="0.25">
      <c r="A16">
        <v>15</v>
      </c>
      <c r="B16" t="s">
        <v>1822</v>
      </c>
      <c r="D16" t="s">
        <v>1820</v>
      </c>
      <c r="E16" t="s">
        <v>455</v>
      </c>
      <c r="F16">
        <v>15</v>
      </c>
      <c r="G16" t="str">
        <f t="shared" si="0"/>
        <v>EMPIRE SLATE 15 3311 499</v>
      </c>
      <c r="H16">
        <v>4171.75</v>
      </c>
      <c r="J16" s="179">
        <v>3311</v>
      </c>
      <c r="K16">
        <v>499</v>
      </c>
    </row>
    <row r="17" spans="1:11" x14ac:dyDescent="0.25">
      <c r="A17">
        <v>16</v>
      </c>
      <c r="B17" t="s">
        <v>1823</v>
      </c>
      <c r="D17" t="s">
        <v>1820</v>
      </c>
      <c r="E17" t="s">
        <v>455</v>
      </c>
      <c r="F17">
        <v>15</v>
      </c>
      <c r="G17" t="str">
        <f t="shared" si="0"/>
        <v>EMPIRE SLATE 15 3599 1199</v>
      </c>
      <c r="H17">
        <v>16687</v>
      </c>
      <c r="J17" s="179">
        <v>3599</v>
      </c>
      <c r="K17" s="179">
        <v>1199</v>
      </c>
    </row>
    <row r="18" spans="1:11" x14ac:dyDescent="0.25">
      <c r="A18">
        <v>17</v>
      </c>
      <c r="B18" t="s">
        <v>1824</v>
      </c>
      <c r="D18" t="s">
        <v>1820</v>
      </c>
      <c r="E18" t="s">
        <v>455</v>
      </c>
      <c r="F18">
        <v>15</v>
      </c>
      <c r="G18" t="str">
        <f t="shared" si="0"/>
        <v>EMPIRE SLATE 15 3599 599</v>
      </c>
      <c r="H18">
        <v>4171.75</v>
      </c>
      <c r="J18" s="179">
        <v>3599</v>
      </c>
      <c r="K18">
        <v>599</v>
      </c>
    </row>
    <row r="19" spans="1:11" x14ac:dyDescent="0.25">
      <c r="A19">
        <v>18</v>
      </c>
      <c r="B19" t="s">
        <v>1825</v>
      </c>
      <c r="D19" t="s">
        <v>1820</v>
      </c>
      <c r="E19" t="s">
        <v>455</v>
      </c>
      <c r="F19">
        <v>15</v>
      </c>
      <c r="G19" t="str">
        <f t="shared" si="0"/>
        <v>EMPIRE SLATE 15 3599 659</v>
      </c>
      <c r="H19">
        <v>8343.5</v>
      </c>
      <c r="J19" s="179">
        <v>3599</v>
      </c>
      <c r="K19">
        <v>659</v>
      </c>
    </row>
    <row r="20" spans="1:11" x14ac:dyDescent="0.25">
      <c r="A20">
        <v>19</v>
      </c>
      <c r="B20" t="s">
        <v>1826</v>
      </c>
      <c r="D20" t="s">
        <v>1820</v>
      </c>
      <c r="E20" t="s">
        <v>455</v>
      </c>
      <c r="F20">
        <v>15</v>
      </c>
      <c r="G20" t="str">
        <f t="shared" si="0"/>
        <v>EMPIRE SLATE 15 321 1099</v>
      </c>
      <c r="H20">
        <v>2535.5</v>
      </c>
      <c r="J20">
        <v>321</v>
      </c>
      <c r="K20" s="179">
        <v>1099</v>
      </c>
    </row>
    <row r="21" spans="1:11" x14ac:dyDescent="0.25">
      <c r="A21">
        <v>20</v>
      </c>
      <c r="B21" t="s">
        <v>1827</v>
      </c>
      <c r="D21" t="s">
        <v>1820</v>
      </c>
      <c r="E21" t="s">
        <v>455</v>
      </c>
      <c r="F21">
        <v>38</v>
      </c>
      <c r="G21" t="str">
        <f t="shared" si="0"/>
        <v>EMPIRE SLATE 38 1000 1001</v>
      </c>
      <c r="H21">
        <v>5071</v>
      </c>
      <c r="J21" s="179">
        <v>1000</v>
      </c>
      <c r="K21" s="179">
        <v>1001</v>
      </c>
    </row>
    <row r="22" spans="1:11" x14ac:dyDescent="0.25">
      <c r="A22">
        <v>21</v>
      </c>
      <c r="B22" t="s">
        <v>1828</v>
      </c>
      <c r="D22" t="s">
        <v>1820</v>
      </c>
      <c r="E22" t="s">
        <v>455</v>
      </c>
      <c r="F22">
        <v>38</v>
      </c>
      <c r="G22" t="str">
        <f t="shared" si="0"/>
        <v>EMPIRE SLATE 38 1001 999</v>
      </c>
      <c r="H22">
        <v>5071</v>
      </c>
      <c r="J22" s="179">
        <v>1001</v>
      </c>
      <c r="K22">
        <v>999</v>
      </c>
    </row>
    <row r="23" spans="1:11" x14ac:dyDescent="0.25">
      <c r="A23">
        <v>22</v>
      </c>
      <c r="B23" t="s">
        <v>1829</v>
      </c>
      <c r="D23" t="s">
        <v>1820</v>
      </c>
      <c r="E23" t="s">
        <v>455</v>
      </c>
      <c r="F23">
        <v>38</v>
      </c>
      <c r="G23" t="str">
        <f t="shared" si="0"/>
        <v>EMPIRE SLATE 38 1005 1005</v>
      </c>
      <c r="H23">
        <v>5071</v>
      </c>
      <c r="J23" s="179">
        <v>1005</v>
      </c>
      <c r="K23" s="179">
        <v>1005</v>
      </c>
    </row>
    <row r="24" spans="1:11" x14ac:dyDescent="0.25">
      <c r="A24">
        <v>23</v>
      </c>
      <c r="B24" t="s">
        <v>1830</v>
      </c>
      <c r="D24" t="s">
        <v>1820</v>
      </c>
      <c r="E24" t="s">
        <v>455</v>
      </c>
      <c r="F24">
        <v>38</v>
      </c>
      <c r="G24" t="str">
        <f t="shared" si="0"/>
        <v>EMPIRE SLATE 38 1025 888</v>
      </c>
      <c r="H24">
        <v>5071</v>
      </c>
      <c r="J24" s="179">
        <v>1025</v>
      </c>
      <c r="K24">
        <v>888</v>
      </c>
    </row>
    <row r="25" spans="1:11" x14ac:dyDescent="0.25">
      <c r="A25">
        <v>24</v>
      </c>
      <c r="B25" t="s">
        <v>1831</v>
      </c>
      <c r="D25" t="s">
        <v>1820</v>
      </c>
      <c r="E25" t="s">
        <v>455</v>
      </c>
      <c r="F25">
        <v>38</v>
      </c>
      <c r="G25" t="str">
        <f t="shared" si="0"/>
        <v>EMPIRE SLATE 38 1234 123</v>
      </c>
      <c r="H25">
        <v>4278</v>
      </c>
      <c r="J25" s="179">
        <v>1234</v>
      </c>
      <c r="K25">
        <v>123</v>
      </c>
    </row>
    <row r="26" spans="1:11" x14ac:dyDescent="0.25">
      <c r="A26">
        <v>25</v>
      </c>
      <c r="B26" t="s">
        <v>1832</v>
      </c>
      <c r="D26" t="s">
        <v>1820</v>
      </c>
      <c r="E26" t="s">
        <v>455</v>
      </c>
      <c r="F26">
        <v>38</v>
      </c>
      <c r="G26" t="str">
        <f t="shared" si="0"/>
        <v>EMPIRE SLATE 38 1584 369</v>
      </c>
      <c r="H26">
        <v>4278</v>
      </c>
      <c r="J26" s="179">
        <v>1584</v>
      </c>
      <c r="K26">
        <v>369</v>
      </c>
    </row>
    <row r="27" spans="1:11" x14ac:dyDescent="0.25">
      <c r="A27">
        <v>26</v>
      </c>
      <c r="B27" t="s">
        <v>1833</v>
      </c>
      <c r="D27" t="s">
        <v>1820</v>
      </c>
      <c r="E27" t="s">
        <v>455</v>
      </c>
      <c r="F27">
        <v>38</v>
      </c>
      <c r="G27" t="str">
        <f t="shared" si="0"/>
        <v>EMPIRE SLATE 38 101 1199</v>
      </c>
      <c r="H27">
        <v>5071</v>
      </c>
      <c r="J27">
        <v>101</v>
      </c>
      <c r="K27" s="179">
        <v>1199</v>
      </c>
    </row>
    <row r="28" spans="1:11" x14ac:dyDescent="0.25">
      <c r="A28">
        <v>27</v>
      </c>
      <c r="B28" t="s">
        <v>1834</v>
      </c>
      <c r="D28" t="s">
        <v>1820</v>
      </c>
      <c r="E28" t="s">
        <v>455</v>
      </c>
      <c r="F28">
        <v>38</v>
      </c>
      <c r="G28" t="str">
        <f t="shared" si="0"/>
        <v>EMPIRE SLATE 38 101 101</v>
      </c>
      <c r="H28">
        <v>2535.5</v>
      </c>
      <c r="J28">
        <v>101</v>
      </c>
      <c r="K28">
        <v>101</v>
      </c>
    </row>
    <row r="29" spans="1:11" x14ac:dyDescent="0.25">
      <c r="A29">
        <v>28</v>
      </c>
      <c r="B29" t="s">
        <v>1835</v>
      </c>
      <c r="D29" t="s">
        <v>1820</v>
      </c>
      <c r="E29" t="s">
        <v>455</v>
      </c>
      <c r="F29">
        <v>38</v>
      </c>
      <c r="G29" t="str">
        <f t="shared" si="0"/>
        <v>EMPIRE SLATE 38 2009 888</v>
      </c>
      <c r="H29">
        <v>8556</v>
      </c>
      <c r="J29" s="179">
        <v>2009</v>
      </c>
      <c r="K29">
        <v>888</v>
      </c>
    </row>
    <row r="30" spans="1:11" x14ac:dyDescent="0.25">
      <c r="A30">
        <v>29</v>
      </c>
      <c r="B30" t="s">
        <v>1836</v>
      </c>
      <c r="D30" t="s">
        <v>1820</v>
      </c>
      <c r="E30" t="s">
        <v>455</v>
      </c>
      <c r="F30">
        <v>38</v>
      </c>
      <c r="G30" t="str">
        <f t="shared" si="0"/>
        <v>EMPIRE SLATE 38 2222 111</v>
      </c>
      <c r="H30">
        <v>6020</v>
      </c>
      <c r="J30" s="179">
        <v>2222</v>
      </c>
      <c r="K30">
        <v>111</v>
      </c>
    </row>
    <row r="31" spans="1:11" x14ac:dyDescent="0.25">
      <c r="A31">
        <v>30</v>
      </c>
      <c r="B31" t="s">
        <v>1837</v>
      </c>
      <c r="D31" t="s">
        <v>1820</v>
      </c>
      <c r="E31" t="s">
        <v>455</v>
      </c>
      <c r="F31">
        <v>38</v>
      </c>
      <c r="G31" t="str">
        <f t="shared" si="0"/>
        <v>EMPIRE SLATE 38 2659 1005</v>
      </c>
      <c r="H31">
        <v>12040</v>
      </c>
      <c r="J31" s="179">
        <v>2659</v>
      </c>
      <c r="K31" s="179">
        <v>1005</v>
      </c>
    </row>
    <row r="32" spans="1:11" x14ac:dyDescent="0.25">
      <c r="A32">
        <v>31</v>
      </c>
      <c r="B32" t="s">
        <v>1838</v>
      </c>
      <c r="D32" t="s">
        <v>1820</v>
      </c>
      <c r="E32" t="s">
        <v>455</v>
      </c>
      <c r="F32">
        <v>38</v>
      </c>
      <c r="G32" t="str">
        <f t="shared" si="0"/>
        <v>EMPIRE SLATE 38 2659 103</v>
      </c>
      <c r="H32">
        <v>6020</v>
      </c>
      <c r="J32" s="179">
        <v>2659</v>
      </c>
      <c r="K32">
        <v>103</v>
      </c>
    </row>
    <row r="33" spans="1:11" x14ac:dyDescent="0.25">
      <c r="A33">
        <v>32</v>
      </c>
      <c r="B33" t="s">
        <v>1839</v>
      </c>
      <c r="D33" t="s">
        <v>1820</v>
      </c>
      <c r="E33" t="s">
        <v>455</v>
      </c>
      <c r="F33">
        <v>38</v>
      </c>
      <c r="G33" t="str">
        <f t="shared" si="0"/>
        <v>EMPIRE SLATE 38 2985 369</v>
      </c>
      <c r="H33">
        <v>6020</v>
      </c>
      <c r="J33" s="179">
        <v>2985</v>
      </c>
      <c r="K33">
        <v>369</v>
      </c>
    </row>
    <row r="34" spans="1:11" x14ac:dyDescent="0.25">
      <c r="A34">
        <v>33</v>
      </c>
      <c r="B34" t="s">
        <v>1840</v>
      </c>
      <c r="D34" t="s">
        <v>1820</v>
      </c>
      <c r="E34" t="s">
        <v>455</v>
      </c>
      <c r="F34">
        <v>38</v>
      </c>
      <c r="G34" t="str">
        <f t="shared" si="0"/>
        <v>EMPIRE SLATE 38 2999 1199</v>
      </c>
      <c r="H34">
        <v>12040</v>
      </c>
      <c r="J34" s="179">
        <v>2999</v>
      </c>
      <c r="K34" s="179">
        <v>1199</v>
      </c>
    </row>
    <row r="35" spans="1:11" x14ac:dyDescent="0.25">
      <c r="A35">
        <v>34</v>
      </c>
      <c r="B35" t="s">
        <v>1841</v>
      </c>
      <c r="D35" t="s">
        <v>1820</v>
      </c>
      <c r="E35" t="s">
        <v>455</v>
      </c>
      <c r="F35">
        <v>38</v>
      </c>
      <c r="G35" t="str">
        <f t="shared" si="0"/>
        <v>EMPIRE SLATE 38 2999 101</v>
      </c>
      <c r="H35">
        <v>6020</v>
      </c>
      <c r="J35" s="179">
        <v>2999</v>
      </c>
      <c r="K35">
        <v>101</v>
      </c>
    </row>
    <row r="36" spans="1:11" x14ac:dyDescent="0.25">
      <c r="A36">
        <v>35</v>
      </c>
      <c r="B36" t="s">
        <v>1842</v>
      </c>
      <c r="D36" t="s">
        <v>1820</v>
      </c>
      <c r="E36" t="s">
        <v>455</v>
      </c>
      <c r="F36">
        <v>38</v>
      </c>
      <c r="G36" t="str">
        <f t="shared" si="0"/>
        <v>EMPIRE SLATE 38 777 333</v>
      </c>
      <c r="H36">
        <v>2535.5</v>
      </c>
      <c r="J36">
        <v>777</v>
      </c>
      <c r="K36">
        <v>333</v>
      </c>
    </row>
    <row r="37" spans="1:11" x14ac:dyDescent="0.25">
      <c r="A37">
        <v>36</v>
      </c>
      <c r="B37" t="s">
        <v>1843</v>
      </c>
      <c r="D37" t="s">
        <v>1820</v>
      </c>
      <c r="E37" t="s">
        <v>455</v>
      </c>
      <c r="F37">
        <v>38</v>
      </c>
      <c r="G37" t="str">
        <f t="shared" si="0"/>
        <v>EMPIRE SLATE 38 888 888</v>
      </c>
      <c r="H37">
        <v>5071</v>
      </c>
      <c r="J37">
        <v>888</v>
      </c>
      <c r="K37">
        <v>888</v>
      </c>
    </row>
    <row r="38" spans="1:11" x14ac:dyDescent="0.25">
      <c r="A38">
        <v>37</v>
      </c>
      <c r="B38" t="s">
        <v>1844</v>
      </c>
      <c r="D38" t="s">
        <v>1820</v>
      </c>
      <c r="E38" t="s">
        <v>455</v>
      </c>
      <c r="F38">
        <v>38</v>
      </c>
      <c r="G38" t="str">
        <f t="shared" si="0"/>
        <v>EMPIRE SLATE 38 999 1001</v>
      </c>
      <c r="H38">
        <v>5071</v>
      </c>
      <c r="J38">
        <v>999</v>
      </c>
      <c r="K38" s="179">
        <v>1001</v>
      </c>
    </row>
    <row r="39" spans="1:11" x14ac:dyDescent="0.25">
      <c r="A39">
        <v>38</v>
      </c>
      <c r="B39" t="s">
        <v>1845</v>
      </c>
      <c r="D39" t="s">
        <v>1820</v>
      </c>
      <c r="E39" t="s">
        <v>455</v>
      </c>
      <c r="F39">
        <v>38</v>
      </c>
      <c r="G39" t="str">
        <f t="shared" si="0"/>
        <v>EMPIRE SLATE 38 999 1199</v>
      </c>
      <c r="H39">
        <v>5071</v>
      </c>
      <c r="J39">
        <v>999</v>
      </c>
      <c r="K39" s="179">
        <v>1199</v>
      </c>
    </row>
    <row r="40" spans="1:11" x14ac:dyDescent="0.25">
      <c r="A40">
        <v>39</v>
      </c>
      <c r="B40" t="s">
        <v>1846</v>
      </c>
      <c r="D40" t="s">
        <v>1820</v>
      </c>
      <c r="E40" t="s">
        <v>455</v>
      </c>
      <c r="F40">
        <v>38</v>
      </c>
      <c r="G40" t="str">
        <f t="shared" si="0"/>
        <v>EMPIRE SLATE 38 999 999</v>
      </c>
      <c r="H40">
        <v>5071</v>
      </c>
      <c r="J40">
        <v>999</v>
      </c>
      <c r="K40">
        <v>999</v>
      </c>
    </row>
    <row r="41" spans="1:11" x14ac:dyDescent="0.25">
      <c r="A41">
        <v>40</v>
      </c>
      <c r="B41" t="s">
        <v>1847</v>
      </c>
      <c r="D41" t="s">
        <v>1820</v>
      </c>
      <c r="E41" t="s">
        <v>458</v>
      </c>
      <c r="F41">
        <v>38</v>
      </c>
      <c r="G41" t="str">
        <f t="shared" si="0"/>
        <v>GRANIC VEIN 38 1199 1100</v>
      </c>
      <c r="H41">
        <v>5071</v>
      </c>
      <c r="J41" s="179">
        <v>1199</v>
      </c>
      <c r="K41" s="179">
        <v>1100</v>
      </c>
    </row>
    <row r="42" spans="1:11" x14ac:dyDescent="0.25">
      <c r="A42">
        <v>41</v>
      </c>
      <c r="B42" t="s">
        <v>1848</v>
      </c>
      <c r="D42" t="s">
        <v>1820</v>
      </c>
      <c r="E42" t="s">
        <v>1975</v>
      </c>
      <c r="F42">
        <v>15</v>
      </c>
      <c r="G42" t="str">
        <f t="shared" si="0"/>
        <v>GREY MARBLE 15 3311 499</v>
      </c>
      <c r="H42">
        <v>4171.75</v>
      </c>
      <c r="J42" s="179">
        <v>3311</v>
      </c>
      <c r="K42">
        <v>499</v>
      </c>
    </row>
    <row r="43" spans="1:11" x14ac:dyDescent="0.25">
      <c r="A43">
        <v>42</v>
      </c>
      <c r="B43" t="s">
        <v>1849</v>
      </c>
      <c r="D43" t="s">
        <v>1820</v>
      </c>
      <c r="E43" t="s">
        <v>1975</v>
      </c>
      <c r="F43">
        <v>15</v>
      </c>
      <c r="G43" t="str">
        <f t="shared" si="0"/>
        <v>GREY MARBLE 15 3599 1100</v>
      </c>
      <c r="H43">
        <v>8343.5</v>
      </c>
      <c r="J43" s="179">
        <v>3599</v>
      </c>
      <c r="K43" s="179">
        <v>1100</v>
      </c>
    </row>
    <row r="44" spans="1:11" x14ac:dyDescent="0.25">
      <c r="A44">
        <v>43</v>
      </c>
      <c r="B44" t="s">
        <v>1850</v>
      </c>
      <c r="D44" t="s">
        <v>1820</v>
      </c>
      <c r="E44" t="s">
        <v>1975</v>
      </c>
      <c r="F44">
        <v>15</v>
      </c>
      <c r="G44" t="str">
        <f t="shared" si="0"/>
        <v>GREY MARBLE 15 3599 1199</v>
      </c>
      <c r="H44">
        <v>8343.5</v>
      </c>
      <c r="J44" s="179">
        <v>3599</v>
      </c>
      <c r="K44" s="179">
        <v>1199</v>
      </c>
    </row>
    <row r="45" spans="1:11" x14ac:dyDescent="0.25">
      <c r="A45">
        <v>44</v>
      </c>
      <c r="B45" t="s">
        <v>1851</v>
      </c>
      <c r="D45" t="s">
        <v>1820</v>
      </c>
      <c r="E45" t="s">
        <v>1975</v>
      </c>
      <c r="F45">
        <v>15</v>
      </c>
      <c r="G45" t="str">
        <f t="shared" si="0"/>
        <v>GREY MARBLE 15 3599 499</v>
      </c>
      <c r="H45">
        <v>4171.75</v>
      </c>
      <c r="J45" s="179">
        <v>3599</v>
      </c>
      <c r="K45">
        <v>499</v>
      </c>
    </row>
    <row r="46" spans="1:11" x14ac:dyDescent="0.25">
      <c r="A46">
        <v>45</v>
      </c>
      <c r="B46" t="s">
        <v>1852</v>
      </c>
      <c r="D46" t="s">
        <v>1820</v>
      </c>
      <c r="E46" t="s">
        <v>1975</v>
      </c>
      <c r="F46">
        <v>15</v>
      </c>
      <c r="G46" t="str">
        <f t="shared" si="0"/>
        <v>GREY MARBLE 15 321 1099</v>
      </c>
      <c r="H46">
        <v>2535.5</v>
      </c>
      <c r="J46">
        <v>321</v>
      </c>
      <c r="K46" s="179">
        <v>1099</v>
      </c>
    </row>
    <row r="47" spans="1:11" x14ac:dyDescent="0.25">
      <c r="A47">
        <v>46</v>
      </c>
      <c r="B47" t="s">
        <v>1853</v>
      </c>
      <c r="D47" t="s">
        <v>1820</v>
      </c>
      <c r="E47" t="s">
        <v>469</v>
      </c>
      <c r="F47">
        <v>15</v>
      </c>
      <c r="G47" t="str">
        <f t="shared" si="0"/>
        <v>JURASSIC ROCK 15 199 499</v>
      </c>
      <c r="H47">
        <v>1268</v>
      </c>
      <c r="J47">
        <v>199</v>
      </c>
      <c r="K47">
        <v>499</v>
      </c>
    </row>
    <row r="48" spans="1:11" x14ac:dyDescent="0.25">
      <c r="A48">
        <v>47</v>
      </c>
      <c r="B48" t="s">
        <v>1854</v>
      </c>
      <c r="D48" t="s">
        <v>1820</v>
      </c>
      <c r="E48" t="s">
        <v>469</v>
      </c>
      <c r="F48">
        <v>15</v>
      </c>
      <c r="G48" t="str">
        <f t="shared" si="0"/>
        <v>JURASSIC ROCK 15 2685 901</v>
      </c>
      <c r="H48">
        <v>6020</v>
      </c>
      <c r="J48" s="179">
        <v>2685</v>
      </c>
      <c r="K48">
        <v>901</v>
      </c>
    </row>
    <row r="49" spans="1:11" x14ac:dyDescent="0.25">
      <c r="A49">
        <v>48</v>
      </c>
      <c r="B49" t="s">
        <v>1855</v>
      </c>
      <c r="D49" t="s">
        <v>1820</v>
      </c>
      <c r="E49" t="s">
        <v>469</v>
      </c>
      <c r="F49">
        <v>15</v>
      </c>
      <c r="G49" t="str">
        <f t="shared" si="0"/>
        <v>JURASSIC ROCK 15 3333 555</v>
      </c>
      <c r="H49">
        <v>4171.75</v>
      </c>
      <c r="J49" s="179">
        <v>3333</v>
      </c>
      <c r="K49">
        <v>555</v>
      </c>
    </row>
    <row r="50" spans="1:11" x14ac:dyDescent="0.25">
      <c r="A50">
        <v>49</v>
      </c>
      <c r="B50" t="s">
        <v>1856</v>
      </c>
      <c r="D50" t="s">
        <v>1820</v>
      </c>
      <c r="E50" t="s">
        <v>469</v>
      </c>
      <c r="F50">
        <v>15</v>
      </c>
      <c r="G50" t="str">
        <f t="shared" si="0"/>
        <v>JURASSIC ROCK 15 3599 1199</v>
      </c>
      <c r="H50">
        <v>8343.5</v>
      </c>
      <c r="J50" s="179">
        <v>3599</v>
      </c>
      <c r="K50" s="179">
        <v>1199</v>
      </c>
    </row>
    <row r="51" spans="1:11" x14ac:dyDescent="0.25">
      <c r="A51">
        <v>50</v>
      </c>
      <c r="B51" t="s">
        <v>1857</v>
      </c>
      <c r="D51" t="s">
        <v>1820</v>
      </c>
      <c r="E51" t="s">
        <v>469</v>
      </c>
      <c r="F51">
        <v>15</v>
      </c>
      <c r="G51" t="str">
        <f t="shared" si="0"/>
        <v>JURASSIC ROCK 15 321 1099</v>
      </c>
      <c r="H51">
        <v>2535.5</v>
      </c>
      <c r="J51">
        <v>321</v>
      </c>
      <c r="K51" s="179">
        <v>1099</v>
      </c>
    </row>
    <row r="52" spans="1:11" x14ac:dyDescent="0.25">
      <c r="A52">
        <v>51</v>
      </c>
      <c r="B52" t="s">
        <v>1858</v>
      </c>
      <c r="D52" t="s">
        <v>1820</v>
      </c>
      <c r="E52" t="s">
        <v>469</v>
      </c>
      <c r="F52">
        <v>15</v>
      </c>
      <c r="G52" t="str">
        <f t="shared" si="0"/>
        <v>JURASSIC ROCK 15 599 1199</v>
      </c>
      <c r="H52">
        <v>2535.5</v>
      </c>
      <c r="J52">
        <v>599</v>
      </c>
      <c r="K52" s="179">
        <v>1199</v>
      </c>
    </row>
    <row r="53" spans="1:11" x14ac:dyDescent="0.25">
      <c r="A53">
        <v>52</v>
      </c>
      <c r="B53" t="s">
        <v>1859</v>
      </c>
      <c r="D53" t="s">
        <v>1820</v>
      </c>
      <c r="E53" t="s">
        <v>462</v>
      </c>
      <c r="F53">
        <v>15</v>
      </c>
      <c r="G53" t="str">
        <f t="shared" si="0"/>
        <v>LIME ROCK 15 1233 599</v>
      </c>
      <c r="H53">
        <v>2139</v>
      </c>
      <c r="J53" s="179">
        <v>1233</v>
      </c>
      <c r="K53">
        <v>599</v>
      </c>
    </row>
    <row r="54" spans="1:11" x14ac:dyDescent="0.25">
      <c r="A54">
        <v>53</v>
      </c>
      <c r="B54" t="s">
        <v>1860</v>
      </c>
      <c r="D54" t="s">
        <v>1820</v>
      </c>
      <c r="E54" t="s">
        <v>462</v>
      </c>
      <c r="F54">
        <v>15</v>
      </c>
      <c r="G54" t="str">
        <f t="shared" si="0"/>
        <v>LIME ROCK 15 152 108</v>
      </c>
      <c r="H54">
        <v>1268</v>
      </c>
      <c r="J54">
        <v>152</v>
      </c>
      <c r="K54">
        <v>108</v>
      </c>
    </row>
    <row r="55" spans="1:11" x14ac:dyDescent="0.25">
      <c r="A55">
        <v>54</v>
      </c>
      <c r="B55" t="s">
        <v>1861</v>
      </c>
      <c r="D55" t="s">
        <v>1820</v>
      </c>
      <c r="E55" t="s">
        <v>462</v>
      </c>
      <c r="F55">
        <v>15</v>
      </c>
      <c r="G55" t="str">
        <f t="shared" si="0"/>
        <v>LIME ROCK 15 152 548</v>
      </c>
      <c r="H55">
        <v>1268</v>
      </c>
      <c r="J55">
        <v>152</v>
      </c>
      <c r="K55">
        <v>548</v>
      </c>
    </row>
    <row r="56" spans="1:11" x14ac:dyDescent="0.25">
      <c r="A56">
        <v>55</v>
      </c>
      <c r="B56" t="s">
        <v>1862</v>
      </c>
      <c r="D56" t="s">
        <v>1820</v>
      </c>
      <c r="E56" t="s">
        <v>462</v>
      </c>
      <c r="F56">
        <v>15</v>
      </c>
      <c r="G56" t="str">
        <f t="shared" si="0"/>
        <v>LIME ROCK 15 179 599</v>
      </c>
      <c r="H56">
        <v>1268</v>
      </c>
      <c r="J56">
        <v>179</v>
      </c>
      <c r="K56">
        <v>599</v>
      </c>
    </row>
    <row r="57" spans="1:11" x14ac:dyDescent="0.25">
      <c r="A57">
        <v>56</v>
      </c>
      <c r="B57" t="s">
        <v>1863</v>
      </c>
      <c r="D57" t="s">
        <v>1820</v>
      </c>
      <c r="E57" t="s">
        <v>462</v>
      </c>
      <c r="F57">
        <v>15</v>
      </c>
      <c r="G57" t="str">
        <f t="shared" si="0"/>
        <v>LIME ROCK 15 199 499</v>
      </c>
      <c r="H57">
        <v>1268</v>
      </c>
      <c r="J57">
        <v>199</v>
      </c>
      <c r="K57">
        <v>499</v>
      </c>
    </row>
    <row r="58" spans="1:11" x14ac:dyDescent="0.25">
      <c r="A58">
        <v>57</v>
      </c>
      <c r="B58" t="s">
        <v>1864</v>
      </c>
      <c r="D58" t="s">
        <v>1820</v>
      </c>
      <c r="E58" t="s">
        <v>462</v>
      </c>
      <c r="F58">
        <v>15</v>
      </c>
      <c r="G58" t="str">
        <f t="shared" si="0"/>
        <v>LIME ROCK 15 2599 129</v>
      </c>
      <c r="H58">
        <v>3010</v>
      </c>
      <c r="J58" s="179">
        <v>2599</v>
      </c>
      <c r="K58">
        <v>129</v>
      </c>
    </row>
    <row r="59" spans="1:11" x14ac:dyDescent="0.25">
      <c r="A59">
        <v>58</v>
      </c>
      <c r="B59" t="s">
        <v>1865</v>
      </c>
      <c r="D59" t="s">
        <v>1820</v>
      </c>
      <c r="E59" t="s">
        <v>462</v>
      </c>
      <c r="F59">
        <v>15</v>
      </c>
      <c r="G59" t="str">
        <f t="shared" si="0"/>
        <v>LIME ROCK 15 2685 100</v>
      </c>
      <c r="J59" s="179">
        <v>2685</v>
      </c>
      <c r="K59">
        <v>100</v>
      </c>
    </row>
    <row r="60" spans="1:11" x14ac:dyDescent="0.25">
      <c r="A60">
        <v>59</v>
      </c>
      <c r="B60" t="s">
        <v>1866</v>
      </c>
      <c r="D60" t="s">
        <v>1820</v>
      </c>
      <c r="E60" t="s">
        <v>462</v>
      </c>
      <c r="F60">
        <v>15</v>
      </c>
      <c r="G60" t="str">
        <f t="shared" si="0"/>
        <v>LIME ROCK 15 3333 555</v>
      </c>
      <c r="H60">
        <v>4171.75</v>
      </c>
      <c r="J60" s="179">
        <v>3333</v>
      </c>
      <c r="K60">
        <v>555</v>
      </c>
    </row>
    <row r="61" spans="1:11" x14ac:dyDescent="0.25">
      <c r="A61">
        <v>60</v>
      </c>
      <c r="B61" t="s">
        <v>1867</v>
      </c>
      <c r="D61" t="s">
        <v>1820</v>
      </c>
      <c r="E61" t="s">
        <v>453</v>
      </c>
      <c r="F61">
        <v>38</v>
      </c>
      <c r="G61" t="str">
        <f t="shared" si="0"/>
        <v>PATINA ROCK 38 1199 599</v>
      </c>
      <c r="H61">
        <v>2535.5</v>
      </c>
      <c r="J61" s="179">
        <v>1199</v>
      </c>
      <c r="K61">
        <v>599</v>
      </c>
    </row>
    <row r="62" spans="1:11" x14ac:dyDescent="0.25">
      <c r="A62">
        <v>61</v>
      </c>
      <c r="B62" t="s">
        <v>1868</v>
      </c>
      <c r="D62" t="s">
        <v>1820</v>
      </c>
      <c r="E62" t="s">
        <v>454</v>
      </c>
      <c r="F62">
        <v>38</v>
      </c>
      <c r="G62" t="str">
        <f t="shared" si="0"/>
        <v>RAJA BLACK 38 2099 1100</v>
      </c>
      <c r="H62">
        <v>8556</v>
      </c>
      <c r="J62" s="179">
        <v>2099</v>
      </c>
      <c r="K62" s="179">
        <v>1100</v>
      </c>
    </row>
    <row r="63" spans="1:11" x14ac:dyDescent="0.25">
      <c r="A63">
        <v>62</v>
      </c>
      <c r="B63" t="s">
        <v>1869</v>
      </c>
      <c r="D63" t="s">
        <v>1820</v>
      </c>
      <c r="E63" t="s">
        <v>456</v>
      </c>
      <c r="F63">
        <v>38</v>
      </c>
      <c r="G63" t="str">
        <f t="shared" si="0"/>
        <v>REMINGTON MINE 38 2999 1100</v>
      </c>
      <c r="H63">
        <v>12040</v>
      </c>
      <c r="J63" s="179">
        <v>2999</v>
      </c>
      <c r="K63" s="179">
        <v>1100</v>
      </c>
    </row>
    <row r="64" spans="1:11" x14ac:dyDescent="0.25">
      <c r="A64">
        <v>63</v>
      </c>
      <c r="B64" t="s">
        <v>1870</v>
      </c>
      <c r="D64" t="s">
        <v>1820</v>
      </c>
      <c r="E64" t="s">
        <v>457</v>
      </c>
      <c r="F64">
        <v>15</v>
      </c>
      <c r="G64" t="str">
        <f t="shared" si="0"/>
        <v>RUSTY METAL 15 1599 499</v>
      </c>
      <c r="H64">
        <v>2139</v>
      </c>
      <c r="J64" s="179">
        <v>1599</v>
      </c>
      <c r="K64">
        <v>499</v>
      </c>
    </row>
    <row r="65" spans="1:11" x14ac:dyDescent="0.25">
      <c r="A65">
        <v>64</v>
      </c>
      <c r="B65" t="s">
        <v>1871</v>
      </c>
      <c r="D65" t="s">
        <v>1820</v>
      </c>
      <c r="E65" t="s">
        <v>457</v>
      </c>
      <c r="F65">
        <v>15</v>
      </c>
      <c r="G65" t="str">
        <f t="shared" si="0"/>
        <v>RUSTY METAL 15 2999 599</v>
      </c>
      <c r="H65">
        <v>3010</v>
      </c>
      <c r="J65" s="179">
        <v>2999</v>
      </c>
      <c r="K65">
        <v>599</v>
      </c>
    </row>
    <row r="66" spans="1:11" x14ac:dyDescent="0.25">
      <c r="A66">
        <v>65</v>
      </c>
      <c r="B66" t="s">
        <v>1872</v>
      </c>
      <c r="D66" t="s">
        <v>1820</v>
      </c>
      <c r="E66" t="s">
        <v>457</v>
      </c>
      <c r="F66">
        <v>15</v>
      </c>
      <c r="G66" t="str">
        <f t="shared" si="0"/>
        <v>RUSTY METAL 15 3311 499</v>
      </c>
      <c r="H66">
        <v>4171.75</v>
      </c>
      <c r="J66" s="179">
        <v>3311</v>
      </c>
      <c r="K66">
        <v>499</v>
      </c>
    </row>
    <row r="67" spans="1:11" x14ac:dyDescent="0.25">
      <c r="A67">
        <v>66</v>
      </c>
      <c r="B67" t="s">
        <v>1873</v>
      </c>
      <c r="D67" t="s">
        <v>1820</v>
      </c>
      <c r="E67" t="s">
        <v>457</v>
      </c>
      <c r="F67">
        <v>15</v>
      </c>
      <c r="G67" t="str">
        <f t="shared" ref="G67:G130" si="1">CONCATENATE(E67," ",F67," ",J67," ",K67)</f>
        <v>RUSTY METAL 15 3599 1199</v>
      </c>
      <c r="H67">
        <v>16687</v>
      </c>
      <c r="J67" s="179">
        <v>3599</v>
      </c>
      <c r="K67" s="179">
        <v>1199</v>
      </c>
    </row>
    <row r="68" spans="1:11" x14ac:dyDescent="0.25">
      <c r="A68">
        <v>67</v>
      </c>
      <c r="B68" t="s">
        <v>1874</v>
      </c>
      <c r="D68" t="s">
        <v>1820</v>
      </c>
      <c r="E68" t="s">
        <v>457</v>
      </c>
      <c r="F68">
        <v>15</v>
      </c>
      <c r="G68" t="str">
        <f t="shared" si="1"/>
        <v>RUSTY METAL 15 321 1099</v>
      </c>
      <c r="H68">
        <v>2535.5</v>
      </c>
      <c r="J68">
        <v>321</v>
      </c>
      <c r="K68" s="179">
        <v>1099</v>
      </c>
    </row>
    <row r="69" spans="1:11" x14ac:dyDescent="0.25">
      <c r="A69">
        <v>68</v>
      </c>
      <c r="B69" t="s">
        <v>1875</v>
      </c>
      <c r="D69" t="s">
        <v>1820</v>
      </c>
      <c r="E69" t="s">
        <v>457</v>
      </c>
      <c r="F69">
        <v>15</v>
      </c>
      <c r="G69" t="str">
        <f t="shared" si="1"/>
        <v>RUSTY METAL 15 541 871</v>
      </c>
      <c r="H69">
        <v>2535.5</v>
      </c>
      <c r="J69">
        <v>541</v>
      </c>
      <c r="K69">
        <v>871</v>
      </c>
    </row>
    <row r="70" spans="1:11" x14ac:dyDescent="0.25">
      <c r="A70">
        <v>69</v>
      </c>
      <c r="B70" t="s">
        <v>1876</v>
      </c>
      <c r="D70" t="s">
        <v>1820</v>
      </c>
      <c r="E70" t="s">
        <v>457</v>
      </c>
      <c r="F70">
        <v>38</v>
      </c>
      <c r="G70" t="str">
        <f t="shared" si="1"/>
        <v>RUSTY METAL 38 1000 1000</v>
      </c>
      <c r="H70">
        <v>5071</v>
      </c>
      <c r="J70" s="179">
        <v>1000</v>
      </c>
      <c r="K70" s="179">
        <v>1000</v>
      </c>
    </row>
    <row r="71" spans="1:11" x14ac:dyDescent="0.25">
      <c r="A71">
        <v>70</v>
      </c>
      <c r="B71" t="s">
        <v>1877</v>
      </c>
      <c r="D71" t="s">
        <v>1820</v>
      </c>
      <c r="E71" t="s">
        <v>457</v>
      </c>
      <c r="F71">
        <v>38</v>
      </c>
      <c r="G71" t="str">
        <f t="shared" si="1"/>
        <v>RUSTY METAL 38 1001 1001</v>
      </c>
      <c r="H71">
        <v>10142</v>
      </c>
      <c r="J71" s="179">
        <v>1001</v>
      </c>
      <c r="K71" s="179">
        <v>1001</v>
      </c>
    </row>
    <row r="72" spans="1:11" x14ac:dyDescent="0.25">
      <c r="A72">
        <v>71</v>
      </c>
      <c r="B72" t="s">
        <v>1878</v>
      </c>
      <c r="D72" t="s">
        <v>1820</v>
      </c>
      <c r="E72" t="s">
        <v>457</v>
      </c>
      <c r="F72">
        <v>38</v>
      </c>
      <c r="G72" t="str">
        <f t="shared" si="1"/>
        <v>RUSTY METAL 38 1111 1001</v>
      </c>
      <c r="H72">
        <v>5071</v>
      </c>
      <c r="J72" s="179">
        <v>1111</v>
      </c>
      <c r="K72" s="179">
        <v>1001</v>
      </c>
    </row>
    <row r="73" spans="1:11" x14ac:dyDescent="0.25">
      <c r="A73">
        <v>72</v>
      </c>
      <c r="B73" t="s">
        <v>1879</v>
      </c>
      <c r="D73" t="s">
        <v>1820</v>
      </c>
      <c r="E73" t="s">
        <v>457</v>
      </c>
      <c r="F73">
        <v>38</v>
      </c>
      <c r="G73" t="str">
        <f t="shared" si="1"/>
        <v>RUSTY METAL 38 101 101</v>
      </c>
      <c r="H73">
        <v>2535.5</v>
      </c>
      <c r="J73">
        <v>101</v>
      </c>
      <c r="K73">
        <v>101</v>
      </c>
    </row>
    <row r="74" spans="1:11" x14ac:dyDescent="0.25">
      <c r="A74">
        <v>73</v>
      </c>
      <c r="B74" t="s">
        <v>1880</v>
      </c>
      <c r="D74" t="s">
        <v>1820</v>
      </c>
      <c r="E74" t="s">
        <v>457</v>
      </c>
      <c r="F74">
        <v>38</v>
      </c>
      <c r="G74" t="str">
        <f t="shared" si="1"/>
        <v>RUSTY METAL 38 149 149</v>
      </c>
      <c r="H74">
        <v>2535.5</v>
      </c>
      <c r="J74">
        <v>149</v>
      </c>
      <c r="K74">
        <v>149</v>
      </c>
    </row>
    <row r="75" spans="1:11" x14ac:dyDescent="0.25">
      <c r="A75">
        <v>74</v>
      </c>
      <c r="B75" t="s">
        <v>1881</v>
      </c>
      <c r="D75" t="s">
        <v>1820</v>
      </c>
      <c r="E75" t="s">
        <v>457</v>
      </c>
      <c r="F75">
        <v>38</v>
      </c>
      <c r="G75" t="str">
        <f t="shared" si="1"/>
        <v>RUSTY METAL 38 2002 1199</v>
      </c>
      <c r="H75">
        <v>8556</v>
      </c>
      <c r="J75" s="179">
        <v>2002</v>
      </c>
      <c r="K75" s="179">
        <v>1199</v>
      </c>
    </row>
    <row r="76" spans="1:11" x14ac:dyDescent="0.25">
      <c r="A76">
        <v>75</v>
      </c>
      <c r="B76" t="s">
        <v>1882</v>
      </c>
      <c r="D76" t="s">
        <v>1820</v>
      </c>
      <c r="E76" t="s">
        <v>457</v>
      </c>
      <c r="F76">
        <v>38</v>
      </c>
      <c r="G76" t="str">
        <f t="shared" si="1"/>
        <v>RUSTY METAL 38 2441 1004</v>
      </c>
      <c r="H76">
        <v>12040</v>
      </c>
      <c r="J76" s="179">
        <v>2441</v>
      </c>
      <c r="K76" s="179">
        <v>1004</v>
      </c>
    </row>
    <row r="77" spans="1:11" x14ac:dyDescent="0.25">
      <c r="A77">
        <v>76</v>
      </c>
      <c r="B77" t="s">
        <v>1883</v>
      </c>
      <c r="D77" t="s">
        <v>1820</v>
      </c>
      <c r="E77" t="s">
        <v>457</v>
      </c>
      <c r="F77">
        <v>38</v>
      </c>
      <c r="G77" t="str">
        <f t="shared" si="1"/>
        <v>RUSTY METAL 38 2999 1199</v>
      </c>
      <c r="H77">
        <v>12040</v>
      </c>
      <c r="J77" s="179">
        <v>2999</v>
      </c>
      <c r="K77" s="179">
        <v>1199</v>
      </c>
    </row>
    <row r="78" spans="1:11" x14ac:dyDescent="0.25">
      <c r="A78">
        <v>77</v>
      </c>
      <c r="B78" t="s">
        <v>1884</v>
      </c>
      <c r="D78" t="s">
        <v>1820</v>
      </c>
      <c r="E78" t="s">
        <v>457</v>
      </c>
      <c r="F78">
        <v>38</v>
      </c>
      <c r="G78" t="str">
        <f t="shared" si="1"/>
        <v>RUSTY METAL 38 777 345</v>
      </c>
      <c r="H78">
        <v>2535.5</v>
      </c>
      <c r="J78">
        <v>777</v>
      </c>
      <c r="K78">
        <v>345</v>
      </c>
    </row>
    <row r="79" spans="1:11" x14ac:dyDescent="0.25">
      <c r="A79">
        <v>78</v>
      </c>
      <c r="B79" t="s">
        <v>1885</v>
      </c>
      <c r="D79" t="s">
        <v>1820</v>
      </c>
      <c r="E79" t="s">
        <v>457</v>
      </c>
      <c r="F79">
        <v>38</v>
      </c>
      <c r="G79" t="str">
        <f t="shared" si="1"/>
        <v>RUSTY METAL 38 777 777</v>
      </c>
      <c r="H79">
        <v>5071</v>
      </c>
      <c r="J79">
        <v>777</v>
      </c>
      <c r="K79">
        <v>777</v>
      </c>
    </row>
    <row r="80" spans="1:11" x14ac:dyDescent="0.25">
      <c r="A80">
        <v>79</v>
      </c>
      <c r="B80" t="s">
        <v>1886</v>
      </c>
      <c r="D80" t="s">
        <v>1820</v>
      </c>
      <c r="E80" t="s">
        <v>457</v>
      </c>
      <c r="F80">
        <v>38</v>
      </c>
      <c r="G80" t="str">
        <f t="shared" si="1"/>
        <v>RUSTY METAL 38 888 241</v>
      </c>
      <c r="H80">
        <v>2535.5</v>
      </c>
      <c r="J80">
        <v>888</v>
      </c>
      <c r="K80">
        <v>241</v>
      </c>
    </row>
    <row r="81" spans="1:11" x14ac:dyDescent="0.25">
      <c r="A81">
        <v>80</v>
      </c>
      <c r="B81" t="s">
        <v>1887</v>
      </c>
      <c r="D81" t="s">
        <v>1820</v>
      </c>
      <c r="E81" t="s">
        <v>457</v>
      </c>
      <c r="F81">
        <v>38</v>
      </c>
      <c r="G81" t="str">
        <f t="shared" si="1"/>
        <v>RUSTY METAL 38 999 1001</v>
      </c>
      <c r="H81">
        <v>5071</v>
      </c>
      <c r="J81">
        <v>999</v>
      </c>
      <c r="K81" s="179">
        <v>1001</v>
      </c>
    </row>
    <row r="82" spans="1:11" x14ac:dyDescent="0.25">
      <c r="A82">
        <v>81</v>
      </c>
      <c r="B82" t="s">
        <v>1888</v>
      </c>
      <c r="D82" t="s">
        <v>1820</v>
      </c>
      <c r="E82" t="s">
        <v>457</v>
      </c>
      <c r="F82">
        <v>38</v>
      </c>
      <c r="G82" t="str">
        <f t="shared" si="1"/>
        <v>RUSTY METAL 38 999 999</v>
      </c>
      <c r="H82">
        <v>5071</v>
      </c>
      <c r="J82">
        <v>999</v>
      </c>
      <c r="K82">
        <v>999</v>
      </c>
    </row>
    <row r="83" spans="1:11" x14ac:dyDescent="0.25">
      <c r="A83">
        <v>82</v>
      </c>
      <c r="B83" t="s">
        <v>1889</v>
      </c>
      <c r="D83" t="s">
        <v>1820</v>
      </c>
      <c r="E83" t="s">
        <v>467</v>
      </c>
      <c r="F83">
        <v>15</v>
      </c>
      <c r="G83" t="str">
        <f t="shared" si="1"/>
        <v>SHABBY WHITE 15 179 599</v>
      </c>
      <c r="H83">
        <v>2536</v>
      </c>
      <c r="J83">
        <v>179</v>
      </c>
      <c r="K83">
        <v>599</v>
      </c>
    </row>
    <row r="84" spans="1:11" x14ac:dyDescent="0.25">
      <c r="A84">
        <v>83</v>
      </c>
      <c r="B84" t="s">
        <v>1890</v>
      </c>
      <c r="D84" t="s">
        <v>1820</v>
      </c>
      <c r="E84" t="s">
        <v>467</v>
      </c>
      <c r="F84">
        <v>15</v>
      </c>
      <c r="G84" t="str">
        <f t="shared" si="1"/>
        <v>SHABBY WHITE 15 2599 129</v>
      </c>
      <c r="H84">
        <v>3010</v>
      </c>
      <c r="J84" s="179">
        <v>2599</v>
      </c>
      <c r="K84">
        <v>129</v>
      </c>
    </row>
    <row r="85" spans="1:11" x14ac:dyDescent="0.25">
      <c r="A85">
        <v>84</v>
      </c>
      <c r="B85" t="s">
        <v>1891</v>
      </c>
      <c r="D85" t="s">
        <v>1820</v>
      </c>
      <c r="E85" t="s">
        <v>467</v>
      </c>
      <c r="F85">
        <v>15</v>
      </c>
      <c r="G85" t="str">
        <f t="shared" si="1"/>
        <v>SHABBY WHITE 15 2999 1001</v>
      </c>
      <c r="H85">
        <v>6020</v>
      </c>
      <c r="J85" s="179">
        <v>2999</v>
      </c>
      <c r="K85" s="179">
        <v>1001</v>
      </c>
    </row>
    <row r="86" spans="1:11" x14ac:dyDescent="0.25">
      <c r="A86">
        <v>85</v>
      </c>
      <c r="B86" t="s">
        <v>1892</v>
      </c>
      <c r="D86" t="s">
        <v>1820</v>
      </c>
      <c r="E86" t="s">
        <v>467</v>
      </c>
      <c r="F86">
        <v>15</v>
      </c>
      <c r="G86" t="str">
        <f t="shared" si="1"/>
        <v>SHABBY WHITE 15 3333 555</v>
      </c>
      <c r="H86">
        <v>4171.75</v>
      </c>
      <c r="J86" s="179">
        <v>3333</v>
      </c>
      <c r="K86">
        <v>555</v>
      </c>
    </row>
    <row r="87" spans="1:11" x14ac:dyDescent="0.25">
      <c r="A87">
        <v>86</v>
      </c>
      <c r="B87" t="s">
        <v>1893</v>
      </c>
      <c r="D87" t="s">
        <v>1820</v>
      </c>
      <c r="E87" t="s">
        <v>467</v>
      </c>
      <c r="F87">
        <v>15</v>
      </c>
      <c r="G87" t="str">
        <f t="shared" si="1"/>
        <v>SHABBY WHITE 15 3452 695</v>
      </c>
      <c r="H87">
        <v>8343.5</v>
      </c>
      <c r="J87" s="179">
        <v>3452</v>
      </c>
      <c r="K87">
        <v>695</v>
      </c>
    </row>
    <row r="88" spans="1:11" x14ac:dyDescent="0.25">
      <c r="A88">
        <v>87</v>
      </c>
      <c r="B88" t="s">
        <v>1894</v>
      </c>
      <c r="D88" t="s">
        <v>1820</v>
      </c>
      <c r="E88" t="s">
        <v>459</v>
      </c>
      <c r="F88">
        <v>15</v>
      </c>
      <c r="G88" t="str">
        <f t="shared" si="1"/>
        <v>SMOKE GRANITE 15 179 599</v>
      </c>
      <c r="H88">
        <v>1268</v>
      </c>
      <c r="J88">
        <v>179</v>
      </c>
      <c r="K88">
        <v>599</v>
      </c>
    </row>
    <row r="89" spans="1:11" x14ac:dyDescent="0.25">
      <c r="A89">
        <v>88</v>
      </c>
      <c r="B89" t="s">
        <v>1895</v>
      </c>
      <c r="D89" t="s">
        <v>1820</v>
      </c>
      <c r="E89" t="s">
        <v>459</v>
      </c>
      <c r="F89">
        <v>15</v>
      </c>
      <c r="G89" t="str">
        <f t="shared" si="1"/>
        <v>SMOKE GRANITE 15 2599 129</v>
      </c>
      <c r="H89">
        <v>3010</v>
      </c>
      <c r="J89" s="179">
        <v>2599</v>
      </c>
      <c r="K89">
        <v>129</v>
      </c>
    </row>
    <row r="90" spans="1:11" x14ac:dyDescent="0.25">
      <c r="A90">
        <v>89</v>
      </c>
      <c r="B90" t="s">
        <v>1896</v>
      </c>
      <c r="D90" t="s">
        <v>1820</v>
      </c>
      <c r="E90" t="s">
        <v>459</v>
      </c>
      <c r="F90">
        <v>15</v>
      </c>
      <c r="G90" t="str">
        <f t="shared" si="1"/>
        <v>SMOKE GRANITE 15 2999 997</v>
      </c>
      <c r="H90">
        <v>6020</v>
      </c>
      <c r="J90" s="179">
        <v>2999</v>
      </c>
      <c r="K90">
        <v>997</v>
      </c>
    </row>
    <row r="91" spans="1:11" x14ac:dyDescent="0.25">
      <c r="A91">
        <v>90</v>
      </c>
      <c r="B91" t="s">
        <v>1897</v>
      </c>
      <c r="D91" t="s">
        <v>1820</v>
      </c>
      <c r="E91" t="s">
        <v>459</v>
      </c>
      <c r="F91">
        <v>15</v>
      </c>
      <c r="G91" t="str">
        <f t="shared" si="1"/>
        <v>SMOKE GRANITE 15 3452 695</v>
      </c>
      <c r="H91">
        <v>8343.5</v>
      </c>
      <c r="J91" s="179">
        <v>3452</v>
      </c>
      <c r="K91">
        <v>695</v>
      </c>
    </row>
    <row r="92" spans="1:11" x14ac:dyDescent="0.25">
      <c r="A92">
        <v>91</v>
      </c>
      <c r="B92" t="s">
        <v>1898</v>
      </c>
      <c r="D92" t="s">
        <v>1820</v>
      </c>
      <c r="E92" t="s">
        <v>459</v>
      </c>
      <c r="F92">
        <v>38</v>
      </c>
      <c r="G92" t="str">
        <f t="shared" si="1"/>
        <v>SMOKE GRANITE 38 1123 145</v>
      </c>
      <c r="H92">
        <v>2535.5</v>
      </c>
      <c r="J92" s="179">
        <v>1123</v>
      </c>
      <c r="K92">
        <v>145</v>
      </c>
    </row>
    <row r="93" spans="1:11" x14ac:dyDescent="0.25">
      <c r="A93">
        <v>92</v>
      </c>
      <c r="B93" t="s">
        <v>1899</v>
      </c>
      <c r="D93" t="s">
        <v>1820</v>
      </c>
      <c r="E93" t="s">
        <v>459</v>
      </c>
      <c r="F93">
        <v>38</v>
      </c>
      <c r="G93" t="str">
        <f t="shared" si="1"/>
        <v>SMOKE GRANITE 38 1589 178</v>
      </c>
      <c r="H93">
        <v>4278</v>
      </c>
      <c r="J93" s="179">
        <v>1589</v>
      </c>
      <c r="K93">
        <v>178</v>
      </c>
    </row>
    <row r="94" spans="1:11" x14ac:dyDescent="0.25">
      <c r="A94">
        <v>93</v>
      </c>
      <c r="B94" t="s">
        <v>1900</v>
      </c>
      <c r="D94" t="s">
        <v>1820</v>
      </c>
      <c r="E94" t="s">
        <v>459</v>
      </c>
      <c r="F94">
        <v>38</v>
      </c>
      <c r="G94" t="str">
        <f t="shared" si="1"/>
        <v>SMOKE GRANITE 38 1656 452</v>
      </c>
      <c r="H94">
        <v>4278</v>
      </c>
      <c r="J94" s="179">
        <v>1656</v>
      </c>
      <c r="K94">
        <v>452</v>
      </c>
    </row>
    <row r="95" spans="1:11" x14ac:dyDescent="0.25">
      <c r="A95">
        <v>94</v>
      </c>
      <c r="B95" t="s">
        <v>1901</v>
      </c>
      <c r="D95" t="s">
        <v>1820</v>
      </c>
      <c r="E95" t="s">
        <v>459</v>
      </c>
      <c r="F95">
        <v>38</v>
      </c>
      <c r="G95" t="str">
        <f t="shared" si="1"/>
        <v>SMOKE GRANITE 38 1897 654</v>
      </c>
      <c r="H95">
        <v>8556</v>
      </c>
      <c r="J95" s="179">
        <v>1897</v>
      </c>
      <c r="K95">
        <v>654</v>
      </c>
    </row>
    <row r="96" spans="1:11" x14ac:dyDescent="0.25">
      <c r="A96">
        <v>95</v>
      </c>
      <c r="B96" t="s">
        <v>1902</v>
      </c>
      <c r="D96" t="s">
        <v>1820</v>
      </c>
      <c r="E96" t="s">
        <v>459</v>
      </c>
      <c r="F96">
        <v>38</v>
      </c>
      <c r="G96" t="str">
        <f t="shared" si="1"/>
        <v>SMOKE GRANITE 38 101 101</v>
      </c>
      <c r="H96">
        <v>2535.5</v>
      </c>
      <c r="J96">
        <v>101</v>
      </c>
      <c r="K96">
        <v>101</v>
      </c>
    </row>
    <row r="97" spans="1:11" x14ac:dyDescent="0.25">
      <c r="A97">
        <v>96</v>
      </c>
      <c r="B97" t="s">
        <v>1903</v>
      </c>
      <c r="D97" t="s">
        <v>1820</v>
      </c>
      <c r="E97" t="s">
        <v>459</v>
      </c>
      <c r="F97">
        <v>38</v>
      </c>
      <c r="G97" t="str">
        <f t="shared" si="1"/>
        <v>SMOKE GRANITE 38 2458 654</v>
      </c>
      <c r="H97">
        <v>12040</v>
      </c>
      <c r="J97" s="179">
        <v>2458</v>
      </c>
      <c r="K97">
        <v>654</v>
      </c>
    </row>
    <row r="98" spans="1:11" x14ac:dyDescent="0.25">
      <c r="A98">
        <v>97</v>
      </c>
      <c r="B98" t="s">
        <v>1904</v>
      </c>
      <c r="D98" t="s">
        <v>1820</v>
      </c>
      <c r="E98" t="s">
        <v>459</v>
      </c>
      <c r="F98">
        <v>38</v>
      </c>
      <c r="G98" t="str">
        <f t="shared" si="1"/>
        <v>SMOKE GRANITE 38 2489 115</v>
      </c>
      <c r="H98">
        <v>6020</v>
      </c>
      <c r="J98" s="179">
        <v>2489</v>
      </c>
      <c r="K98">
        <v>115</v>
      </c>
    </row>
    <row r="99" spans="1:11" x14ac:dyDescent="0.25">
      <c r="A99">
        <v>98</v>
      </c>
      <c r="B99" t="s">
        <v>1905</v>
      </c>
      <c r="D99" t="s">
        <v>1820</v>
      </c>
      <c r="E99" t="s">
        <v>459</v>
      </c>
      <c r="F99">
        <v>38</v>
      </c>
      <c r="G99" t="str">
        <f t="shared" si="1"/>
        <v>SMOKE GRANITE 38 2989 1001</v>
      </c>
      <c r="H99">
        <v>12040</v>
      </c>
      <c r="J99" s="179">
        <v>2989</v>
      </c>
      <c r="K99" s="179">
        <v>1001</v>
      </c>
    </row>
    <row r="100" spans="1:11" x14ac:dyDescent="0.25">
      <c r="A100">
        <v>99</v>
      </c>
      <c r="B100" t="s">
        <v>1906</v>
      </c>
      <c r="D100" t="s">
        <v>1820</v>
      </c>
      <c r="E100" t="s">
        <v>459</v>
      </c>
      <c r="F100">
        <v>38</v>
      </c>
      <c r="G100" t="str">
        <f t="shared" si="1"/>
        <v>SMOKE GRANITE 38 2989 132</v>
      </c>
      <c r="H100">
        <v>6020</v>
      </c>
      <c r="J100" s="179">
        <v>2989</v>
      </c>
      <c r="K100">
        <v>132</v>
      </c>
    </row>
    <row r="101" spans="1:11" x14ac:dyDescent="0.25">
      <c r="A101">
        <v>100</v>
      </c>
      <c r="B101" t="s">
        <v>1907</v>
      </c>
      <c r="D101" t="s">
        <v>1820</v>
      </c>
      <c r="E101" t="s">
        <v>459</v>
      </c>
      <c r="F101">
        <v>38</v>
      </c>
      <c r="G101" t="str">
        <f t="shared" si="1"/>
        <v>SMOKE GRANITE 38 2989 999</v>
      </c>
      <c r="H101">
        <v>12040</v>
      </c>
      <c r="J101" s="179">
        <v>2989</v>
      </c>
      <c r="K101">
        <v>999</v>
      </c>
    </row>
    <row r="102" spans="1:11" x14ac:dyDescent="0.25">
      <c r="A102">
        <v>101</v>
      </c>
      <c r="B102" t="s">
        <v>1908</v>
      </c>
      <c r="D102" t="s">
        <v>1820</v>
      </c>
      <c r="E102" t="s">
        <v>459</v>
      </c>
      <c r="F102">
        <v>38</v>
      </c>
      <c r="G102" t="str">
        <f t="shared" si="1"/>
        <v>SMOKE GRANITE 38 2999 1199</v>
      </c>
      <c r="H102">
        <v>12040</v>
      </c>
      <c r="J102" s="179">
        <v>2999</v>
      </c>
      <c r="K102" s="179">
        <v>1199</v>
      </c>
    </row>
    <row r="103" spans="1:11" x14ac:dyDescent="0.25">
      <c r="A103">
        <v>102</v>
      </c>
      <c r="B103" t="s">
        <v>1909</v>
      </c>
      <c r="D103" t="s">
        <v>1820</v>
      </c>
      <c r="E103" t="s">
        <v>459</v>
      </c>
      <c r="F103">
        <v>38</v>
      </c>
      <c r="G103" t="str">
        <f t="shared" si="1"/>
        <v>SMOKE GRANITE 38 2999 452</v>
      </c>
      <c r="H103">
        <v>6020</v>
      </c>
      <c r="J103" s="179">
        <v>2999</v>
      </c>
      <c r="K103">
        <v>452</v>
      </c>
    </row>
    <row r="104" spans="1:11" x14ac:dyDescent="0.25">
      <c r="A104">
        <v>103</v>
      </c>
      <c r="B104" t="s">
        <v>1910</v>
      </c>
      <c r="D104" t="s">
        <v>1820</v>
      </c>
      <c r="E104" t="s">
        <v>459</v>
      </c>
      <c r="F104">
        <v>38</v>
      </c>
      <c r="G104" t="str">
        <f t="shared" si="1"/>
        <v>SMOKE GRANITE 38 2999 999</v>
      </c>
      <c r="H104">
        <v>12040</v>
      </c>
      <c r="J104" s="179">
        <v>2999</v>
      </c>
      <c r="K104">
        <v>999</v>
      </c>
    </row>
    <row r="105" spans="1:11" x14ac:dyDescent="0.25">
      <c r="A105">
        <v>104</v>
      </c>
      <c r="B105" t="s">
        <v>1911</v>
      </c>
      <c r="D105" t="s">
        <v>1820</v>
      </c>
      <c r="E105" t="s">
        <v>459</v>
      </c>
      <c r="F105">
        <v>38</v>
      </c>
      <c r="G105" t="str">
        <f t="shared" si="1"/>
        <v>SMOKE GRANITE 38 325 111</v>
      </c>
      <c r="H105">
        <v>2535.5</v>
      </c>
      <c r="J105">
        <v>325</v>
      </c>
      <c r="K105">
        <v>111</v>
      </c>
    </row>
    <row r="106" spans="1:11" x14ac:dyDescent="0.25">
      <c r="A106">
        <v>105</v>
      </c>
      <c r="B106" t="s">
        <v>1912</v>
      </c>
      <c r="D106" t="s">
        <v>1820</v>
      </c>
      <c r="E106" t="s">
        <v>459</v>
      </c>
      <c r="F106">
        <v>38</v>
      </c>
      <c r="G106" t="str">
        <f t="shared" si="1"/>
        <v>SMOKE GRANITE 38 500 799</v>
      </c>
      <c r="H106">
        <v>5071</v>
      </c>
      <c r="J106">
        <v>500</v>
      </c>
      <c r="K106">
        <v>799</v>
      </c>
    </row>
    <row r="107" spans="1:11" x14ac:dyDescent="0.25">
      <c r="A107">
        <v>106</v>
      </c>
      <c r="B107" t="s">
        <v>1913</v>
      </c>
      <c r="D107" t="s">
        <v>1820</v>
      </c>
      <c r="E107" t="s">
        <v>459</v>
      </c>
      <c r="F107">
        <v>38</v>
      </c>
      <c r="G107" t="str">
        <f t="shared" si="1"/>
        <v>SMOKE GRANITE 38 589 111</v>
      </c>
      <c r="H107">
        <v>2535.5</v>
      </c>
      <c r="J107">
        <v>589</v>
      </c>
      <c r="K107">
        <v>111</v>
      </c>
    </row>
    <row r="108" spans="1:11" x14ac:dyDescent="0.25">
      <c r="A108">
        <v>107</v>
      </c>
      <c r="B108" t="s">
        <v>1914</v>
      </c>
      <c r="D108" t="s">
        <v>1820</v>
      </c>
      <c r="E108" t="s">
        <v>470</v>
      </c>
      <c r="F108">
        <v>15</v>
      </c>
      <c r="G108" t="str">
        <f t="shared" si="1"/>
        <v>SNOW CERAMICS 15 179 599</v>
      </c>
      <c r="H108">
        <v>1268</v>
      </c>
      <c r="J108">
        <v>179</v>
      </c>
      <c r="K108">
        <v>599</v>
      </c>
    </row>
    <row r="109" spans="1:11" x14ac:dyDescent="0.25">
      <c r="A109">
        <v>108</v>
      </c>
      <c r="B109" t="s">
        <v>1915</v>
      </c>
      <c r="D109" t="s">
        <v>1820</v>
      </c>
      <c r="E109" t="s">
        <v>470</v>
      </c>
      <c r="F109">
        <v>15</v>
      </c>
      <c r="G109" t="str">
        <f t="shared" si="1"/>
        <v>SNOW CERAMICS 15 2999 883</v>
      </c>
      <c r="H109">
        <v>6020</v>
      </c>
      <c r="J109" s="179">
        <v>2999</v>
      </c>
      <c r="K109">
        <v>883</v>
      </c>
    </row>
    <row r="110" spans="1:11" x14ac:dyDescent="0.25">
      <c r="A110">
        <v>109</v>
      </c>
      <c r="B110" t="s">
        <v>1916</v>
      </c>
      <c r="D110" t="s">
        <v>1820</v>
      </c>
      <c r="E110" t="s">
        <v>470</v>
      </c>
      <c r="F110">
        <v>15</v>
      </c>
      <c r="G110" t="str">
        <f t="shared" si="1"/>
        <v>SNOW CERAMICS 15 3452 695</v>
      </c>
      <c r="H110">
        <v>8343.5</v>
      </c>
      <c r="J110" s="179">
        <v>3452</v>
      </c>
      <c r="K110">
        <v>695</v>
      </c>
    </row>
    <row r="111" spans="1:11" x14ac:dyDescent="0.25">
      <c r="A111">
        <v>110</v>
      </c>
      <c r="B111" t="s">
        <v>1917</v>
      </c>
      <c r="D111" t="s">
        <v>1820</v>
      </c>
      <c r="E111" t="s">
        <v>470</v>
      </c>
      <c r="F111">
        <v>15</v>
      </c>
      <c r="G111" t="str">
        <f t="shared" si="1"/>
        <v>SNOW CERAMICS 15 3599 189</v>
      </c>
      <c r="H111">
        <v>4171.75</v>
      </c>
      <c r="J111" s="179">
        <v>3599</v>
      </c>
      <c r="K111">
        <v>189</v>
      </c>
    </row>
    <row r="112" spans="1:11" x14ac:dyDescent="0.25">
      <c r="A112">
        <v>111</v>
      </c>
      <c r="B112" t="s">
        <v>1918</v>
      </c>
      <c r="D112" t="s">
        <v>1820</v>
      </c>
      <c r="E112" t="s">
        <v>463</v>
      </c>
      <c r="F112">
        <v>15</v>
      </c>
      <c r="G112" t="str">
        <f t="shared" si="1"/>
        <v>VIOLA CHERRY 15 2599 129</v>
      </c>
      <c r="H112">
        <v>3010</v>
      </c>
      <c r="J112" s="179">
        <v>2599</v>
      </c>
      <c r="K112">
        <v>129</v>
      </c>
    </row>
    <row r="113" spans="1:11" x14ac:dyDescent="0.25">
      <c r="A113">
        <v>112</v>
      </c>
      <c r="B113" t="s">
        <v>1919</v>
      </c>
      <c r="D113" t="s">
        <v>1820</v>
      </c>
      <c r="E113" t="s">
        <v>463</v>
      </c>
      <c r="F113">
        <v>15</v>
      </c>
      <c r="G113" t="str">
        <f t="shared" si="1"/>
        <v>VIOLA CHERRY 15 3214 659</v>
      </c>
      <c r="H113">
        <v>8343.5</v>
      </c>
      <c r="J113" s="179">
        <v>3214</v>
      </c>
      <c r="K113">
        <v>659</v>
      </c>
    </row>
    <row r="114" spans="1:11" x14ac:dyDescent="0.25">
      <c r="A114">
        <v>113</v>
      </c>
      <c r="B114" t="s">
        <v>1920</v>
      </c>
      <c r="D114" t="s">
        <v>1820</v>
      </c>
      <c r="E114" t="s">
        <v>463</v>
      </c>
      <c r="F114">
        <v>15</v>
      </c>
      <c r="G114" t="str">
        <f t="shared" si="1"/>
        <v>VIOLA CHERRY 15 3599 1199</v>
      </c>
      <c r="H114">
        <v>8343.5</v>
      </c>
      <c r="J114" s="179">
        <v>3599</v>
      </c>
      <c r="K114" s="179">
        <v>1199</v>
      </c>
    </row>
    <row r="115" spans="1:11" x14ac:dyDescent="0.25">
      <c r="A115">
        <v>114</v>
      </c>
      <c r="B115" t="s">
        <v>1921</v>
      </c>
      <c r="D115" t="s">
        <v>1806</v>
      </c>
      <c r="E115" t="s">
        <v>1974</v>
      </c>
      <c r="F115">
        <v>38</v>
      </c>
      <c r="G115" t="str">
        <f t="shared" si="1"/>
        <v>ЧЕРНЫЙ 38 2099 1100</v>
      </c>
      <c r="H115">
        <v>18480</v>
      </c>
      <c r="J115" s="179">
        <v>2099</v>
      </c>
      <c r="K115" s="179">
        <v>1100</v>
      </c>
    </row>
    <row r="116" spans="1:11" x14ac:dyDescent="0.25">
      <c r="A116">
        <v>115</v>
      </c>
      <c r="B116" t="s">
        <v>1922</v>
      </c>
      <c r="D116" t="s">
        <v>1806</v>
      </c>
      <c r="E116" t="s">
        <v>1974</v>
      </c>
      <c r="F116">
        <v>38</v>
      </c>
      <c r="G116" t="str">
        <f t="shared" si="1"/>
        <v>ЧЕРНЫЙ 38 2099 599</v>
      </c>
      <c r="H116">
        <v>9240</v>
      </c>
      <c r="J116" s="179">
        <v>2099</v>
      </c>
      <c r="K116">
        <v>599</v>
      </c>
    </row>
    <row r="117" spans="1:11" x14ac:dyDescent="0.25">
      <c r="A117">
        <v>116</v>
      </c>
      <c r="B117" t="s">
        <v>1923</v>
      </c>
      <c r="D117" t="s">
        <v>1806</v>
      </c>
      <c r="E117" t="s">
        <v>1974</v>
      </c>
      <c r="F117">
        <v>38</v>
      </c>
      <c r="G117" t="str">
        <f t="shared" si="1"/>
        <v>ЧЕРНЫЙ 38 3333 333</v>
      </c>
      <c r="H117">
        <v>18022</v>
      </c>
      <c r="J117" s="179">
        <v>3333</v>
      </c>
      <c r="K117">
        <v>333</v>
      </c>
    </row>
    <row r="118" spans="1:11" x14ac:dyDescent="0.25">
      <c r="A118">
        <v>117</v>
      </c>
      <c r="B118" t="s">
        <v>1924</v>
      </c>
      <c r="D118" t="s">
        <v>1806</v>
      </c>
      <c r="E118" t="s">
        <v>1974</v>
      </c>
      <c r="F118">
        <v>38</v>
      </c>
      <c r="G118" t="str">
        <f t="shared" si="1"/>
        <v>ЧЕРНЫЙ 38 4190 1100</v>
      </c>
      <c r="H118">
        <v>36044</v>
      </c>
      <c r="J118" s="179">
        <v>4190</v>
      </c>
      <c r="K118" s="179">
        <v>1100</v>
      </c>
    </row>
    <row r="119" spans="1:11" x14ac:dyDescent="0.25">
      <c r="A119">
        <v>118</v>
      </c>
      <c r="B119" t="s">
        <v>1925</v>
      </c>
      <c r="D119" t="s">
        <v>1806</v>
      </c>
      <c r="E119" t="s">
        <v>1974</v>
      </c>
      <c r="F119">
        <v>38</v>
      </c>
      <c r="G119" t="str">
        <f t="shared" si="1"/>
        <v>ЧЕРНЫЙ 38 4190 101</v>
      </c>
      <c r="H119">
        <v>18022</v>
      </c>
      <c r="J119" s="179">
        <v>4190</v>
      </c>
      <c r="K119">
        <v>101</v>
      </c>
    </row>
    <row r="120" spans="1:11" x14ac:dyDescent="0.25">
      <c r="A120">
        <v>119</v>
      </c>
      <c r="B120" t="s">
        <v>1926</v>
      </c>
      <c r="D120" t="s">
        <v>1806</v>
      </c>
      <c r="E120" t="s">
        <v>1974</v>
      </c>
      <c r="F120">
        <v>38</v>
      </c>
      <c r="G120" t="str">
        <f t="shared" si="1"/>
        <v>ЧЕРНЫЙ 38 4190 599</v>
      </c>
      <c r="H120">
        <v>18022</v>
      </c>
      <c r="J120" s="179">
        <v>4190</v>
      </c>
      <c r="K120">
        <v>599</v>
      </c>
    </row>
    <row r="121" spans="1:11" x14ac:dyDescent="0.25">
      <c r="A121">
        <v>120</v>
      </c>
      <c r="B121" t="s">
        <v>1927</v>
      </c>
      <c r="D121" t="s">
        <v>1806</v>
      </c>
      <c r="E121" t="s">
        <v>477</v>
      </c>
      <c r="F121">
        <v>38</v>
      </c>
      <c r="G121" t="str">
        <f t="shared" si="1"/>
        <v>СЕМОЛИНА КАРАМЕЛЬНАЯ 38 1234 123</v>
      </c>
      <c r="H121">
        <v>9240</v>
      </c>
      <c r="J121" s="179">
        <v>1234</v>
      </c>
      <c r="K121">
        <v>123</v>
      </c>
    </row>
    <row r="122" spans="1:11" x14ac:dyDescent="0.25">
      <c r="A122">
        <v>121</v>
      </c>
      <c r="B122" t="s">
        <v>1928</v>
      </c>
      <c r="D122" t="s">
        <v>1806</v>
      </c>
      <c r="E122" t="s">
        <v>477</v>
      </c>
      <c r="F122">
        <v>38</v>
      </c>
      <c r="G122" t="str">
        <f t="shared" si="1"/>
        <v>СЕМОЛИНА КАРАМЕЛЬНАЯ 38 199 199</v>
      </c>
      <c r="H122">
        <v>5477</v>
      </c>
      <c r="J122">
        <v>199</v>
      </c>
      <c r="K122">
        <v>199</v>
      </c>
    </row>
    <row r="123" spans="1:11" x14ac:dyDescent="0.25">
      <c r="A123">
        <v>122</v>
      </c>
      <c r="B123" t="s">
        <v>1929</v>
      </c>
      <c r="D123" t="s">
        <v>1806</v>
      </c>
      <c r="E123" t="s">
        <v>477</v>
      </c>
      <c r="F123">
        <v>38</v>
      </c>
      <c r="G123" t="str">
        <f t="shared" si="1"/>
        <v>СЕМОЛИНА КАРАМЕЛЬНАЯ 38 2099 1100</v>
      </c>
      <c r="H123">
        <v>18480</v>
      </c>
      <c r="J123" s="179">
        <v>2099</v>
      </c>
      <c r="K123" s="179">
        <v>1100</v>
      </c>
    </row>
    <row r="124" spans="1:11" x14ac:dyDescent="0.25">
      <c r="A124">
        <v>123</v>
      </c>
      <c r="B124" t="s">
        <v>1930</v>
      </c>
      <c r="D124" t="s">
        <v>1806</v>
      </c>
      <c r="E124" t="s">
        <v>477</v>
      </c>
      <c r="F124">
        <v>38</v>
      </c>
      <c r="G124" t="str">
        <f t="shared" si="1"/>
        <v>СЕМОЛИНА КАРАМЕЛЬНАЯ 38 2099 599</v>
      </c>
      <c r="H124">
        <v>9240</v>
      </c>
      <c r="J124" s="179">
        <v>2099</v>
      </c>
      <c r="K124">
        <v>599</v>
      </c>
    </row>
    <row r="125" spans="1:11" x14ac:dyDescent="0.25">
      <c r="A125">
        <v>124</v>
      </c>
      <c r="B125" t="s">
        <v>1931</v>
      </c>
      <c r="D125" t="s">
        <v>1806</v>
      </c>
      <c r="E125" t="s">
        <v>477</v>
      </c>
      <c r="F125">
        <v>38</v>
      </c>
      <c r="G125" t="str">
        <f t="shared" si="1"/>
        <v>СЕМОЛИНА КАРАМЕЛЬНАЯ 38 4190 1100</v>
      </c>
      <c r="H125">
        <v>36044</v>
      </c>
      <c r="J125" s="179">
        <v>4190</v>
      </c>
      <c r="K125" s="179">
        <v>1100</v>
      </c>
    </row>
    <row r="126" spans="1:11" x14ac:dyDescent="0.25">
      <c r="A126">
        <v>125</v>
      </c>
      <c r="B126" t="s">
        <v>1932</v>
      </c>
      <c r="D126" t="s">
        <v>1806</v>
      </c>
      <c r="E126" t="s">
        <v>477</v>
      </c>
      <c r="F126">
        <v>38</v>
      </c>
      <c r="G126" t="str">
        <f t="shared" si="1"/>
        <v>СЕМОЛИНА КАРАМЕЛЬНАЯ 38 4190 599</v>
      </c>
      <c r="H126">
        <v>18022</v>
      </c>
      <c r="J126" s="179">
        <v>4190</v>
      </c>
      <c r="K126">
        <v>599</v>
      </c>
    </row>
    <row r="127" spans="1:11" x14ac:dyDescent="0.25">
      <c r="A127">
        <v>126</v>
      </c>
      <c r="B127" t="s">
        <v>1933</v>
      </c>
      <c r="D127" t="s">
        <v>1806</v>
      </c>
      <c r="E127" t="s">
        <v>472</v>
      </c>
      <c r="F127">
        <v>38</v>
      </c>
      <c r="G127" t="str">
        <f t="shared" si="1"/>
        <v>ЛА СКАЛА 38 2099 1100</v>
      </c>
      <c r="H127">
        <v>18480</v>
      </c>
      <c r="J127" s="179">
        <v>2099</v>
      </c>
      <c r="K127" s="179">
        <v>1100</v>
      </c>
    </row>
    <row r="128" spans="1:11" x14ac:dyDescent="0.25">
      <c r="A128">
        <v>127</v>
      </c>
      <c r="B128" t="s">
        <v>1934</v>
      </c>
      <c r="D128" t="s">
        <v>1806</v>
      </c>
      <c r="E128" t="s">
        <v>472</v>
      </c>
      <c r="F128">
        <v>38</v>
      </c>
      <c r="G128" t="str">
        <f t="shared" si="1"/>
        <v>ЛА СКАЛА 38 2099 599</v>
      </c>
      <c r="H128">
        <v>9240</v>
      </c>
      <c r="J128" s="179">
        <v>2099</v>
      </c>
      <c r="K128">
        <v>599</v>
      </c>
    </row>
    <row r="129" spans="1:11" x14ac:dyDescent="0.25">
      <c r="A129">
        <v>128</v>
      </c>
      <c r="B129" t="s">
        <v>1935</v>
      </c>
      <c r="D129" t="s">
        <v>1806</v>
      </c>
      <c r="E129" t="s">
        <v>472</v>
      </c>
      <c r="F129">
        <v>38</v>
      </c>
      <c r="G129" t="str">
        <f t="shared" si="1"/>
        <v>ЛА СКАЛА 38 4190 1100</v>
      </c>
      <c r="H129">
        <v>36044</v>
      </c>
      <c r="J129" s="179">
        <v>4190</v>
      </c>
      <c r="K129" s="179">
        <v>1100</v>
      </c>
    </row>
    <row r="130" spans="1:11" x14ac:dyDescent="0.25">
      <c r="A130">
        <v>129</v>
      </c>
      <c r="B130" t="s">
        <v>1936</v>
      </c>
      <c r="D130" t="s">
        <v>1806</v>
      </c>
      <c r="E130" t="s">
        <v>472</v>
      </c>
      <c r="F130">
        <v>38</v>
      </c>
      <c r="G130" t="str">
        <f t="shared" si="1"/>
        <v>ЛА СКАЛА 38 4190 100</v>
      </c>
      <c r="J130" s="179">
        <v>4190</v>
      </c>
      <c r="K130">
        <v>100</v>
      </c>
    </row>
    <row r="131" spans="1:11" x14ac:dyDescent="0.25">
      <c r="A131">
        <v>130</v>
      </c>
      <c r="B131" t="s">
        <v>1937</v>
      </c>
      <c r="D131" t="s">
        <v>1806</v>
      </c>
      <c r="E131" t="s">
        <v>472</v>
      </c>
      <c r="F131">
        <v>38</v>
      </c>
      <c r="G131" t="str">
        <f t="shared" ref="G131:G166" si="2">CONCATENATE(E131," ",F131," ",J131," ",K131)</f>
        <v>ЛА СКАЛА 38 4190 599</v>
      </c>
      <c r="H131">
        <v>18022</v>
      </c>
      <c r="J131" s="179">
        <v>4190</v>
      </c>
      <c r="K131">
        <v>599</v>
      </c>
    </row>
    <row r="132" spans="1:11" x14ac:dyDescent="0.25">
      <c r="A132">
        <v>131</v>
      </c>
      <c r="B132" t="s">
        <v>1938</v>
      </c>
      <c r="D132" t="s">
        <v>1806</v>
      </c>
      <c r="E132" t="s">
        <v>479</v>
      </c>
      <c r="F132">
        <v>38</v>
      </c>
      <c r="G132" t="str">
        <f t="shared" si="2"/>
        <v>НЕАПОЛЬ 38 100 100</v>
      </c>
      <c r="H132">
        <v>5477</v>
      </c>
      <c r="J132">
        <v>100</v>
      </c>
      <c r="K132">
        <v>100</v>
      </c>
    </row>
    <row r="133" spans="1:11" x14ac:dyDescent="0.25">
      <c r="A133">
        <v>132</v>
      </c>
      <c r="B133" t="s">
        <v>1939</v>
      </c>
      <c r="D133" t="s">
        <v>1806</v>
      </c>
      <c r="E133" t="s">
        <v>479</v>
      </c>
      <c r="F133">
        <v>38</v>
      </c>
      <c r="G133" t="str">
        <f t="shared" si="2"/>
        <v>НЕАПОЛЬ 38 2099 1100</v>
      </c>
      <c r="H133">
        <v>18480</v>
      </c>
      <c r="J133" s="179">
        <v>2099</v>
      </c>
      <c r="K133" s="179">
        <v>1100</v>
      </c>
    </row>
    <row r="134" spans="1:11" x14ac:dyDescent="0.25">
      <c r="A134">
        <v>133</v>
      </c>
      <c r="B134" t="s">
        <v>1940</v>
      </c>
      <c r="D134" t="s">
        <v>1806</v>
      </c>
      <c r="E134" t="s">
        <v>479</v>
      </c>
      <c r="F134">
        <v>38</v>
      </c>
      <c r="G134" t="str">
        <f t="shared" si="2"/>
        <v>НЕАПОЛЬ 38 2099 599</v>
      </c>
      <c r="H134">
        <v>9240</v>
      </c>
      <c r="J134" s="179">
        <v>2099</v>
      </c>
      <c r="K134">
        <v>599</v>
      </c>
    </row>
    <row r="135" spans="1:11" x14ac:dyDescent="0.25">
      <c r="A135">
        <v>134</v>
      </c>
      <c r="B135" t="s">
        <v>1941</v>
      </c>
      <c r="D135" t="s">
        <v>1806</v>
      </c>
      <c r="E135" t="s">
        <v>479</v>
      </c>
      <c r="F135">
        <v>38</v>
      </c>
      <c r="G135" t="str">
        <f t="shared" si="2"/>
        <v>НЕАПОЛЬ 38 4190 1100</v>
      </c>
      <c r="H135">
        <v>36044</v>
      </c>
      <c r="J135" s="179">
        <v>4190</v>
      </c>
      <c r="K135" s="179">
        <v>1100</v>
      </c>
    </row>
    <row r="136" spans="1:11" x14ac:dyDescent="0.25">
      <c r="A136">
        <v>135</v>
      </c>
      <c r="B136" t="s">
        <v>1942</v>
      </c>
      <c r="D136" t="s">
        <v>1806</v>
      </c>
      <c r="E136" t="s">
        <v>479</v>
      </c>
      <c r="F136">
        <v>38</v>
      </c>
      <c r="G136" t="str">
        <f t="shared" si="2"/>
        <v>НЕАПОЛЬ 38 4190 100</v>
      </c>
      <c r="J136" s="179">
        <v>4190</v>
      </c>
      <c r="K136">
        <v>100</v>
      </c>
    </row>
    <row r="137" spans="1:11" x14ac:dyDescent="0.25">
      <c r="A137">
        <v>136</v>
      </c>
      <c r="B137" t="s">
        <v>1943</v>
      </c>
      <c r="D137" t="s">
        <v>1806</v>
      </c>
      <c r="E137" t="s">
        <v>479</v>
      </c>
      <c r="F137">
        <v>38</v>
      </c>
      <c r="G137" t="str">
        <f t="shared" si="2"/>
        <v>НЕАПОЛЬ 38 4190 599</v>
      </c>
      <c r="H137">
        <v>18022</v>
      </c>
      <c r="J137" s="179">
        <v>4190</v>
      </c>
      <c r="K137">
        <v>599</v>
      </c>
    </row>
    <row r="138" spans="1:11" x14ac:dyDescent="0.25">
      <c r="A138">
        <v>137</v>
      </c>
      <c r="B138" t="s">
        <v>1944</v>
      </c>
      <c r="D138" t="s">
        <v>1806</v>
      </c>
      <c r="E138" t="s">
        <v>476</v>
      </c>
      <c r="F138">
        <v>38</v>
      </c>
      <c r="G138" t="str">
        <f t="shared" si="2"/>
        <v>ГАЛИЯ 38 1199 599</v>
      </c>
      <c r="H138">
        <v>5477</v>
      </c>
      <c r="J138" s="179">
        <v>1199</v>
      </c>
      <c r="K138">
        <v>599</v>
      </c>
    </row>
    <row r="139" spans="1:11" x14ac:dyDescent="0.25">
      <c r="A139">
        <v>138</v>
      </c>
      <c r="B139" t="s">
        <v>1945</v>
      </c>
      <c r="D139" t="s">
        <v>1806</v>
      </c>
      <c r="E139" t="s">
        <v>476</v>
      </c>
      <c r="F139">
        <v>38</v>
      </c>
      <c r="G139" t="str">
        <f t="shared" si="2"/>
        <v>ГАЛИЯ 38 1234 234</v>
      </c>
      <c r="H139">
        <v>9240</v>
      </c>
      <c r="J139" s="179">
        <v>1234</v>
      </c>
      <c r="K139">
        <v>234</v>
      </c>
    </row>
    <row r="140" spans="1:11" x14ac:dyDescent="0.25">
      <c r="A140">
        <v>139</v>
      </c>
      <c r="B140" t="s">
        <v>1946</v>
      </c>
      <c r="D140" t="s">
        <v>1806</v>
      </c>
      <c r="E140" t="s">
        <v>476</v>
      </c>
      <c r="F140">
        <v>38</v>
      </c>
      <c r="G140" t="str">
        <f t="shared" si="2"/>
        <v>ГАЛИЯ 38 2099 1100</v>
      </c>
      <c r="H140">
        <v>18480</v>
      </c>
      <c r="J140" s="179">
        <v>2099</v>
      </c>
      <c r="K140" s="179">
        <v>1100</v>
      </c>
    </row>
    <row r="141" spans="1:11" x14ac:dyDescent="0.25">
      <c r="A141">
        <v>140</v>
      </c>
      <c r="B141" t="s">
        <v>1947</v>
      </c>
      <c r="D141" t="s">
        <v>1806</v>
      </c>
      <c r="E141" t="s">
        <v>476</v>
      </c>
      <c r="F141">
        <v>38</v>
      </c>
      <c r="G141" t="str">
        <f t="shared" si="2"/>
        <v>ГАЛИЯ 38 2099 599</v>
      </c>
      <c r="H141">
        <v>9240</v>
      </c>
      <c r="J141" s="179">
        <v>2099</v>
      </c>
      <c r="K141">
        <v>599</v>
      </c>
    </row>
    <row r="142" spans="1:11" x14ac:dyDescent="0.25">
      <c r="A142">
        <v>141</v>
      </c>
      <c r="B142" t="s">
        <v>1948</v>
      </c>
      <c r="D142" t="s">
        <v>1806</v>
      </c>
      <c r="E142" t="s">
        <v>476</v>
      </c>
      <c r="F142">
        <v>38</v>
      </c>
      <c r="G142" t="str">
        <f t="shared" si="2"/>
        <v>ГАЛИЯ 38 4190 1100</v>
      </c>
      <c r="H142">
        <v>36044</v>
      </c>
      <c r="J142" s="179">
        <v>4190</v>
      </c>
      <c r="K142" s="179">
        <v>1100</v>
      </c>
    </row>
    <row r="143" spans="1:11" x14ac:dyDescent="0.25">
      <c r="A143">
        <v>142</v>
      </c>
      <c r="B143" t="s">
        <v>1949</v>
      </c>
      <c r="D143" t="s">
        <v>1806</v>
      </c>
      <c r="E143" t="s">
        <v>476</v>
      </c>
      <c r="F143">
        <v>38</v>
      </c>
      <c r="G143" t="str">
        <f t="shared" si="2"/>
        <v>ГАЛИЯ 38 4190 100</v>
      </c>
      <c r="J143" s="179">
        <v>4190</v>
      </c>
      <c r="K143">
        <v>100</v>
      </c>
    </row>
    <row r="144" spans="1:11" x14ac:dyDescent="0.25">
      <c r="A144">
        <v>143</v>
      </c>
      <c r="B144" t="s">
        <v>1950</v>
      </c>
      <c r="D144" t="s">
        <v>1806</v>
      </c>
      <c r="E144" t="s">
        <v>476</v>
      </c>
      <c r="F144">
        <v>38</v>
      </c>
      <c r="G144" t="str">
        <f t="shared" si="2"/>
        <v>ГАЛИЯ 38 4190 599</v>
      </c>
      <c r="H144">
        <v>18022</v>
      </c>
      <c r="J144" s="179">
        <v>4190</v>
      </c>
      <c r="K144">
        <v>599</v>
      </c>
    </row>
    <row r="145" spans="1:11" x14ac:dyDescent="0.25">
      <c r="A145">
        <v>144</v>
      </c>
      <c r="B145" t="s">
        <v>1951</v>
      </c>
      <c r="D145" t="s">
        <v>1806</v>
      </c>
      <c r="E145" t="s">
        <v>473</v>
      </c>
      <c r="F145">
        <v>38</v>
      </c>
      <c r="G145" t="str">
        <f t="shared" si="2"/>
        <v>ДУБ ФРАНЦУЗСКИЙ 38 100 100</v>
      </c>
      <c r="H145">
        <v>5477</v>
      </c>
      <c r="J145">
        <v>100</v>
      </c>
      <c r="K145">
        <v>100</v>
      </c>
    </row>
    <row r="146" spans="1:11" x14ac:dyDescent="0.25">
      <c r="A146">
        <v>145</v>
      </c>
      <c r="B146" t="s">
        <v>1952</v>
      </c>
      <c r="D146" t="s">
        <v>1806</v>
      </c>
      <c r="E146" t="s">
        <v>473</v>
      </c>
      <c r="F146">
        <v>38</v>
      </c>
      <c r="G146" t="str">
        <f t="shared" si="2"/>
        <v>ДУБ ФРАНЦУЗСКИЙ 38 199 199</v>
      </c>
      <c r="H146">
        <v>5477</v>
      </c>
      <c r="J146">
        <v>199</v>
      </c>
      <c r="K146">
        <v>199</v>
      </c>
    </row>
    <row r="147" spans="1:11" x14ac:dyDescent="0.25">
      <c r="A147">
        <v>146</v>
      </c>
      <c r="B147" t="s">
        <v>1953</v>
      </c>
      <c r="D147" t="s">
        <v>1806</v>
      </c>
      <c r="E147" t="s">
        <v>473</v>
      </c>
      <c r="F147">
        <v>38</v>
      </c>
      <c r="G147" t="str">
        <f t="shared" si="2"/>
        <v>ДУБ ФРАНЦУЗСКИЙ 38 2099 1100</v>
      </c>
      <c r="H147">
        <v>18480</v>
      </c>
      <c r="J147" s="179">
        <v>2099</v>
      </c>
      <c r="K147" s="179">
        <v>1100</v>
      </c>
    </row>
    <row r="148" spans="1:11" x14ac:dyDescent="0.25">
      <c r="A148">
        <v>147</v>
      </c>
      <c r="B148" t="s">
        <v>1954</v>
      </c>
      <c r="D148" t="s">
        <v>1806</v>
      </c>
      <c r="E148" t="s">
        <v>473</v>
      </c>
      <c r="F148">
        <v>38</v>
      </c>
      <c r="G148" t="str">
        <f t="shared" si="2"/>
        <v>ДУБ ФРАНЦУЗСКИЙ 38 2099 599</v>
      </c>
      <c r="H148">
        <v>9240</v>
      </c>
      <c r="J148" s="179">
        <v>2099</v>
      </c>
      <c r="K148">
        <v>599</v>
      </c>
    </row>
    <row r="149" spans="1:11" x14ac:dyDescent="0.25">
      <c r="A149">
        <v>148</v>
      </c>
      <c r="B149" t="s">
        <v>1955</v>
      </c>
      <c r="D149" t="s">
        <v>1806</v>
      </c>
      <c r="E149" t="s">
        <v>473</v>
      </c>
      <c r="F149">
        <v>38</v>
      </c>
      <c r="G149" t="str">
        <f t="shared" si="2"/>
        <v>ДУБ ФРАНЦУЗСКИЙ 38 4190 1100</v>
      </c>
      <c r="H149">
        <v>36044</v>
      </c>
      <c r="J149" s="179">
        <v>4190</v>
      </c>
      <c r="K149" s="179">
        <v>1100</v>
      </c>
    </row>
    <row r="150" spans="1:11" x14ac:dyDescent="0.25">
      <c r="A150">
        <v>149</v>
      </c>
      <c r="B150" t="s">
        <v>1956</v>
      </c>
      <c r="D150" t="s">
        <v>1806</v>
      </c>
      <c r="E150" t="s">
        <v>473</v>
      </c>
      <c r="F150">
        <v>38</v>
      </c>
      <c r="G150" t="str">
        <f t="shared" si="2"/>
        <v>ДУБ ФРАНЦУЗСКИЙ 38 4190 599</v>
      </c>
      <c r="H150">
        <v>18022</v>
      </c>
      <c r="J150" s="179">
        <v>4190</v>
      </c>
      <c r="K150">
        <v>599</v>
      </c>
    </row>
    <row r="151" spans="1:11" x14ac:dyDescent="0.25">
      <c r="A151">
        <v>150</v>
      </c>
      <c r="B151" t="s">
        <v>1957</v>
      </c>
      <c r="D151" t="s">
        <v>1806</v>
      </c>
      <c r="E151" t="s">
        <v>1976</v>
      </c>
      <c r="F151">
        <v>38</v>
      </c>
      <c r="G151" t="str">
        <f t="shared" si="2"/>
        <v>МРАМОР ГРАФИТ 38 1111 101</v>
      </c>
      <c r="H151">
        <v>5477</v>
      </c>
      <c r="J151" s="179">
        <v>1111</v>
      </c>
      <c r="K151">
        <v>101</v>
      </c>
    </row>
    <row r="152" spans="1:11" x14ac:dyDescent="0.25">
      <c r="A152">
        <v>151</v>
      </c>
      <c r="B152" t="s">
        <v>1958</v>
      </c>
      <c r="D152" t="s">
        <v>1806</v>
      </c>
      <c r="E152" t="s">
        <v>1976</v>
      </c>
      <c r="F152">
        <v>38</v>
      </c>
      <c r="G152" t="str">
        <f t="shared" si="2"/>
        <v>МРАМОР ГРАФИТ 38 1199 599</v>
      </c>
      <c r="H152">
        <v>5477</v>
      </c>
      <c r="J152" s="179">
        <v>1199</v>
      </c>
      <c r="K152">
        <v>599</v>
      </c>
    </row>
    <row r="153" spans="1:11" x14ac:dyDescent="0.25">
      <c r="A153">
        <v>152</v>
      </c>
      <c r="B153" t="s">
        <v>1959</v>
      </c>
      <c r="D153" t="s">
        <v>1806</v>
      </c>
      <c r="E153" t="s">
        <v>1976</v>
      </c>
      <c r="F153">
        <v>38</v>
      </c>
      <c r="G153" t="str">
        <f t="shared" si="2"/>
        <v>МРАМОР ГРАФИТ 38 1234 234</v>
      </c>
      <c r="H153">
        <v>9240</v>
      </c>
      <c r="J153" s="179">
        <v>1234</v>
      </c>
      <c r="K153">
        <v>234</v>
      </c>
    </row>
    <row r="154" spans="1:11" x14ac:dyDescent="0.25">
      <c r="A154">
        <v>153</v>
      </c>
      <c r="B154" t="s">
        <v>1960</v>
      </c>
      <c r="D154" t="s">
        <v>1806</v>
      </c>
      <c r="E154" t="s">
        <v>1976</v>
      </c>
      <c r="F154">
        <v>38</v>
      </c>
      <c r="G154" t="str">
        <f t="shared" si="2"/>
        <v>МРАМОР ГРАФИТ 38 2099 1100</v>
      </c>
      <c r="H154">
        <v>18480</v>
      </c>
      <c r="J154" s="179">
        <v>2099</v>
      </c>
      <c r="K154" s="179">
        <v>1100</v>
      </c>
    </row>
    <row r="155" spans="1:11" x14ac:dyDescent="0.25">
      <c r="A155">
        <v>154</v>
      </c>
      <c r="B155" t="s">
        <v>1961</v>
      </c>
      <c r="D155" t="s">
        <v>1806</v>
      </c>
      <c r="E155" t="s">
        <v>1976</v>
      </c>
      <c r="F155">
        <v>38</v>
      </c>
      <c r="G155" t="str">
        <f t="shared" si="2"/>
        <v>МРАМОР ГРАФИТ 38 2099 599</v>
      </c>
      <c r="H155">
        <v>9240</v>
      </c>
      <c r="J155" s="179">
        <v>2099</v>
      </c>
      <c r="K155">
        <v>599</v>
      </c>
    </row>
    <row r="156" spans="1:11" x14ac:dyDescent="0.25">
      <c r="A156">
        <v>155</v>
      </c>
      <c r="B156" t="s">
        <v>1962</v>
      </c>
      <c r="D156" t="s">
        <v>1806</v>
      </c>
      <c r="E156" t="s">
        <v>1976</v>
      </c>
      <c r="F156">
        <v>38</v>
      </c>
      <c r="G156" t="str">
        <f t="shared" si="2"/>
        <v>МРАМОР ГРАФИТ 38 4044 404</v>
      </c>
      <c r="H156">
        <v>18022</v>
      </c>
      <c r="J156" s="179">
        <v>4044</v>
      </c>
      <c r="K156">
        <v>404</v>
      </c>
    </row>
    <row r="157" spans="1:11" x14ac:dyDescent="0.25">
      <c r="A157">
        <v>156</v>
      </c>
      <c r="B157" t="s">
        <v>1963</v>
      </c>
      <c r="D157" t="s">
        <v>1806</v>
      </c>
      <c r="E157" t="s">
        <v>1976</v>
      </c>
      <c r="F157">
        <v>38</v>
      </c>
      <c r="G157" t="str">
        <f t="shared" si="2"/>
        <v>МРАМОР ГРАФИТ 38 4189 599</v>
      </c>
      <c r="H157">
        <v>18022</v>
      </c>
      <c r="J157" s="179">
        <v>4189</v>
      </c>
      <c r="K157">
        <v>599</v>
      </c>
    </row>
    <row r="158" spans="1:11" x14ac:dyDescent="0.25">
      <c r="A158">
        <v>157</v>
      </c>
      <c r="B158" t="s">
        <v>1964</v>
      </c>
      <c r="D158" t="s">
        <v>1806</v>
      </c>
      <c r="E158" t="s">
        <v>1976</v>
      </c>
      <c r="F158">
        <v>38</v>
      </c>
      <c r="G158" t="str">
        <f t="shared" si="2"/>
        <v>МРАМОР ГРАФИТ 38 4190 1100</v>
      </c>
      <c r="H158">
        <v>36044</v>
      </c>
      <c r="J158" s="179">
        <v>4190</v>
      </c>
      <c r="K158" s="179">
        <v>1100</v>
      </c>
    </row>
    <row r="159" spans="1:11" x14ac:dyDescent="0.25">
      <c r="A159">
        <v>158</v>
      </c>
      <c r="B159" t="s">
        <v>1965</v>
      </c>
      <c r="D159" t="s">
        <v>1806</v>
      </c>
      <c r="E159" t="s">
        <v>475</v>
      </c>
      <c r="F159">
        <v>38</v>
      </c>
      <c r="G159" t="str">
        <f t="shared" si="2"/>
        <v>МРАМОР СЕРЕБРИСТЫЙ 38 1199 599</v>
      </c>
      <c r="H159">
        <v>5477</v>
      </c>
      <c r="J159" s="179">
        <v>1199</v>
      </c>
      <c r="K159">
        <v>599</v>
      </c>
    </row>
    <row r="160" spans="1:11" x14ac:dyDescent="0.25">
      <c r="A160">
        <v>159</v>
      </c>
      <c r="B160" t="s">
        <v>1966</v>
      </c>
      <c r="D160" t="s">
        <v>1806</v>
      </c>
      <c r="E160" t="s">
        <v>475</v>
      </c>
      <c r="F160">
        <v>38</v>
      </c>
      <c r="G160" t="str">
        <f t="shared" si="2"/>
        <v>МРАМОР СЕРЕБРИСТЫЙ 38 2099 1100</v>
      </c>
      <c r="H160">
        <v>18480</v>
      </c>
      <c r="J160" s="179">
        <v>2099</v>
      </c>
      <c r="K160" s="179">
        <v>1100</v>
      </c>
    </row>
    <row r="161" spans="1:11" x14ac:dyDescent="0.25">
      <c r="A161">
        <v>160</v>
      </c>
      <c r="B161" t="s">
        <v>1967</v>
      </c>
      <c r="D161" t="s">
        <v>1806</v>
      </c>
      <c r="E161" t="s">
        <v>475</v>
      </c>
      <c r="F161">
        <v>38</v>
      </c>
      <c r="G161" t="str">
        <f t="shared" si="2"/>
        <v>МРАМОР СЕРЕБРИСТЫЙ 38 2099 599</v>
      </c>
      <c r="H161">
        <v>9240</v>
      </c>
      <c r="J161" s="179">
        <v>2099</v>
      </c>
      <c r="K161">
        <v>599</v>
      </c>
    </row>
    <row r="162" spans="1:11" x14ac:dyDescent="0.25">
      <c r="A162">
        <v>161</v>
      </c>
      <c r="B162" t="s">
        <v>1968</v>
      </c>
      <c r="D162" t="s">
        <v>1806</v>
      </c>
      <c r="E162" t="s">
        <v>475</v>
      </c>
      <c r="F162">
        <v>38</v>
      </c>
      <c r="G162" t="str">
        <f t="shared" si="2"/>
        <v>МРАМОР СЕРЕБРИСТЫЙ 38 3333 333</v>
      </c>
      <c r="H162">
        <v>18022</v>
      </c>
      <c r="J162" s="179">
        <v>3333</v>
      </c>
      <c r="K162">
        <v>333</v>
      </c>
    </row>
    <row r="163" spans="1:11" x14ac:dyDescent="0.25">
      <c r="A163">
        <v>162</v>
      </c>
      <c r="B163" t="s">
        <v>1969</v>
      </c>
      <c r="D163" t="s">
        <v>1806</v>
      </c>
      <c r="E163" t="s">
        <v>475</v>
      </c>
      <c r="F163">
        <v>38</v>
      </c>
      <c r="G163" t="str">
        <f t="shared" si="2"/>
        <v>МРАМОР СЕРЕБРИСТЫЙ 38 4189 599</v>
      </c>
      <c r="H163">
        <v>18022</v>
      </c>
      <c r="J163" s="179">
        <v>4189</v>
      </c>
      <c r="K163">
        <v>599</v>
      </c>
    </row>
    <row r="164" spans="1:11" x14ac:dyDescent="0.25">
      <c r="A164">
        <v>163</v>
      </c>
      <c r="B164" t="s">
        <v>1970</v>
      </c>
      <c r="D164" t="s">
        <v>1806</v>
      </c>
      <c r="E164" t="s">
        <v>475</v>
      </c>
      <c r="F164">
        <v>38</v>
      </c>
      <c r="G164" t="str">
        <f t="shared" si="2"/>
        <v>МРАМОР СЕРЕБРИСТЫЙ 38 4190 1100</v>
      </c>
      <c r="H164">
        <v>36044</v>
      </c>
      <c r="J164" s="179">
        <v>4190</v>
      </c>
      <c r="K164" s="179">
        <v>1100</v>
      </c>
    </row>
    <row r="165" spans="1:11" x14ac:dyDescent="0.25">
      <c r="A165">
        <v>164</v>
      </c>
      <c r="B165" t="s">
        <v>1971</v>
      </c>
      <c r="D165" t="s">
        <v>1806</v>
      </c>
      <c r="E165" t="s">
        <v>475</v>
      </c>
      <c r="F165">
        <v>38</v>
      </c>
      <c r="G165" t="str">
        <f t="shared" si="2"/>
        <v>МРАМОР СЕРЕБРИСТЫЙ 38 4190 101</v>
      </c>
      <c r="H165">
        <v>18022</v>
      </c>
      <c r="J165" s="179">
        <v>4190</v>
      </c>
      <c r="K165">
        <v>101</v>
      </c>
    </row>
    <row r="166" spans="1:11" x14ac:dyDescent="0.25">
      <c r="A166">
        <v>165</v>
      </c>
      <c r="B166" t="s">
        <v>1972</v>
      </c>
      <c r="D166" t="s">
        <v>1806</v>
      </c>
      <c r="E166" t="s">
        <v>475</v>
      </c>
      <c r="F166">
        <v>38</v>
      </c>
      <c r="G166" t="str">
        <f t="shared" si="2"/>
        <v>МРАМОР СЕРЕБРИСТЫЙ 38 4190 599</v>
      </c>
      <c r="H166">
        <v>18022</v>
      </c>
      <c r="J166" s="179">
        <v>4190</v>
      </c>
      <c r="K166">
        <v>599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O161"/>
  <sheetViews>
    <sheetView topLeftCell="A61" zoomScale="130" zoomScaleNormal="130" workbookViewId="0">
      <pane xSplit="1" topLeftCell="L1" activePane="topRight" state="frozen"/>
      <selection pane="topRight" activeCell="N87" sqref="N87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63.28515625" style="1" bestFit="1" customWidth="1"/>
    <col min="4" max="6" width="15.7109375" style="1" customWidth="1"/>
    <col min="7" max="13" width="15.7109375" customWidth="1"/>
    <col min="14" max="14" width="27" style="54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14.28515625" bestFit="1" customWidth="1"/>
    <col min="69" max="69" width="29.5703125" customWidth="1"/>
    <col min="70" max="70" width="14.28515625" bestFit="1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45.7109375" bestFit="1" customWidth="1"/>
    <col min="81" max="81" width="19.85546875" bestFit="1" customWidth="1"/>
    <col min="82" max="82" width="26" bestFit="1" customWidth="1"/>
    <col min="85" max="85" width="15.5703125" bestFit="1" customWidth="1"/>
  </cols>
  <sheetData>
    <row r="1" spans="1:93" s="29" customFormat="1" ht="105" customHeight="1" x14ac:dyDescent="0.25">
      <c r="A1" s="2" t="s">
        <v>4</v>
      </c>
      <c r="B1" s="2" t="s">
        <v>5</v>
      </c>
      <c r="C1" s="2" t="s">
        <v>89</v>
      </c>
      <c r="D1" s="2" t="s">
        <v>76</v>
      </c>
      <c r="E1" s="2" t="s">
        <v>74</v>
      </c>
      <c r="F1" s="2" t="s">
        <v>90</v>
      </c>
      <c r="G1" s="2" t="s">
        <v>49</v>
      </c>
      <c r="H1" s="2" t="s">
        <v>50</v>
      </c>
      <c r="I1" s="2" t="s">
        <v>51</v>
      </c>
      <c r="J1" s="2" t="s">
        <v>52</v>
      </c>
      <c r="K1" s="2" t="s">
        <v>53</v>
      </c>
      <c r="L1" s="2" t="s">
        <v>54</v>
      </c>
      <c r="M1" s="2" t="s">
        <v>124</v>
      </c>
      <c r="N1" s="2" t="s">
        <v>72</v>
      </c>
      <c r="O1" s="2" t="s">
        <v>136</v>
      </c>
      <c r="P1" s="2" t="s">
        <v>335</v>
      </c>
      <c r="Q1" s="2" t="s">
        <v>334</v>
      </c>
      <c r="R1" s="2" t="s">
        <v>304</v>
      </c>
      <c r="S1" s="2" t="s">
        <v>310</v>
      </c>
      <c r="T1" s="2" t="s">
        <v>311</v>
      </c>
      <c r="U1" s="2" t="s">
        <v>314</v>
      </c>
      <c r="V1" s="2" t="s">
        <v>315</v>
      </c>
      <c r="W1" s="2" t="s">
        <v>326</v>
      </c>
      <c r="X1" s="2" t="s">
        <v>350</v>
      </c>
      <c r="Y1" s="2" t="s">
        <v>324</v>
      </c>
      <c r="Z1" s="2" t="s">
        <v>353</v>
      </c>
      <c r="AA1" s="2" t="s">
        <v>340</v>
      </c>
      <c r="AB1" s="2" t="s">
        <v>343</v>
      </c>
      <c r="AC1" s="2" t="s">
        <v>342</v>
      </c>
      <c r="AD1" s="2" t="s">
        <v>331</v>
      </c>
      <c r="AE1" s="2" t="s">
        <v>305</v>
      </c>
      <c r="AF1" s="2" t="s">
        <v>332</v>
      </c>
      <c r="AG1" s="53" t="s">
        <v>333</v>
      </c>
      <c r="AH1" s="2" t="s">
        <v>361</v>
      </c>
      <c r="AI1" s="2" t="s">
        <v>421</v>
      </c>
      <c r="AJ1" s="2" t="s">
        <v>313</v>
      </c>
      <c r="AK1" s="2" t="s">
        <v>341</v>
      </c>
      <c r="AL1" s="2" t="s">
        <v>351</v>
      </c>
      <c r="AM1" s="2" t="s">
        <v>387</v>
      </c>
      <c r="AN1" s="2" t="s">
        <v>306</v>
      </c>
      <c r="AO1" s="2" t="s">
        <v>409</v>
      </c>
      <c r="AP1" s="2" t="s">
        <v>312</v>
      </c>
      <c r="AQ1" s="2" t="s">
        <v>410</v>
      </c>
      <c r="AR1" s="2" t="s">
        <v>316</v>
      </c>
      <c r="AS1" s="2" t="s">
        <v>371</v>
      </c>
      <c r="AT1" s="2" t="s">
        <v>344</v>
      </c>
      <c r="AU1" s="177" t="s">
        <v>345</v>
      </c>
      <c r="AV1" s="2" t="s">
        <v>346</v>
      </c>
      <c r="AW1" s="2" t="s">
        <v>354</v>
      </c>
      <c r="AX1" s="178" t="s">
        <v>336</v>
      </c>
      <c r="AY1" s="30" t="s">
        <v>337</v>
      </c>
      <c r="AZ1" s="178" t="s">
        <v>339</v>
      </c>
      <c r="BA1" s="2" t="s">
        <v>323</v>
      </c>
      <c r="BB1" s="2" t="s">
        <v>554</v>
      </c>
      <c r="BC1" s="2" t="s">
        <v>550</v>
      </c>
      <c r="BD1" s="2" t="s">
        <v>317</v>
      </c>
      <c r="BE1" s="2" t="s">
        <v>321</v>
      </c>
      <c r="BF1" s="2" t="s">
        <v>318</v>
      </c>
      <c r="BG1" s="2" t="s">
        <v>319</v>
      </c>
      <c r="BH1" s="2" t="s">
        <v>352</v>
      </c>
      <c r="BI1" s="2" t="s">
        <v>320</v>
      </c>
      <c r="BJ1" s="2" t="s">
        <v>322</v>
      </c>
      <c r="BK1" s="2" t="s">
        <v>375</v>
      </c>
      <c r="BL1" s="2" t="s">
        <v>308</v>
      </c>
      <c r="BM1" s="2" t="s">
        <v>309</v>
      </c>
      <c r="BN1" s="2" t="s">
        <v>330</v>
      </c>
      <c r="BO1" s="2" t="s">
        <v>398</v>
      </c>
      <c r="BP1" s="2" t="s">
        <v>405</v>
      </c>
      <c r="BQ1" s="2" t="s">
        <v>140</v>
      </c>
      <c r="BR1" s="2" t="s">
        <v>406</v>
      </c>
      <c r="BS1" s="2" t="s">
        <v>422</v>
      </c>
      <c r="BT1" s="2" t="s">
        <v>423</v>
      </c>
      <c r="BU1" s="2" t="s">
        <v>444</v>
      </c>
      <c r="BV1" s="2" t="s">
        <v>445</v>
      </c>
      <c r="BW1" s="2" t="s">
        <v>446</v>
      </c>
      <c r="BX1" s="2" t="s">
        <v>447</v>
      </c>
      <c r="BY1" s="2" t="s">
        <v>433</v>
      </c>
      <c r="BZ1" s="2" t="s">
        <v>434</v>
      </c>
      <c r="CA1" s="2" t="s">
        <v>498</v>
      </c>
      <c r="CB1" s="2" t="s">
        <v>492</v>
      </c>
      <c r="CC1" s="2" t="s">
        <v>500</v>
      </c>
      <c r="CD1" s="2" t="s">
        <v>520</v>
      </c>
      <c r="CE1" s="2" t="s">
        <v>767</v>
      </c>
      <c r="CF1" s="2" t="s">
        <v>833</v>
      </c>
      <c r="CG1" s="2" t="s">
        <v>832</v>
      </c>
      <c r="CH1" s="2" t="s">
        <v>879</v>
      </c>
      <c r="CK1" s="29">
        <v>480</v>
      </c>
      <c r="CL1" s="29">
        <v>720</v>
      </c>
      <c r="CM1" s="29">
        <v>960</v>
      </c>
      <c r="CN1" s="29">
        <v>1280</v>
      </c>
      <c r="CO1" s="29">
        <v>1800</v>
      </c>
    </row>
    <row r="2" spans="1:93" ht="15" customHeight="1" x14ac:dyDescent="0.25">
      <c r="A2" s="227" t="s">
        <v>3</v>
      </c>
      <c r="B2" s="185" t="s">
        <v>6</v>
      </c>
      <c r="C2" s="185" t="s">
        <v>920</v>
      </c>
      <c r="D2" s="185" t="s">
        <v>8</v>
      </c>
      <c r="E2" s="185" t="s">
        <v>10</v>
      </c>
      <c r="F2" s="185" t="s">
        <v>91</v>
      </c>
      <c r="G2" s="186">
        <v>420</v>
      </c>
      <c r="H2" s="186">
        <v>2500</v>
      </c>
      <c r="I2" s="186">
        <v>150</v>
      </c>
      <c r="J2" s="186">
        <v>900</v>
      </c>
      <c r="K2" s="186">
        <v>180</v>
      </c>
      <c r="L2" s="186">
        <v>640</v>
      </c>
      <c r="M2" s="185"/>
      <c r="N2" s="187"/>
      <c r="O2" s="51">
        <v>2060</v>
      </c>
      <c r="P2" s="51"/>
      <c r="Q2" s="51"/>
      <c r="R2" s="185">
        <f>'комплекты фурнитуры'!$C$9</f>
        <v>540</v>
      </c>
      <c r="S2" s="185"/>
      <c r="T2" s="185"/>
      <c r="U2" s="185"/>
      <c r="V2" s="185"/>
      <c r="W2" s="185"/>
      <c r="X2" s="185"/>
      <c r="Y2" s="185"/>
      <c r="Z2" s="185"/>
      <c r="AA2" s="185"/>
      <c r="AB2" s="185"/>
      <c r="AC2" s="185"/>
      <c r="AD2" s="185"/>
      <c r="AE2" s="185">
        <f>'комплекты фурнитуры'!$C$26*2</f>
        <v>540</v>
      </c>
      <c r="AF2" s="185"/>
      <c r="AG2" s="185"/>
      <c r="AH2" s="188">
        <f>SUM(Прайс[[#This Row],[КФ НСТ11]:[KFPr-SB-ZPG]])</f>
        <v>1080</v>
      </c>
      <c r="AI2" s="188"/>
      <c r="AJ2" s="185"/>
      <c r="AK2" s="185"/>
      <c r="AL2" s="185"/>
      <c r="AM2" s="188"/>
      <c r="AN2" s="188"/>
      <c r="AO2" s="188"/>
      <c r="AP2" s="188"/>
      <c r="AQ2" s="188"/>
      <c r="AR2" s="188"/>
      <c r="AS2" s="188"/>
      <c r="AT2" s="188"/>
      <c r="AU2" s="188"/>
      <c r="AV2" s="188"/>
      <c r="AW2" s="188"/>
      <c r="AX2" s="188"/>
      <c r="AY2" s="188"/>
      <c r="AZ2" s="188"/>
      <c r="BA2" s="188"/>
      <c r="BB2" s="188"/>
      <c r="BC2" s="188"/>
      <c r="BD2" s="188"/>
      <c r="BE2" s="188"/>
      <c r="BF2" s="188"/>
      <c r="BG2" s="188"/>
      <c r="BH2" s="188"/>
      <c r="BI2" s="188"/>
      <c r="BJ2" s="188"/>
      <c r="BK2" s="188"/>
      <c r="BL2" s="188"/>
      <c r="BM2" s="188"/>
      <c r="BN2" s="188"/>
      <c r="BO2" s="188"/>
      <c r="BP2" s="189">
        <f>SUM(Прайс[[#This Row],[ KFPr-SB-StK ]:[Корзина с держателем для бутылок 414*500*520 мм]])</f>
        <v>0</v>
      </c>
      <c r="BQ2" s="26">
        <f>SUM(Прайс[[#This Row],[ KFPr-SB-StK ]:[Корзина с держателем для бутылок 414*500*520 мм]])</f>
        <v>0</v>
      </c>
      <c r="BR2" s="26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182">
        <v>1.095</v>
      </c>
      <c r="BW2" s="182">
        <v>1.0649999999999999</v>
      </c>
      <c r="BX2" s="26">
        <v>1.3</v>
      </c>
      <c r="BY2" s="1">
        <v>0</v>
      </c>
      <c r="BZ2" s="1">
        <v>7</v>
      </c>
      <c r="CA2" s="1" t="s">
        <v>10</v>
      </c>
      <c r="CB2" s="26" t="s">
        <v>493</v>
      </c>
      <c r="CC2" s="1">
        <v>1</v>
      </c>
      <c r="CD2" s="1" t="s">
        <v>10</v>
      </c>
      <c r="CE2" s="1">
        <v>2340</v>
      </c>
      <c r="CF2" s="1"/>
      <c r="CG2" s="1"/>
      <c r="CH2" s="1">
        <v>0</v>
      </c>
      <c r="CJ2" t="s">
        <v>91</v>
      </c>
      <c r="CL2">
        <v>2</v>
      </c>
      <c r="CM2">
        <v>3</v>
      </c>
      <c r="CN2">
        <v>5</v>
      </c>
      <c r="CO2">
        <v>7</v>
      </c>
    </row>
    <row r="3" spans="1:93" ht="15" customHeight="1" x14ac:dyDescent="0.25">
      <c r="A3" s="222" t="s">
        <v>0</v>
      </c>
      <c r="B3" s="185" t="s">
        <v>6</v>
      </c>
      <c r="C3" s="185" t="s">
        <v>921</v>
      </c>
      <c r="D3" s="185" t="s">
        <v>77</v>
      </c>
      <c r="E3" s="185" t="s">
        <v>10</v>
      </c>
      <c r="F3" s="185" t="s">
        <v>91</v>
      </c>
      <c r="G3" s="186">
        <v>480</v>
      </c>
      <c r="H3" s="186">
        <v>960</v>
      </c>
      <c r="I3" s="186">
        <v>150</v>
      </c>
      <c r="J3" s="186">
        <v>650</v>
      </c>
      <c r="K3" s="186">
        <v>180</v>
      </c>
      <c r="L3" s="186">
        <v>640</v>
      </c>
      <c r="M3" s="185"/>
      <c r="N3" s="187"/>
      <c r="O3" s="51">
        <v>2060</v>
      </c>
      <c r="P3" s="51"/>
      <c r="Q3" s="51"/>
      <c r="R3" s="185">
        <f>'комплекты фурнитуры'!$C$9</f>
        <v>540</v>
      </c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185"/>
      <c r="AD3" s="185"/>
      <c r="AE3" s="185">
        <f>'комплекты фурнитуры'!$C$26*2</f>
        <v>540</v>
      </c>
      <c r="AF3" s="185"/>
      <c r="AG3" s="185"/>
      <c r="AH3" s="188">
        <f>SUM(Прайс[[#This Row],[КФ НСТ11]:[KFPr-SB-ZPG]])</f>
        <v>1080</v>
      </c>
      <c r="AI3" s="188"/>
      <c r="AJ3" s="185"/>
      <c r="AK3" s="185"/>
      <c r="AL3" s="185"/>
      <c r="AM3" s="188">
        <f>'комплекты фурнитуры'!$C$68</f>
        <v>620</v>
      </c>
      <c r="AN3" s="188">
        <f>'комплекты фурнитуры'!$C$69</f>
        <v>130</v>
      </c>
      <c r="AO3" s="188"/>
      <c r="AP3" s="188"/>
      <c r="AQ3" s="188"/>
      <c r="AR3" s="188"/>
      <c r="AS3" s="188"/>
      <c r="AT3" s="188"/>
      <c r="AU3" s="188"/>
      <c r="AV3" s="188"/>
      <c r="AW3" s="188"/>
      <c r="AX3" s="188"/>
      <c r="AY3" s="188"/>
      <c r="AZ3" s="188"/>
      <c r="BA3" s="188"/>
      <c r="BB3" s="188"/>
      <c r="BC3" s="188"/>
      <c r="BD3" s="188"/>
      <c r="BE3" s="188"/>
      <c r="BF3" s="188"/>
      <c r="BG3" s="188"/>
      <c r="BH3" s="188"/>
      <c r="BI3" s="188"/>
      <c r="BJ3" s="188"/>
      <c r="BK3" s="188"/>
      <c r="BL3" s="188"/>
      <c r="BM3" s="188"/>
      <c r="BN3" s="188"/>
      <c r="BO3" s="188"/>
      <c r="BP3" s="189">
        <f>Прайс[[#This Row],[КФ петли SENS накл.110 гр. с крестообр. Планкой]]*2</f>
        <v>1240</v>
      </c>
      <c r="BQ3" s="26">
        <f>Прайс[[#This Row],[KFP-SB-N110]]*2</f>
        <v>260</v>
      </c>
      <c r="BR3" s="26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182">
        <v>1.08</v>
      </c>
      <c r="BW3" s="182">
        <v>1.0649999999999999</v>
      </c>
      <c r="BX3" s="26">
        <v>1.3</v>
      </c>
      <c r="BY3" s="1">
        <v>0</v>
      </c>
      <c r="BZ3" s="1">
        <v>2</v>
      </c>
      <c r="CA3" s="1" t="s">
        <v>75</v>
      </c>
      <c r="CB3" s="26" t="s">
        <v>493</v>
      </c>
      <c r="CC3" s="1">
        <v>1</v>
      </c>
      <c r="CD3" s="1" t="s">
        <v>10</v>
      </c>
      <c r="CE3" s="1">
        <v>2340</v>
      </c>
      <c r="CF3" s="1"/>
      <c r="CG3" s="1"/>
      <c r="CH3" s="1">
        <v>1</v>
      </c>
      <c r="CJ3" t="s">
        <v>91</v>
      </c>
      <c r="CL3">
        <v>2</v>
      </c>
      <c r="CM3">
        <v>2</v>
      </c>
    </row>
    <row r="4" spans="1:93" ht="15" customHeight="1" x14ac:dyDescent="0.25">
      <c r="A4" s="222" t="s">
        <v>11</v>
      </c>
      <c r="B4" s="185" t="s">
        <v>6</v>
      </c>
      <c r="C4" s="185" t="s">
        <v>922</v>
      </c>
      <c r="D4" s="185" t="s">
        <v>77</v>
      </c>
      <c r="E4" s="185" t="s">
        <v>10</v>
      </c>
      <c r="F4" s="185" t="s">
        <v>91</v>
      </c>
      <c r="G4" s="186">
        <v>480</v>
      </c>
      <c r="H4" s="186">
        <v>960</v>
      </c>
      <c r="I4" s="186">
        <v>400</v>
      </c>
      <c r="J4" s="186">
        <v>900</v>
      </c>
      <c r="K4" s="186">
        <v>180</v>
      </c>
      <c r="L4" s="186">
        <v>640</v>
      </c>
      <c r="M4" s="185"/>
      <c r="N4" s="187"/>
      <c r="O4" s="51">
        <v>2060</v>
      </c>
      <c r="P4" s="51"/>
      <c r="Q4" s="51"/>
      <c r="R4" s="185">
        <f>'комплекты фурнитуры'!$C$9</f>
        <v>540</v>
      </c>
      <c r="S4" s="185"/>
      <c r="T4" s="185"/>
      <c r="U4" s="185"/>
      <c r="V4" s="185"/>
      <c r="W4" s="185"/>
      <c r="X4" s="185"/>
      <c r="Y4" s="185"/>
      <c r="Z4" s="185"/>
      <c r="AA4" s="185"/>
      <c r="AB4" s="185"/>
      <c r="AC4" s="185"/>
      <c r="AD4" s="185"/>
      <c r="AE4" s="185">
        <f>'комплекты фурнитуры'!$C$26*2</f>
        <v>540</v>
      </c>
      <c r="AF4" s="185"/>
      <c r="AG4" s="185"/>
      <c r="AH4" s="188">
        <f>SUM(Прайс[[#This Row],[КФ НСТ11]:[KFPr-SB-ZPG]])</f>
        <v>1080</v>
      </c>
      <c r="AI4" s="188"/>
      <c r="AJ4" s="185"/>
      <c r="AK4" s="185"/>
      <c r="AL4" s="185"/>
      <c r="AM4" s="188">
        <f>'комплекты фурнитуры'!$C$68</f>
        <v>620</v>
      </c>
      <c r="AN4" s="188">
        <f>'комплекты фурнитуры'!$C$69</f>
        <v>130</v>
      </c>
      <c r="AO4" s="188"/>
      <c r="AP4" s="188"/>
      <c r="AQ4" s="188"/>
      <c r="AR4" s="188"/>
      <c r="AS4" s="188"/>
      <c r="AT4" s="188"/>
      <c r="AU4" s="188"/>
      <c r="AV4" s="188"/>
      <c r="AW4" s="188"/>
      <c r="AX4" s="188"/>
      <c r="AY4" s="188"/>
      <c r="AZ4" s="188"/>
      <c r="BA4" s="188"/>
      <c r="BB4" s="188"/>
      <c r="BC4" s="188"/>
      <c r="BD4" s="188"/>
      <c r="BE4" s="188"/>
      <c r="BF4" s="188"/>
      <c r="BG4" s="188"/>
      <c r="BH4" s="188"/>
      <c r="BI4" s="188"/>
      <c r="BJ4" s="188"/>
      <c r="BK4" s="188"/>
      <c r="BL4" s="188"/>
      <c r="BM4" s="188"/>
      <c r="BN4" s="188"/>
      <c r="BO4" s="188"/>
      <c r="BP4" s="189">
        <f>Прайс[[#This Row],[КФ петли SENS накл.110 гр. с крестообр. Планкой]]*4</f>
        <v>2480</v>
      </c>
      <c r="BQ4" s="26">
        <f>Прайс[[#This Row],[KFP-SB-N110]]*4</f>
        <v>520</v>
      </c>
      <c r="BR4" s="26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182">
        <v>1.08</v>
      </c>
      <c r="BW4" s="182">
        <v>1.0649999999999999</v>
      </c>
      <c r="BX4" s="26">
        <v>1.3</v>
      </c>
      <c r="BY4" s="1">
        <v>0</v>
      </c>
      <c r="BZ4" s="1">
        <v>2</v>
      </c>
      <c r="CA4" s="1" t="s">
        <v>75</v>
      </c>
      <c r="CB4" s="26" t="s">
        <v>493</v>
      </c>
      <c r="CC4" s="1">
        <v>1</v>
      </c>
      <c r="CD4" s="1" t="s">
        <v>10</v>
      </c>
      <c r="CE4" s="1">
        <v>2340</v>
      </c>
      <c r="CF4" s="1"/>
      <c r="CG4" s="1"/>
      <c r="CH4" s="1">
        <v>2</v>
      </c>
    </row>
    <row r="5" spans="1:93" ht="15" customHeight="1" x14ac:dyDescent="0.25">
      <c r="A5" s="222" t="s">
        <v>407</v>
      </c>
      <c r="B5" s="185" t="s">
        <v>6</v>
      </c>
      <c r="C5" s="185" t="s">
        <v>923</v>
      </c>
      <c r="D5" s="185" t="s">
        <v>77</v>
      </c>
      <c r="E5" s="185" t="s">
        <v>10</v>
      </c>
      <c r="F5" s="185" t="s">
        <v>92</v>
      </c>
      <c r="G5" s="186">
        <v>720</v>
      </c>
      <c r="H5" s="186">
        <v>720</v>
      </c>
      <c r="I5" s="186">
        <v>150</v>
      </c>
      <c r="J5" s="186">
        <v>150</v>
      </c>
      <c r="K5" s="186">
        <v>500</v>
      </c>
      <c r="L5" s="186">
        <v>640</v>
      </c>
      <c r="M5" s="185"/>
      <c r="N5" s="187" t="s">
        <v>55</v>
      </c>
      <c r="O5" s="181">
        <v>2060</v>
      </c>
      <c r="P5" s="181"/>
      <c r="Q5" s="181"/>
      <c r="R5" s="185">
        <f>'комплекты фурнитуры'!$C$9</f>
        <v>540</v>
      </c>
      <c r="S5" s="185"/>
      <c r="T5" s="185"/>
      <c r="U5" s="185"/>
      <c r="V5" s="185"/>
      <c r="W5" s="185"/>
      <c r="X5" s="185"/>
      <c r="Y5" s="185"/>
      <c r="Z5" s="185"/>
      <c r="AA5" s="185"/>
      <c r="AB5" s="185"/>
      <c r="AC5" s="185"/>
      <c r="AD5" s="185"/>
      <c r="AE5" s="185">
        <v>540</v>
      </c>
      <c r="AF5" s="185"/>
      <c r="AG5" s="185"/>
      <c r="AH5" s="188">
        <f>SUM(Прайс[[#This Row],[КФ НСТ11]:[KFPr-SB-ZPG]])</f>
        <v>1080</v>
      </c>
      <c r="AI5" s="188"/>
      <c r="AJ5" s="185"/>
      <c r="AK5" s="185"/>
      <c r="AL5" s="185"/>
      <c r="AM5" s="188"/>
      <c r="AN5" s="188"/>
      <c r="AO5" s="188"/>
      <c r="AP5" s="188"/>
      <c r="AQ5" s="188"/>
      <c r="AR5" s="188"/>
      <c r="AS5" s="188"/>
      <c r="AT5" s="188"/>
      <c r="AU5" s="188"/>
      <c r="AV5" s="188"/>
      <c r="AW5" s="188"/>
      <c r="AX5" s="188"/>
      <c r="AY5" s="188"/>
      <c r="AZ5" s="188"/>
      <c r="BA5" s="188"/>
      <c r="BB5" s="188"/>
      <c r="BC5" s="188"/>
      <c r="BD5" s="188"/>
      <c r="BE5" s="188"/>
      <c r="BF5" s="188"/>
      <c r="BG5" s="188"/>
      <c r="BH5" s="188"/>
      <c r="BI5" s="188"/>
      <c r="BJ5" s="188"/>
      <c r="BK5" s="188">
        <f>'комплекты фурнитуры'!$C$49</f>
        <v>11560</v>
      </c>
      <c r="BL5" s="188"/>
      <c r="BM5" s="188">
        <f>'комплекты фурнитуры'!$C$90</f>
        <v>10</v>
      </c>
      <c r="BN5" s="188"/>
      <c r="BO5" s="188"/>
      <c r="BP5" s="189">
        <f>Прайс[[#This Row],[KFS-SB-BYT]]</f>
        <v>11560</v>
      </c>
      <c r="BQ5" s="26">
        <v>0</v>
      </c>
      <c r="BR5" s="26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182">
        <v>1.08</v>
      </c>
      <c r="BW5" s="182">
        <v>1.0649999999999999</v>
      </c>
      <c r="BX5" s="26">
        <v>1.3</v>
      </c>
      <c r="BY5" s="1">
        <v>0</v>
      </c>
      <c r="BZ5" s="1">
        <v>0</v>
      </c>
      <c r="CA5" s="1" t="s">
        <v>10</v>
      </c>
      <c r="CB5" s="26" t="s">
        <v>494</v>
      </c>
      <c r="CC5" s="1">
        <v>0</v>
      </c>
      <c r="CD5" s="1" t="s">
        <v>10</v>
      </c>
      <c r="CE5" s="1">
        <v>2340</v>
      </c>
      <c r="CF5" s="1"/>
      <c r="CG5" s="1"/>
      <c r="CH5" s="1">
        <v>1</v>
      </c>
    </row>
    <row r="6" spans="1:93" ht="15" customHeight="1" x14ac:dyDescent="0.25">
      <c r="A6" s="222" t="s">
        <v>408</v>
      </c>
      <c r="B6" s="185" t="s">
        <v>6</v>
      </c>
      <c r="C6" s="185" t="s">
        <v>924</v>
      </c>
      <c r="D6" s="185" t="s">
        <v>77</v>
      </c>
      <c r="E6" s="185" t="s">
        <v>10</v>
      </c>
      <c r="F6" s="185" t="s">
        <v>92</v>
      </c>
      <c r="G6" s="186">
        <v>720</v>
      </c>
      <c r="H6" s="186">
        <v>720</v>
      </c>
      <c r="I6" s="186">
        <v>450</v>
      </c>
      <c r="J6" s="186">
        <v>450</v>
      </c>
      <c r="K6" s="186">
        <v>500</v>
      </c>
      <c r="L6" s="186">
        <v>640</v>
      </c>
      <c r="M6" s="185"/>
      <c r="N6" s="187" t="s">
        <v>55</v>
      </c>
      <c r="O6" s="181">
        <v>2060</v>
      </c>
      <c r="P6" s="181"/>
      <c r="Q6" s="181"/>
      <c r="R6" s="185">
        <f>'комплекты фурнитуры'!$C$9</f>
        <v>540</v>
      </c>
      <c r="S6" s="185"/>
      <c r="T6" s="185"/>
      <c r="U6" s="185"/>
      <c r="V6" s="185"/>
      <c r="W6" s="185"/>
      <c r="X6" s="185"/>
      <c r="Y6" s="185"/>
      <c r="Z6" s="185"/>
      <c r="AA6" s="185"/>
      <c r="AB6" s="185"/>
      <c r="AC6" s="185"/>
      <c r="AD6" s="185"/>
      <c r="AE6" s="185">
        <f>'комплекты фурнитуры'!$C$26*2</f>
        <v>540</v>
      </c>
      <c r="AF6" s="185"/>
      <c r="AG6" s="185"/>
      <c r="AH6" s="188">
        <f>SUM(Прайс[[#This Row],[КФ НСТ11]:[KFPr-SB-ZPG]])</f>
        <v>1080</v>
      </c>
      <c r="AI6" s="188"/>
      <c r="AJ6" s="185"/>
      <c r="AK6" s="185"/>
      <c r="AL6" s="185"/>
      <c r="AM6" s="188"/>
      <c r="AN6" s="188"/>
      <c r="AO6" s="188"/>
      <c r="AP6" s="188"/>
      <c r="AQ6" s="188"/>
      <c r="AR6" s="188"/>
      <c r="AS6" s="188"/>
      <c r="AT6" s="188"/>
      <c r="AU6" s="188"/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  <c r="BI6" s="188"/>
      <c r="BJ6" s="188"/>
      <c r="BK6" s="188"/>
      <c r="BL6" s="188">
        <f>'комплекты фурнитуры'!D51</f>
        <v>10520</v>
      </c>
      <c r="BM6" s="188">
        <f>'комплекты фурнитуры'!$C$90</f>
        <v>10</v>
      </c>
      <c r="BN6" s="188"/>
      <c r="BO6" s="188"/>
      <c r="BP6" s="189">
        <f>Прайс[[#This Row],[Корзина с держателем для бутылок 414*500*520 мм]]+Прайс[[#This Row],[КФ евровинт]]*2</f>
        <v>10540</v>
      </c>
      <c r="BQ6" s="26">
        <v>0</v>
      </c>
      <c r="BR6" s="26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182">
        <v>1.08</v>
      </c>
      <c r="BW6" s="182">
        <v>1.0649999999999999</v>
      </c>
      <c r="BX6" s="26">
        <v>1.3</v>
      </c>
      <c r="BY6" s="1">
        <v>0</v>
      </c>
      <c r="BZ6" s="1">
        <v>0</v>
      </c>
      <c r="CA6" s="1" t="s">
        <v>10</v>
      </c>
      <c r="CB6" s="26" t="s">
        <v>494</v>
      </c>
      <c r="CC6" s="1">
        <v>0</v>
      </c>
      <c r="CD6" s="1" t="s">
        <v>10</v>
      </c>
      <c r="CE6" s="1">
        <v>2340</v>
      </c>
      <c r="CF6" s="1"/>
      <c r="CG6" s="1"/>
      <c r="CH6" s="1">
        <v>1</v>
      </c>
    </row>
    <row r="7" spans="1:93" x14ac:dyDescent="0.25">
      <c r="A7" s="222" t="s">
        <v>12</v>
      </c>
      <c r="B7" s="185" t="s">
        <v>6</v>
      </c>
      <c r="C7" s="185" t="s">
        <v>925</v>
      </c>
      <c r="D7" s="185" t="s">
        <v>77</v>
      </c>
      <c r="E7" s="185" t="s">
        <v>10</v>
      </c>
      <c r="F7" s="185" t="s">
        <v>93</v>
      </c>
      <c r="G7" s="186">
        <v>600</v>
      </c>
      <c r="H7" s="186">
        <v>750</v>
      </c>
      <c r="I7" s="186">
        <v>300</v>
      </c>
      <c r="J7" s="186">
        <v>600</v>
      </c>
      <c r="K7" s="186">
        <v>250</v>
      </c>
      <c r="L7" s="186">
        <v>640</v>
      </c>
      <c r="M7" s="185"/>
      <c r="N7" s="187"/>
      <c r="O7" s="181">
        <v>2100</v>
      </c>
      <c r="P7" s="181"/>
      <c r="Q7" s="181"/>
      <c r="R7" s="185"/>
      <c r="S7" s="185">
        <f>'комплекты фурнитуры'!$C$10</f>
        <v>460</v>
      </c>
      <c r="T7" s="185"/>
      <c r="U7" s="185"/>
      <c r="V7" s="185"/>
      <c r="W7" s="185"/>
      <c r="X7" s="185"/>
      <c r="Y7" s="185"/>
      <c r="Z7" s="185"/>
      <c r="AA7" s="185"/>
      <c r="AB7" s="185"/>
      <c r="AC7" s="185"/>
      <c r="AD7" s="185"/>
      <c r="AE7" s="185">
        <f>'комплекты фурнитуры'!$C$26*2</f>
        <v>540</v>
      </c>
      <c r="AF7" s="185"/>
      <c r="AG7" s="185"/>
      <c r="AH7" s="188">
        <f>SUM(Прайс[[#This Row],[КФ НСТ11]:[KFPr-SB-ZPG]])</f>
        <v>1000</v>
      </c>
      <c r="AI7" s="188"/>
      <c r="AJ7" s="185"/>
      <c r="AK7" s="185"/>
      <c r="AL7" s="185"/>
      <c r="AM7" s="188">
        <f>'комплекты фурнитуры'!$C$68</f>
        <v>620</v>
      </c>
      <c r="AN7" s="188">
        <f>'комплекты фурнитуры'!$C$69</f>
        <v>130</v>
      </c>
      <c r="AO7" s="188"/>
      <c r="AP7" s="188"/>
      <c r="AQ7" s="188"/>
      <c r="AR7" s="188"/>
      <c r="AS7" s="188"/>
      <c r="AT7" s="188"/>
      <c r="AU7" s="188"/>
      <c r="AV7" s="188"/>
      <c r="AW7" s="188"/>
      <c r="AX7" s="188"/>
      <c r="AY7" s="188"/>
      <c r="AZ7" s="188"/>
      <c r="BA7" s="188"/>
      <c r="BB7" s="188"/>
      <c r="BC7" s="188"/>
      <c r="BD7" s="188"/>
      <c r="BE7" s="188"/>
      <c r="BF7" s="188"/>
      <c r="BG7" s="188"/>
      <c r="BH7" s="188"/>
      <c r="BI7" s="188"/>
      <c r="BJ7" s="188"/>
      <c r="BK7" s="188"/>
      <c r="BL7" s="188"/>
      <c r="BM7" s="188"/>
      <c r="BN7" s="188"/>
      <c r="BO7" s="188"/>
      <c r="BP7" s="189">
        <f>Прайс[[#This Row],[КФ петли SENS накл.110 гр. с крестообр. Планкой]]*2</f>
        <v>1240</v>
      </c>
      <c r="BQ7" s="26">
        <f>Прайс[[#This Row],[KFP-SB-N110]]*2</f>
        <v>260</v>
      </c>
      <c r="BR7" s="26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182">
        <v>1.08</v>
      </c>
      <c r="BW7" s="182">
        <v>1.0649999999999999</v>
      </c>
      <c r="BX7" s="26">
        <v>1.3</v>
      </c>
      <c r="BY7" s="1">
        <v>0</v>
      </c>
      <c r="BZ7" s="1">
        <v>0</v>
      </c>
      <c r="CA7" s="1" t="s">
        <v>75</v>
      </c>
      <c r="CB7" s="26" t="s">
        <v>493</v>
      </c>
      <c r="CC7" s="1">
        <v>0</v>
      </c>
      <c r="CD7" s="1" t="s">
        <v>10</v>
      </c>
      <c r="CE7" s="1">
        <v>2410</v>
      </c>
      <c r="CF7" s="1"/>
      <c r="CG7" s="1"/>
      <c r="CH7" s="1">
        <v>1</v>
      </c>
    </row>
    <row r="8" spans="1:93" ht="15" customHeight="1" x14ac:dyDescent="0.25">
      <c r="A8" s="222" t="s">
        <v>13</v>
      </c>
      <c r="B8" s="185" t="s">
        <v>6</v>
      </c>
      <c r="C8" s="185" t="s">
        <v>926</v>
      </c>
      <c r="D8" s="185" t="s">
        <v>77</v>
      </c>
      <c r="E8" s="185" t="s">
        <v>10</v>
      </c>
      <c r="F8" s="185" t="s">
        <v>93</v>
      </c>
      <c r="G8" s="186">
        <v>600</v>
      </c>
      <c r="H8" s="186">
        <v>750</v>
      </c>
      <c r="I8" s="186">
        <v>400</v>
      </c>
      <c r="J8" s="186">
        <v>900</v>
      </c>
      <c r="K8" s="186">
        <v>250</v>
      </c>
      <c r="L8" s="186">
        <v>640</v>
      </c>
      <c r="M8" s="185"/>
      <c r="N8" s="187"/>
      <c r="O8" s="181">
        <v>2100</v>
      </c>
      <c r="P8" s="181"/>
      <c r="Q8" s="181"/>
      <c r="R8" s="185"/>
      <c r="S8" s="185">
        <f>'комплекты фурнитуры'!$C$10</f>
        <v>460</v>
      </c>
      <c r="T8" s="185"/>
      <c r="U8" s="185"/>
      <c r="V8" s="185"/>
      <c r="W8" s="185"/>
      <c r="X8" s="185"/>
      <c r="Y8" s="185"/>
      <c r="Z8" s="185"/>
      <c r="AA8" s="185"/>
      <c r="AB8" s="185"/>
      <c r="AC8" s="185"/>
      <c r="AD8" s="185"/>
      <c r="AE8" s="185">
        <f>'комплекты фурнитуры'!$C$26*2</f>
        <v>540</v>
      </c>
      <c r="AF8" s="185"/>
      <c r="AG8" s="185"/>
      <c r="AH8" s="188">
        <f>SUM(Прайс[[#This Row],[КФ НСТ11]:[KFPr-SB-ZPG]])</f>
        <v>1000</v>
      </c>
      <c r="AI8" s="188"/>
      <c r="AJ8" s="185"/>
      <c r="AK8" s="185"/>
      <c r="AL8" s="185"/>
      <c r="AM8" s="188">
        <f>'комплекты фурнитуры'!$C$68</f>
        <v>620</v>
      </c>
      <c r="AN8" s="188">
        <f>'комплекты фурнитуры'!$C$69</f>
        <v>130</v>
      </c>
      <c r="AO8" s="188"/>
      <c r="AP8" s="188"/>
      <c r="AQ8" s="188"/>
      <c r="AR8" s="188"/>
      <c r="AS8" s="188"/>
      <c r="AT8" s="188"/>
      <c r="AU8" s="188"/>
      <c r="AV8" s="188"/>
      <c r="AW8" s="188"/>
      <c r="AX8" s="188"/>
      <c r="AY8" s="188"/>
      <c r="AZ8" s="188"/>
      <c r="BA8" s="188"/>
      <c r="BB8" s="188"/>
      <c r="BC8" s="188"/>
      <c r="BD8" s="188"/>
      <c r="BE8" s="188"/>
      <c r="BF8" s="188"/>
      <c r="BG8" s="188"/>
      <c r="BH8" s="188"/>
      <c r="BI8" s="188"/>
      <c r="BJ8" s="188"/>
      <c r="BK8" s="188"/>
      <c r="BL8" s="188"/>
      <c r="BM8" s="188"/>
      <c r="BN8" s="188"/>
      <c r="BO8" s="188"/>
      <c r="BP8" s="189">
        <f>Прайс[[#This Row],[КФ петли SENS накл.110 гр. с крестообр. Планкой]]*4</f>
        <v>2480</v>
      </c>
      <c r="BQ8" s="26">
        <f>Прайс[[#This Row],[KFP-SB-N110]]*4</f>
        <v>520</v>
      </c>
      <c r="BR8" s="26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182">
        <v>1.08</v>
      </c>
      <c r="BW8" s="182">
        <v>1.0649999999999999</v>
      </c>
      <c r="BX8" s="26">
        <v>1.3</v>
      </c>
      <c r="BY8" s="1">
        <v>0</v>
      </c>
      <c r="BZ8" s="1">
        <v>0</v>
      </c>
      <c r="CA8" s="1" t="s">
        <v>10</v>
      </c>
      <c r="CB8" s="26" t="s">
        <v>495</v>
      </c>
      <c r="CC8" s="1">
        <v>0</v>
      </c>
      <c r="CD8" s="1" t="s">
        <v>10</v>
      </c>
      <c r="CE8" s="1">
        <v>2410</v>
      </c>
      <c r="CF8" s="1"/>
      <c r="CG8" s="1"/>
      <c r="CH8" s="1">
        <v>2</v>
      </c>
    </row>
    <row r="9" spans="1:93" ht="15" customHeight="1" x14ac:dyDescent="0.25">
      <c r="A9" s="222" t="s">
        <v>133</v>
      </c>
      <c r="B9" s="185" t="s">
        <v>6</v>
      </c>
      <c r="C9" s="185" t="s">
        <v>927</v>
      </c>
      <c r="D9" s="185" t="s">
        <v>73</v>
      </c>
      <c r="E9" s="185" t="s">
        <v>10</v>
      </c>
      <c r="F9" s="185" t="s">
        <v>91</v>
      </c>
      <c r="G9" s="186">
        <v>720</v>
      </c>
      <c r="H9" s="186">
        <v>720</v>
      </c>
      <c r="I9" s="186">
        <v>710</v>
      </c>
      <c r="J9" s="186">
        <v>950</v>
      </c>
      <c r="K9" s="186">
        <v>360</v>
      </c>
      <c r="L9" s="186">
        <v>560</v>
      </c>
      <c r="M9" s="185"/>
      <c r="N9" s="187" t="s">
        <v>56</v>
      </c>
      <c r="O9" s="181">
        <v>3070</v>
      </c>
      <c r="P9" s="181"/>
      <c r="Q9" s="181"/>
      <c r="R9" s="185"/>
      <c r="S9" s="185"/>
      <c r="T9" s="185">
        <f>'комплекты фурнитуры'!$C$12</f>
        <v>810</v>
      </c>
      <c r="U9" s="185"/>
      <c r="V9" s="185"/>
      <c r="W9" s="185"/>
      <c r="X9" s="185"/>
      <c r="Y9" s="185"/>
      <c r="Z9" s="185"/>
      <c r="AA9" s="185"/>
      <c r="AB9" s="185"/>
      <c r="AC9" s="185"/>
      <c r="AD9" s="185"/>
      <c r="AE9" s="185">
        <f>'комплекты фурнитуры'!$C$26*2</f>
        <v>540</v>
      </c>
      <c r="AF9" s="185"/>
      <c r="AG9" s="185"/>
      <c r="AH9" s="188">
        <f>SUM(Прайс[[#This Row],[КФ НСТ11]:[KFPr-SB-ZPG]])</f>
        <v>1350</v>
      </c>
      <c r="AI9" s="188"/>
      <c r="AJ9" s="185">
        <f>'комплекты фурнитуры'!$C$84</f>
        <v>30</v>
      </c>
      <c r="AK9" s="185">
        <f>'комплекты фурнитуры'!$C$96</f>
        <v>20</v>
      </c>
      <c r="AL9" s="185"/>
      <c r="AM9" s="188"/>
      <c r="AN9" s="188"/>
      <c r="AO9" s="188">
        <f>'комплекты фурнитуры'!$C$62</f>
        <v>1300</v>
      </c>
      <c r="AP9" s="188">
        <f>'комплекты фурнитуры'!$C$64</f>
        <v>480</v>
      </c>
      <c r="AQ9" s="188"/>
      <c r="AR9" s="188"/>
      <c r="AS9" s="188"/>
      <c r="AT9" s="188"/>
      <c r="AU9" s="188"/>
      <c r="AV9" s="188"/>
      <c r="AW9" s="188"/>
      <c r="AX9" s="188"/>
      <c r="AY9" s="188"/>
      <c r="AZ9" s="188"/>
      <c r="BA9" s="188"/>
      <c r="BB9" s="188"/>
      <c r="BC9" s="188"/>
      <c r="BD9" s="188"/>
      <c r="BE9" s="188"/>
      <c r="BF9" s="188"/>
      <c r="BG9" s="188"/>
      <c r="BH9" s="188"/>
      <c r="BI9" s="188"/>
      <c r="BJ9" s="188"/>
      <c r="BK9" s="188"/>
      <c r="BL9" s="188"/>
      <c r="BM9" s="188"/>
      <c r="BN9" s="188"/>
      <c r="BO9" s="188"/>
      <c r="BP9" s="189">
        <f>Прайс[[#This Row],[KFPr-SB-SPL]]+Прайс[[#This Row],[КФ петли вклад. 95 гр. с крестообр. планкой]]*2+Прайс[[#This Row],[KFPr-SB-SMRZ_16мм]]</f>
        <v>2650</v>
      </c>
      <c r="BQ9" s="26">
        <f>Прайс[[#This Row],[KFPr-SB-SPL]]+Прайс[[#This Row],[KFP-SB-PY94]]*2</f>
        <v>990</v>
      </c>
      <c r="BR9" s="26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182">
        <v>1.08</v>
      </c>
      <c r="BW9" s="182">
        <v>1.0649999999999999</v>
      </c>
      <c r="BX9" s="26">
        <v>1.3</v>
      </c>
      <c r="BY9" s="1">
        <v>0</v>
      </c>
      <c r="BZ9" s="1">
        <v>2</v>
      </c>
      <c r="CA9" s="1" t="s">
        <v>75</v>
      </c>
      <c r="CB9" s="26" t="s">
        <v>493</v>
      </c>
      <c r="CC9" s="1">
        <v>1</v>
      </c>
      <c r="CD9" s="1" t="s">
        <v>10</v>
      </c>
      <c r="CE9" s="1">
        <v>3500</v>
      </c>
      <c r="CF9" s="1"/>
      <c r="CG9" s="1"/>
      <c r="CH9" s="1">
        <v>1</v>
      </c>
      <c r="CL9">
        <v>2</v>
      </c>
    </row>
    <row r="10" spans="1:93" ht="15" customHeight="1" x14ac:dyDescent="0.25">
      <c r="A10" s="227" t="s">
        <v>132</v>
      </c>
      <c r="B10" s="185" t="s">
        <v>6</v>
      </c>
      <c r="C10" s="185" t="s">
        <v>928</v>
      </c>
      <c r="D10" s="185" t="s">
        <v>73</v>
      </c>
      <c r="E10" s="185" t="s">
        <v>10</v>
      </c>
      <c r="F10" s="185" t="s">
        <v>91</v>
      </c>
      <c r="G10" s="186">
        <v>720</v>
      </c>
      <c r="H10" s="186">
        <v>720</v>
      </c>
      <c r="I10" s="186">
        <v>710</v>
      </c>
      <c r="J10" s="186">
        <v>950</v>
      </c>
      <c r="K10" s="186">
        <v>360</v>
      </c>
      <c r="L10" s="186">
        <v>560</v>
      </c>
      <c r="M10" s="185"/>
      <c r="N10" s="190"/>
      <c r="O10" s="181">
        <v>3070</v>
      </c>
      <c r="P10" s="181"/>
      <c r="Q10" s="181"/>
      <c r="R10" s="185"/>
      <c r="S10" s="185"/>
      <c r="T10" s="185">
        <f>'комплекты фурнитуры'!$C$12</f>
        <v>810</v>
      </c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>
        <f>'комплекты фурнитуры'!$C$26*2</f>
        <v>540</v>
      </c>
      <c r="AF10" s="185"/>
      <c r="AG10" s="185"/>
      <c r="AH10" s="188">
        <f>SUM(Прайс[[#This Row],[КФ НСТ11]:[KFPr-SB-ZPG]])</f>
        <v>1350</v>
      </c>
      <c r="AI10" s="188"/>
      <c r="AJ10" s="185">
        <f>'комплекты фурнитуры'!$C$84</f>
        <v>30</v>
      </c>
      <c r="AK10" s="185">
        <f>'комплекты фурнитуры'!$C$96</f>
        <v>20</v>
      </c>
      <c r="AL10" s="185"/>
      <c r="AM10" s="188"/>
      <c r="AN10" s="188"/>
      <c r="AO10" s="188">
        <f>'комплекты фурнитуры'!$C$62</f>
        <v>1300</v>
      </c>
      <c r="AP10" s="188">
        <f>'комплекты фурнитуры'!$C$64</f>
        <v>480</v>
      </c>
      <c r="AQ10" s="188"/>
      <c r="AR10" s="188"/>
      <c r="AS10" s="188"/>
      <c r="AT10" s="188"/>
      <c r="AU10" s="188"/>
      <c r="AV10" s="188"/>
      <c r="AW10" s="188"/>
      <c r="AX10" s="188"/>
      <c r="AY10" s="188"/>
      <c r="AZ10" s="188"/>
      <c r="BA10" s="188"/>
      <c r="BB10" s="188"/>
      <c r="BC10" s="188"/>
      <c r="BD10" s="188"/>
      <c r="BE10" s="188"/>
      <c r="BF10" s="188"/>
      <c r="BG10" s="188"/>
      <c r="BH10" s="188"/>
      <c r="BI10" s="188"/>
      <c r="BJ10" s="188"/>
      <c r="BK10" s="188"/>
      <c r="BL10" s="188"/>
      <c r="BM10" s="188"/>
      <c r="BN10" s="188"/>
      <c r="BO10" s="188"/>
      <c r="BP10" s="189">
        <f>Прайс[[#This Row],[KFPr-SB-SPL]]+Прайс[[#This Row],[КФ петли вклад. 95 гр. с крестообр. планкой]]*2+Прайс[[#This Row],[KFPr-SB-SMRZ_16мм]]</f>
        <v>2650</v>
      </c>
      <c r="BQ10" s="26">
        <f>Прайс[[#This Row],[KFPr-SB-SPL]]+Прайс[[#This Row],[KFP-SB-PY94]]*2</f>
        <v>990</v>
      </c>
      <c r="BR10" s="26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182">
        <v>1.08</v>
      </c>
      <c r="BW10" s="182">
        <v>1.0649999999999999</v>
      </c>
      <c r="BX10" s="26">
        <v>1.3</v>
      </c>
      <c r="BY10" s="1">
        <v>0</v>
      </c>
      <c r="BZ10" s="1">
        <v>2</v>
      </c>
      <c r="CA10" s="1" t="s">
        <v>75</v>
      </c>
      <c r="CB10" s="26" t="s">
        <v>493</v>
      </c>
      <c r="CC10" s="1">
        <v>1</v>
      </c>
      <c r="CD10" s="1" t="s">
        <v>10</v>
      </c>
      <c r="CE10" s="1">
        <v>3500</v>
      </c>
      <c r="CF10" s="1"/>
      <c r="CG10" s="1"/>
      <c r="CH10" s="1">
        <v>1</v>
      </c>
    </row>
    <row r="11" spans="1:93" ht="15" customHeight="1" x14ac:dyDescent="0.25">
      <c r="A11" s="222" t="s">
        <v>135</v>
      </c>
      <c r="B11" s="185" t="s">
        <v>6</v>
      </c>
      <c r="C11" s="185" t="s">
        <v>929</v>
      </c>
      <c r="D11" s="185" t="s">
        <v>73</v>
      </c>
      <c r="E11" s="185" t="s">
        <v>10</v>
      </c>
      <c r="F11" s="185" t="s">
        <v>93</v>
      </c>
      <c r="G11" s="186">
        <v>710</v>
      </c>
      <c r="H11" s="186">
        <v>950</v>
      </c>
      <c r="I11" s="186">
        <v>710</v>
      </c>
      <c r="J11" s="186">
        <v>950</v>
      </c>
      <c r="K11" s="186">
        <v>360</v>
      </c>
      <c r="L11" s="186">
        <v>560</v>
      </c>
      <c r="M11" s="185"/>
      <c r="N11" s="187" t="s">
        <v>56</v>
      </c>
      <c r="O11" s="181">
        <v>2850</v>
      </c>
      <c r="P11" s="181"/>
      <c r="Q11" s="181"/>
      <c r="R11" s="185"/>
      <c r="S11" s="185"/>
      <c r="T11" s="185"/>
      <c r="U11" s="185">
        <f>'комплекты фурнитуры'!$C$14</f>
        <v>740</v>
      </c>
      <c r="V11" s="185"/>
      <c r="W11" s="185"/>
      <c r="X11" s="185"/>
      <c r="Y11" s="185"/>
      <c r="Z11" s="185"/>
      <c r="AA11" s="185"/>
      <c r="AB11" s="185"/>
      <c r="AC11" s="185"/>
      <c r="AD11" s="185"/>
      <c r="AE11" s="185">
        <f>'комплекты фурнитуры'!$C$26*2</f>
        <v>540</v>
      </c>
      <c r="AF11" s="185"/>
      <c r="AG11" s="185"/>
      <c r="AH11" s="188">
        <f>SUM(Прайс[[#This Row],[КФ НСТ11]:[KFPr-SB-ZPG]])</f>
        <v>1280</v>
      </c>
      <c r="AI11" s="188"/>
      <c r="AJ11" s="185">
        <f>'комплекты фурнитуры'!$C$84</f>
        <v>30</v>
      </c>
      <c r="AK11" s="185"/>
      <c r="AL11" s="185"/>
      <c r="AM11" s="188"/>
      <c r="AN11" s="188"/>
      <c r="AO11" s="188">
        <f>'комплекты фурнитуры'!$C$62</f>
        <v>1300</v>
      </c>
      <c r="AP11" s="188">
        <f>'комплекты фурнитуры'!$C$64</f>
        <v>480</v>
      </c>
      <c r="AQ11" s="188"/>
      <c r="AR11" s="188"/>
      <c r="AS11" s="188"/>
      <c r="AT11" s="188"/>
      <c r="AU11" s="188"/>
      <c r="AV11" s="188"/>
      <c r="AW11" s="188"/>
      <c r="AX11" s="188"/>
      <c r="AY11" s="188"/>
      <c r="AZ11" s="188"/>
      <c r="BA11" s="188"/>
      <c r="BB11" s="188"/>
      <c r="BC11" s="188"/>
      <c r="BD11" s="188"/>
      <c r="BE11" s="188"/>
      <c r="BF11" s="188"/>
      <c r="BG11" s="188"/>
      <c r="BH11" s="188"/>
      <c r="BI11" s="188"/>
      <c r="BJ11" s="188"/>
      <c r="BK11" s="188"/>
      <c r="BL11" s="188"/>
      <c r="BM11" s="188"/>
      <c r="BN11" s="188"/>
      <c r="BO11" s="188"/>
      <c r="BP11" s="189">
        <f>Прайс[[#This Row],[KFPr-SB-SPL]]+Прайс[[#This Row],[КФ петли вклад. 95 гр. с крестообр. планкой]]*2</f>
        <v>2630</v>
      </c>
      <c r="BQ11" s="26">
        <f>Прайс[[#This Row],[KFPr-SB-SPL]]+Прайс[[#This Row],[KFP-SB-PY94]]*2</f>
        <v>990</v>
      </c>
      <c r="BR11" s="26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182">
        <v>1.08</v>
      </c>
      <c r="BW11" s="182">
        <v>1.0649999999999999</v>
      </c>
      <c r="BX11" s="26">
        <v>0</v>
      </c>
      <c r="BY11" s="1">
        <v>0</v>
      </c>
      <c r="BZ11" s="1">
        <v>0</v>
      </c>
      <c r="CA11" s="1" t="s">
        <v>75</v>
      </c>
      <c r="CB11" s="26" t="s">
        <v>493</v>
      </c>
      <c r="CC11" s="1">
        <v>0</v>
      </c>
      <c r="CD11" s="1" t="s">
        <v>10</v>
      </c>
      <c r="CE11" s="1">
        <v>3290</v>
      </c>
      <c r="CF11" s="1"/>
      <c r="CG11" s="1"/>
      <c r="CH11" s="1">
        <v>1</v>
      </c>
    </row>
    <row r="12" spans="1:93" ht="15" customHeight="1" x14ac:dyDescent="0.25">
      <c r="A12" s="227" t="s">
        <v>134</v>
      </c>
      <c r="B12" s="185" t="s">
        <v>6</v>
      </c>
      <c r="C12" s="185" t="s">
        <v>930</v>
      </c>
      <c r="D12" s="185" t="s">
        <v>73</v>
      </c>
      <c r="E12" s="185" t="s">
        <v>10</v>
      </c>
      <c r="F12" s="185" t="s">
        <v>93</v>
      </c>
      <c r="G12" s="186">
        <v>720</v>
      </c>
      <c r="H12" s="186">
        <v>720</v>
      </c>
      <c r="I12" s="186">
        <v>810</v>
      </c>
      <c r="J12" s="186">
        <v>1050</v>
      </c>
      <c r="K12" s="186">
        <v>360</v>
      </c>
      <c r="L12" s="186">
        <v>560</v>
      </c>
      <c r="M12" s="185"/>
      <c r="N12" s="190"/>
      <c r="O12" s="181">
        <v>2850</v>
      </c>
      <c r="P12" s="181"/>
      <c r="Q12" s="181"/>
      <c r="R12" s="185"/>
      <c r="S12" s="185"/>
      <c r="T12" s="185"/>
      <c r="U12" s="185">
        <f>'комплекты фурнитуры'!$C$14</f>
        <v>740</v>
      </c>
      <c r="V12" s="185"/>
      <c r="W12" s="185"/>
      <c r="X12" s="185"/>
      <c r="Y12" s="185"/>
      <c r="Z12" s="185"/>
      <c r="AA12" s="185"/>
      <c r="AB12" s="185"/>
      <c r="AC12" s="185"/>
      <c r="AD12" s="185"/>
      <c r="AE12" s="185">
        <f>'комплекты фурнитуры'!$C$26*2</f>
        <v>540</v>
      </c>
      <c r="AF12" s="185"/>
      <c r="AG12" s="185"/>
      <c r="AH12" s="188">
        <f>SUM(Прайс[[#This Row],[КФ НСТ11]:[KFPr-SB-ZPG]])</f>
        <v>1280</v>
      </c>
      <c r="AI12" s="188"/>
      <c r="AJ12" s="185">
        <f>'комплекты фурнитуры'!$C$84</f>
        <v>30</v>
      </c>
      <c r="AK12" s="185"/>
      <c r="AL12" s="185"/>
      <c r="AM12" s="188"/>
      <c r="AN12" s="188"/>
      <c r="AO12" s="188">
        <f>'комплекты фурнитуры'!$C$62</f>
        <v>1300</v>
      </c>
      <c r="AP12" s="188">
        <f>'комплекты фурнитуры'!$C$64</f>
        <v>480</v>
      </c>
      <c r="AQ12" s="188"/>
      <c r="AR12" s="188"/>
      <c r="AS12" s="188"/>
      <c r="AT12" s="188"/>
      <c r="AU12" s="188"/>
      <c r="AV12" s="188"/>
      <c r="AW12" s="188"/>
      <c r="AX12" s="188"/>
      <c r="AY12" s="188"/>
      <c r="AZ12" s="188"/>
      <c r="BA12" s="188"/>
      <c r="BB12" s="188"/>
      <c r="BC12" s="188"/>
      <c r="BD12" s="188"/>
      <c r="BE12" s="188"/>
      <c r="BF12" s="188"/>
      <c r="BG12" s="188"/>
      <c r="BH12" s="188"/>
      <c r="BI12" s="188"/>
      <c r="BJ12" s="188"/>
      <c r="BK12" s="188"/>
      <c r="BL12" s="188"/>
      <c r="BM12" s="188"/>
      <c r="BN12" s="188"/>
      <c r="BO12" s="188"/>
      <c r="BP12" s="189">
        <f>Прайс[[#This Row],[KFPr-SB-SPL]]+Прайс[[#This Row],[КФ петли вклад. 95 гр. с крестообр. планкой]]*2</f>
        <v>2630</v>
      </c>
      <c r="BQ12" s="26">
        <f>Прайс[[#This Row],[KFPr-SB-SPL]]+Прайс[[#This Row],[KFP-SB-PY94]]*2</f>
        <v>990</v>
      </c>
      <c r="BR12" s="26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182">
        <v>1.08</v>
      </c>
      <c r="BW12" s="182">
        <v>1.0649999999999999</v>
      </c>
      <c r="BX12" s="26">
        <v>0</v>
      </c>
      <c r="BY12" s="1">
        <v>0</v>
      </c>
      <c r="BZ12" s="1">
        <v>0</v>
      </c>
      <c r="CA12" s="1" t="s">
        <v>75</v>
      </c>
      <c r="CB12" s="26" t="s">
        <v>493</v>
      </c>
      <c r="CC12" s="1">
        <v>0</v>
      </c>
      <c r="CD12" s="1" t="s">
        <v>10</v>
      </c>
      <c r="CE12" s="1">
        <v>3290</v>
      </c>
      <c r="CF12" s="1"/>
      <c r="CG12" s="1"/>
      <c r="CH12" s="1">
        <v>1</v>
      </c>
    </row>
    <row r="13" spans="1:93" ht="15" customHeight="1" x14ac:dyDescent="0.25">
      <c r="A13" s="222" t="s">
        <v>14</v>
      </c>
      <c r="B13" s="185" t="s">
        <v>6</v>
      </c>
      <c r="C13" s="185" t="s">
        <v>931</v>
      </c>
      <c r="D13" s="185" t="s">
        <v>77</v>
      </c>
      <c r="E13" s="185" t="s">
        <v>10</v>
      </c>
      <c r="F13" s="185" t="s">
        <v>99</v>
      </c>
      <c r="G13" s="186">
        <v>720</v>
      </c>
      <c r="H13" s="186">
        <v>720</v>
      </c>
      <c r="I13" s="186">
        <v>300</v>
      </c>
      <c r="J13" s="186">
        <v>600</v>
      </c>
      <c r="K13" s="186">
        <v>525</v>
      </c>
      <c r="L13" s="186">
        <v>560</v>
      </c>
      <c r="M13" s="185"/>
      <c r="N13" s="190"/>
      <c r="O13" s="181">
        <v>2300</v>
      </c>
      <c r="P13" s="181"/>
      <c r="Q13" s="181"/>
      <c r="R13" s="185">
        <f>'комплекты фурнитуры'!$C$9</f>
        <v>540</v>
      </c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>
        <f>'комплекты фурнитуры'!$C$26*2</f>
        <v>540</v>
      </c>
      <c r="AF13" s="185"/>
      <c r="AG13" s="185"/>
      <c r="AH13" s="188">
        <f>SUM(Прайс[[#This Row],[КФ НСТ11]:[KFPr-SB-ZPG]])</f>
        <v>1080</v>
      </c>
      <c r="AI13" s="188"/>
      <c r="AJ13" s="185"/>
      <c r="AK13" s="185"/>
      <c r="AL13" s="185"/>
      <c r="AM13" s="188">
        <f>'комплекты фурнитуры'!$C$68</f>
        <v>620</v>
      </c>
      <c r="AN13" s="188">
        <f>'комплекты фурнитуры'!$C$69</f>
        <v>130</v>
      </c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>
        <f>'комплекты фурнитуры'!$C$28</f>
        <v>5100</v>
      </c>
      <c r="BC13" s="188"/>
      <c r="BD13" s="188">
        <f>'комплекты фурнитуры'!$C$35</f>
        <v>370</v>
      </c>
      <c r="BE13" s="188"/>
      <c r="BF13" s="188">
        <f>'комплекты фурнитуры'!$C$36</f>
        <v>170</v>
      </c>
      <c r="BG13" s="188">
        <f>'комплекты фурнитуры'!$C$38</f>
        <v>4130</v>
      </c>
      <c r="BH13" s="188"/>
      <c r="BI13" s="188"/>
      <c r="BJ13" s="188"/>
      <c r="BK13" s="188"/>
      <c r="BL13" s="188"/>
      <c r="BM13" s="188"/>
      <c r="BN13" s="188"/>
      <c r="BO13" s="188"/>
      <c r="BP13" s="189">
        <f>Прайс[[#This Row],[КФ петли SENS накл.110 гр. с крестообр. Планкой]]*2+Прайс[[#This Row],[Комплект для ящика Hettich ATIRA Серый, NL-470, H-70]]</f>
        <v>6340</v>
      </c>
      <c r="BQ13" s="26">
        <f>Прайс[[#This Row],[KFP-SB-N110]]*2+Прайс[[#This Row],[KFN-SB-M86]]+Прайс[[#This Row],[KFN-SB-MD]]</f>
        <v>800</v>
      </c>
      <c r="BR13" s="26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182">
        <v>1.08</v>
      </c>
      <c r="BW13" s="182">
        <v>1.0649999999999999</v>
      </c>
      <c r="BX13" s="26">
        <v>0</v>
      </c>
      <c r="BY13" s="1">
        <v>0</v>
      </c>
      <c r="BZ13" s="1">
        <v>1</v>
      </c>
      <c r="CA13" s="1" t="s">
        <v>75</v>
      </c>
      <c r="CB13" s="26" t="s">
        <v>495</v>
      </c>
      <c r="CC13" s="1">
        <v>1</v>
      </c>
      <c r="CD13" s="1" t="s">
        <v>10</v>
      </c>
      <c r="CE13" s="1">
        <v>2610</v>
      </c>
      <c r="CF13" s="1"/>
      <c r="CG13" s="1"/>
      <c r="CH13" s="1">
        <v>2</v>
      </c>
    </row>
    <row r="14" spans="1:93" ht="15" customHeight="1" x14ac:dyDescent="0.25">
      <c r="A14" s="222" t="s">
        <v>88</v>
      </c>
      <c r="B14" s="185" t="s">
        <v>6</v>
      </c>
      <c r="C14" s="185" t="s">
        <v>932</v>
      </c>
      <c r="D14" s="185" t="s">
        <v>77</v>
      </c>
      <c r="E14" s="185" t="s">
        <v>10</v>
      </c>
      <c r="F14" s="185" t="s">
        <v>99</v>
      </c>
      <c r="G14" s="186">
        <v>720</v>
      </c>
      <c r="H14" s="186">
        <v>720</v>
      </c>
      <c r="I14" s="186">
        <v>500</v>
      </c>
      <c r="J14" s="186">
        <v>900</v>
      </c>
      <c r="K14" s="186">
        <v>525</v>
      </c>
      <c r="L14" s="186">
        <v>560</v>
      </c>
      <c r="M14" s="185"/>
      <c r="N14" s="190"/>
      <c r="O14" s="181">
        <v>2300</v>
      </c>
      <c r="P14" s="181"/>
      <c r="Q14" s="181"/>
      <c r="R14" s="185">
        <f>'комплекты фурнитуры'!$C$9</f>
        <v>540</v>
      </c>
      <c r="S14" s="185"/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85"/>
      <c r="AE14" s="185">
        <f>'комплекты фурнитуры'!$C$26*2</f>
        <v>540</v>
      </c>
      <c r="AF14" s="185"/>
      <c r="AG14" s="185"/>
      <c r="AH14" s="188">
        <f>SUM(Прайс[[#This Row],[КФ НСТ11]:[KFPr-SB-ZPG]])</f>
        <v>1080</v>
      </c>
      <c r="AI14" s="188"/>
      <c r="AJ14" s="185"/>
      <c r="AK14" s="185"/>
      <c r="AL14" s="185"/>
      <c r="AM14" s="188">
        <f>'комплекты фурнитуры'!$C$68</f>
        <v>620</v>
      </c>
      <c r="AN14" s="188">
        <f>'комплекты фурнитуры'!$C$69</f>
        <v>130</v>
      </c>
      <c r="AO14" s="188"/>
      <c r="AP14" s="188"/>
      <c r="AQ14" s="188"/>
      <c r="AR14" s="188"/>
      <c r="AS14" s="188"/>
      <c r="AT14" s="188"/>
      <c r="AU14" s="188"/>
      <c r="AV14" s="188"/>
      <c r="AW14" s="188"/>
      <c r="AX14" s="188"/>
      <c r="AY14" s="188"/>
      <c r="AZ14" s="188"/>
      <c r="BA14" s="188"/>
      <c r="BB14" s="188">
        <f>'комплекты фурнитуры'!$C$28</f>
        <v>5100</v>
      </c>
      <c r="BC14" s="188"/>
      <c r="BD14" s="188">
        <f>'комплекты фурнитуры'!$C$35</f>
        <v>370</v>
      </c>
      <c r="BE14" s="188"/>
      <c r="BF14" s="188">
        <f>'комплекты фурнитуры'!$C$36</f>
        <v>170</v>
      </c>
      <c r="BG14" s="188">
        <f>'комплекты фурнитуры'!$C$38</f>
        <v>4130</v>
      </c>
      <c r="BH14" s="188"/>
      <c r="BI14" s="188"/>
      <c r="BJ14" s="188"/>
      <c r="BK14" s="188"/>
      <c r="BL14" s="188"/>
      <c r="BM14" s="188"/>
      <c r="BN14" s="188"/>
      <c r="BO14" s="188"/>
      <c r="BP14" s="189">
        <f>Прайс[[#This Row],[КФ петли SENS накл.110 гр. с крестообр. Планкой]]*4+Прайс[[#This Row],[Комплект для ящика Hettich ATIRA Серый, NL-470, H-70]]</f>
        <v>7580</v>
      </c>
      <c r="BQ14" s="26">
        <f>Прайс[[#This Row],[KFP-SB-N110]]*4+Прайс[[#This Row],[KFN-SB-M86]]+Прайс[[#This Row],[KFN-SB-MD]]</f>
        <v>1060</v>
      </c>
      <c r="BR14" s="26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182">
        <v>1.08</v>
      </c>
      <c r="BW14" s="182">
        <v>1.0649999999999999</v>
      </c>
      <c r="BX14" s="26">
        <v>0</v>
      </c>
      <c r="BY14" s="1">
        <v>0</v>
      </c>
      <c r="BZ14" s="1">
        <v>1</v>
      </c>
      <c r="CA14" s="1" t="s">
        <v>75</v>
      </c>
      <c r="CB14" s="26" t="s">
        <v>493</v>
      </c>
      <c r="CC14" s="1">
        <v>1</v>
      </c>
      <c r="CD14" s="1" t="s">
        <v>10</v>
      </c>
      <c r="CE14" s="1">
        <v>2610</v>
      </c>
      <c r="CF14" s="1"/>
      <c r="CG14" s="1"/>
      <c r="CH14" s="1">
        <v>3</v>
      </c>
    </row>
    <row r="15" spans="1:93" ht="15" customHeight="1" x14ac:dyDescent="0.25">
      <c r="A15" s="227" t="s">
        <v>15</v>
      </c>
      <c r="B15" s="185" t="s">
        <v>6</v>
      </c>
      <c r="C15" s="185" t="s">
        <v>933</v>
      </c>
      <c r="D15" s="185" t="s">
        <v>77</v>
      </c>
      <c r="E15" s="185" t="s">
        <v>10</v>
      </c>
      <c r="F15" s="185" t="s">
        <v>99</v>
      </c>
      <c r="G15" s="186">
        <v>720</v>
      </c>
      <c r="H15" s="186">
        <v>720</v>
      </c>
      <c r="I15" s="186">
        <v>300</v>
      </c>
      <c r="J15" s="186">
        <v>900</v>
      </c>
      <c r="K15" s="186">
        <v>525</v>
      </c>
      <c r="L15" s="186">
        <v>560</v>
      </c>
      <c r="M15" s="185"/>
      <c r="N15" s="190"/>
      <c r="O15" s="181">
        <v>3030</v>
      </c>
      <c r="P15" s="181"/>
      <c r="Q15" s="181"/>
      <c r="R15" s="185">
        <f>'комплекты фурнитуры'!$C$9</f>
        <v>540</v>
      </c>
      <c r="S15" s="185"/>
      <c r="T15" s="185"/>
      <c r="U15" s="185"/>
      <c r="V15" s="185"/>
      <c r="W15" s="185"/>
      <c r="X15" s="185"/>
      <c r="Y15" s="185"/>
      <c r="Z15" s="185"/>
      <c r="AA15" s="185"/>
      <c r="AB15" s="185"/>
      <c r="AC15" s="185"/>
      <c r="AD15" s="185"/>
      <c r="AE15" s="185">
        <f>'комплекты фурнитуры'!$C$26*2</f>
        <v>540</v>
      </c>
      <c r="AF15" s="185"/>
      <c r="AG15" s="185"/>
      <c r="AH15" s="188">
        <f>SUM(Прайс[[#This Row],[КФ НСТ11]:[KFPr-SB-ZPG]])</f>
        <v>1080</v>
      </c>
      <c r="AI15" s="188"/>
      <c r="AJ15" s="185"/>
      <c r="AK15" s="185"/>
      <c r="AL15" s="185"/>
      <c r="AM15" s="188"/>
      <c r="AN15" s="188"/>
      <c r="AO15" s="188"/>
      <c r="AP15" s="188"/>
      <c r="AQ15" s="188"/>
      <c r="AR15" s="188"/>
      <c r="AS15" s="188"/>
      <c r="AT15" s="188"/>
      <c r="AU15" s="188"/>
      <c r="AV15" s="188"/>
      <c r="AW15" s="188"/>
      <c r="AX15" s="188"/>
      <c r="AY15" s="188"/>
      <c r="AZ15" s="188"/>
      <c r="BA15" s="188"/>
      <c r="BB15" s="188">
        <f>'комплекты фурнитуры'!$C$28</f>
        <v>5100</v>
      </c>
      <c r="BC15" s="188"/>
      <c r="BD15" s="188">
        <f>'комплекты фурнитуры'!$C$35</f>
        <v>370</v>
      </c>
      <c r="BE15" s="188"/>
      <c r="BF15" s="188">
        <f>'комплекты фурнитуры'!$C$36</f>
        <v>170</v>
      </c>
      <c r="BG15" s="188"/>
      <c r="BH15" s="188"/>
      <c r="BI15" s="188">
        <f>'комплекты фурнитуры'!$C$39</f>
        <v>6440</v>
      </c>
      <c r="BJ15" s="188"/>
      <c r="BK15" s="188"/>
      <c r="BL15" s="188"/>
      <c r="BM15" s="188"/>
      <c r="BN15" s="188"/>
      <c r="BO15" s="188"/>
      <c r="BP15" s="189">
        <f>4*Прайс[[#This Row],[Комплект для ящика Hettich ATIRA Серый, NL-470, H-70]]</f>
        <v>20400</v>
      </c>
      <c r="BQ15" s="26">
        <f>Прайс[[#This Row],[KFN-SB-M86]]*4+Прайс[[#This Row],[KFN-SB-MD]]*4</f>
        <v>2160</v>
      </c>
      <c r="BR15" s="26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182">
        <v>1.08</v>
      </c>
      <c r="BW15" s="182">
        <v>1.0649999999999999</v>
      </c>
      <c r="BX15" s="26">
        <v>0</v>
      </c>
      <c r="BY15" s="1">
        <v>0</v>
      </c>
      <c r="BZ15" s="1">
        <v>0</v>
      </c>
      <c r="CA15" s="1" t="s">
        <v>75</v>
      </c>
      <c r="CB15" s="26" t="s">
        <v>493</v>
      </c>
      <c r="CC15" s="1">
        <v>0</v>
      </c>
      <c r="CD15" s="1" t="s">
        <v>10</v>
      </c>
      <c r="CE15" s="1">
        <v>3400</v>
      </c>
      <c r="CF15" s="1"/>
      <c r="CG15" s="1"/>
      <c r="CH15" s="1">
        <v>4</v>
      </c>
    </row>
    <row r="16" spans="1:93" ht="15" customHeight="1" x14ac:dyDescent="0.25">
      <c r="A16" s="227" t="s">
        <v>1</v>
      </c>
      <c r="B16" s="185" t="s">
        <v>6</v>
      </c>
      <c r="C16" s="185" t="s">
        <v>934</v>
      </c>
      <c r="D16" s="185" t="s">
        <v>77</v>
      </c>
      <c r="E16" s="185" t="s">
        <v>10</v>
      </c>
      <c r="F16" s="185" t="s">
        <v>99</v>
      </c>
      <c r="G16" s="186">
        <v>720</v>
      </c>
      <c r="H16" s="186">
        <v>720</v>
      </c>
      <c r="I16" s="186">
        <v>300</v>
      </c>
      <c r="J16" s="186">
        <v>600</v>
      </c>
      <c r="K16" s="186">
        <v>525</v>
      </c>
      <c r="L16" s="186">
        <v>560</v>
      </c>
      <c r="M16" s="185"/>
      <c r="N16" s="190"/>
      <c r="O16" s="181">
        <v>2700</v>
      </c>
      <c r="P16" s="181"/>
      <c r="Q16" s="181"/>
      <c r="R16" s="185">
        <f>'комплекты фурнитуры'!$C$9</f>
        <v>540</v>
      </c>
      <c r="S16" s="185"/>
      <c r="T16" s="185"/>
      <c r="U16" s="185"/>
      <c r="V16" s="185"/>
      <c r="W16" s="185"/>
      <c r="X16" s="185"/>
      <c r="Y16" s="185"/>
      <c r="Z16" s="185"/>
      <c r="AA16" s="185"/>
      <c r="AB16" s="185"/>
      <c r="AC16" s="185"/>
      <c r="AD16" s="185"/>
      <c r="AE16" s="185">
        <f>'комплекты фурнитуры'!$C$26*2</f>
        <v>540</v>
      </c>
      <c r="AF16" s="185"/>
      <c r="AG16" s="185"/>
      <c r="AH16" s="188">
        <f>SUM(Прайс[[#This Row],[КФ НСТ11]:[KFPr-SB-ZPG]])</f>
        <v>1080</v>
      </c>
      <c r="AI16" s="188"/>
      <c r="AJ16" s="185"/>
      <c r="AK16" s="185"/>
      <c r="AL16" s="185"/>
      <c r="AM16" s="188"/>
      <c r="AN16" s="188"/>
      <c r="AO16" s="188"/>
      <c r="AP16" s="188"/>
      <c r="AQ16" s="188"/>
      <c r="AR16" s="188"/>
      <c r="AS16" s="188"/>
      <c r="AT16" s="188"/>
      <c r="AU16" s="188"/>
      <c r="AV16" s="188"/>
      <c r="AW16" s="188"/>
      <c r="AX16" s="188"/>
      <c r="AY16" s="188"/>
      <c r="AZ16" s="188"/>
      <c r="BA16" s="188"/>
      <c r="BB16" s="188">
        <f>'комплекты фурнитуры'!$C$28</f>
        <v>5100</v>
      </c>
      <c r="BC16" s="188">
        <f>'комплекты фурнитуры'!$C$29</f>
        <v>6660</v>
      </c>
      <c r="BD16" s="188">
        <f>'комплекты фурнитуры'!$C$35</f>
        <v>370</v>
      </c>
      <c r="BE16" s="188">
        <f>'комплекты фурнитуры'!$C$34</f>
        <v>940</v>
      </c>
      <c r="BF16" s="188">
        <f>'комплекты фурнитуры'!$C$36</f>
        <v>170</v>
      </c>
      <c r="BG16" s="188"/>
      <c r="BH16" s="188">
        <f>'комплекты фурнитуры'!$C$37</f>
        <v>5040</v>
      </c>
      <c r="BI16" s="188">
        <f>'комплекты фурнитуры'!$C$39</f>
        <v>6440</v>
      </c>
      <c r="BJ16" s="188">
        <f>'комплекты фурнитуры'!$C$40</f>
        <v>7970</v>
      </c>
      <c r="BK16" s="188"/>
      <c r="BL16" s="188"/>
      <c r="BM16" s="188"/>
      <c r="BN16" s="188"/>
      <c r="BO16" s="188"/>
      <c r="BP16" s="189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26">
        <f>Прайс[[#This Row],[KFN-SB-M86]]*2+Прайс[[#This Row],[KFN-SB-M15]]+Прайс[[#This Row],[KFN-SB-MD]]*3</f>
        <v>2190</v>
      </c>
      <c r="BR16" s="26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182">
        <v>1.08</v>
      </c>
      <c r="BW16" s="182">
        <v>1.0649999999999999</v>
      </c>
      <c r="BX16" s="26">
        <v>0</v>
      </c>
      <c r="BY16" s="1">
        <v>0</v>
      </c>
      <c r="BZ16" s="1">
        <v>0</v>
      </c>
      <c r="CA16" s="1" t="s">
        <v>75</v>
      </c>
      <c r="CB16" s="26" t="s">
        <v>493</v>
      </c>
      <c r="CC16" s="1">
        <v>0</v>
      </c>
      <c r="CD16" s="1" t="s">
        <v>10</v>
      </c>
      <c r="CE16" s="1">
        <v>3060</v>
      </c>
      <c r="CF16" s="1"/>
      <c r="CG16" s="1"/>
      <c r="CH16" s="1">
        <v>3</v>
      </c>
    </row>
    <row r="17" spans="1:86" ht="15" customHeight="1" x14ac:dyDescent="0.25">
      <c r="A17" s="227" t="s">
        <v>16</v>
      </c>
      <c r="B17" s="185" t="s">
        <v>6</v>
      </c>
      <c r="C17" s="185" t="s">
        <v>935</v>
      </c>
      <c r="D17" s="185" t="s">
        <v>77</v>
      </c>
      <c r="E17" s="185" t="s">
        <v>10</v>
      </c>
      <c r="F17" s="185" t="s">
        <v>99</v>
      </c>
      <c r="G17" s="186">
        <v>720</v>
      </c>
      <c r="H17" s="186">
        <v>720</v>
      </c>
      <c r="I17" s="186">
        <v>300</v>
      </c>
      <c r="J17" s="186">
        <v>950</v>
      </c>
      <c r="K17" s="186">
        <v>525</v>
      </c>
      <c r="L17" s="186">
        <v>560</v>
      </c>
      <c r="M17" s="185"/>
      <c r="N17" s="190"/>
      <c r="O17" s="181">
        <v>2580</v>
      </c>
      <c r="P17" s="181"/>
      <c r="Q17" s="181"/>
      <c r="R17" s="185">
        <f>'комплекты фурнитуры'!$C$9</f>
        <v>540</v>
      </c>
      <c r="S17" s="185"/>
      <c r="T17" s="185"/>
      <c r="U17" s="185"/>
      <c r="V17" s="185"/>
      <c r="W17" s="185"/>
      <c r="X17" s="185"/>
      <c r="Y17" s="185"/>
      <c r="Z17" s="185"/>
      <c r="AA17" s="185"/>
      <c r="AB17" s="185"/>
      <c r="AC17" s="185"/>
      <c r="AD17" s="185"/>
      <c r="AE17" s="185">
        <f>'комплекты фурнитуры'!$C$26*2</f>
        <v>540</v>
      </c>
      <c r="AF17" s="185"/>
      <c r="AG17" s="185"/>
      <c r="AH17" s="188">
        <f>SUM(Прайс[[#This Row],[КФ НСТ11]:[KFPr-SB-ZPG]])</f>
        <v>1080</v>
      </c>
      <c r="AI17" s="188"/>
      <c r="AJ17" s="185"/>
      <c r="AK17" s="185"/>
      <c r="AL17" s="185"/>
      <c r="AM17" s="188"/>
      <c r="AN17" s="188"/>
      <c r="AO17" s="188"/>
      <c r="AP17" s="188"/>
      <c r="AQ17" s="188"/>
      <c r="AR17" s="188"/>
      <c r="AS17" s="188"/>
      <c r="AT17" s="188"/>
      <c r="AU17" s="188"/>
      <c r="AV17" s="188"/>
      <c r="AW17" s="188"/>
      <c r="AX17" s="188"/>
      <c r="AY17" s="188"/>
      <c r="AZ17" s="188"/>
      <c r="BA17" s="188"/>
      <c r="BB17" s="188"/>
      <c r="BC17" s="188">
        <f>'комплекты фурнитуры'!$C$29</f>
        <v>6660</v>
      </c>
      <c r="BD17" s="188"/>
      <c r="BE17" s="188">
        <f>'комплекты фурнитуры'!$C$34</f>
        <v>940</v>
      </c>
      <c r="BF17" s="188">
        <f>'комплекты фурнитуры'!$C$36</f>
        <v>170</v>
      </c>
      <c r="BG17" s="188"/>
      <c r="BH17" s="188">
        <f>'комплекты фурнитуры'!$C$37</f>
        <v>5040</v>
      </c>
      <c r="BI17" s="188"/>
      <c r="BJ17" s="188">
        <f>'комплекты фурнитуры'!$C$40</f>
        <v>7970</v>
      </c>
      <c r="BK17" s="188"/>
      <c r="BL17" s="188"/>
      <c r="BM17" s="188"/>
      <c r="BN17" s="188"/>
      <c r="BO17" s="188"/>
      <c r="BP17" s="189">
        <f>Прайс[[#This Row],[Комплект для ящика Hettich ATIRA Серый с реллингом, NL-470, H-176]]*2</f>
        <v>13320</v>
      </c>
      <c r="BQ17" s="26">
        <f>Прайс[[#This Row],[KFN-SB-M15]]*2+Прайс[[#This Row],[KFN-SB-MD]]*2</f>
        <v>2220</v>
      </c>
      <c r="BR17" s="26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182">
        <v>1.08</v>
      </c>
      <c r="BW17" s="182">
        <v>1.0649999999999999</v>
      </c>
      <c r="BX17" s="26">
        <v>0</v>
      </c>
      <c r="BY17" s="1">
        <v>0</v>
      </c>
      <c r="BZ17" s="1">
        <v>0</v>
      </c>
      <c r="CA17" s="1" t="s">
        <v>75</v>
      </c>
      <c r="CB17" s="26" t="s">
        <v>493</v>
      </c>
      <c r="CC17" s="1">
        <v>0</v>
      </c>
      <c r="CD17" s="1" t="s">
        <v>10</v>
      </c>
      <c r="CE17" s="1">
        <v>2910</v>
      </c>
      <c r="CF17" s="1"/>
      <c r="CG17" s="1"/>
      <c r="CH17" s="1">
        <v>2</v>
      </c>
    </row>
    <row r="18" spans="1:86" ht="15" customHeight="1" x14ac:dyDescent="0.25">
      <c r="A18" s="215" t="s">
        <v>872</v>
      </c>
      <c r="B18" s="185" t="s">
        <v>6</v>
      </c>
      <c r="C18" s="185" t="s">
        <v>936</v>
      </c>
      <c r="D18" s="185" t="s">
        <v>77</v>
      </c>
      <c r="E18" s="185" t="s">
        <v>10</v>
      </c>
      <c r="F18" s="185" t="s">
        <v>98</v>
      </c>
      <c r="G18" s="186">
        <v>720</v>
      </c>
      <c r="H18" s="186">
        <v>720</v>
      </c>
      <c r="I18" s="186">
        <v>600</v>
      </c>
      <c r="J18" s="186">
        <v>600</v>
      </c>
      <c r="K18" s="186">
        <v>525</v>
      </c>
      <c r="L18" s="186">
        <v>560</v>
      </c>
      <c r="M18" s="185"/>
      <c r="N18" s="190"/>
      <c r="O18" s="181">
        <v>3240</v>
      </c>
      <c r="P18" s="181"/>
      <c r="Q18" s="181"/>
      <c r="R18" s="185"/>
      <c r="S18" s="185"/>
      <c r="T18" s="185"/>
      <c r="U18" s="185"/>
      <c r="V18" s="185"/>
      <c r="W18" s="185"/>
      <c r="X18" s="185"/>
      <c r="Y18" s="185"/>
      <c r="Z18" s="185"/>
      <c r="AA18" s="185"/>
      <c r="AB18" s="185"/>
      <c r="AC18" s="185"/>
      <c r="AD18" s="185"/>
      <c r="AE18" s="185">
        <f>'комплекты фурнитуры'!$C$26*2</f>
        <v>540</v>
      </c>
      <c r="AF18" s="185"/>
      <c r="AG18" s="185"/>
      <c r="AH18" s="188">
        <f>SUM(Прайс[[#This Row],[КФ НСТ11]:[KFPr-SB-ZPG]])+Прайс[[#This Row],[КФ НСТ19]]</f>
        <v>1080</v>
      </c>
      <c r="AI18" s="188"/>
      <c r="AJ18" s="188"/>
      <c r="AK18" s="188"/>
      <c r="AL18" s="185"/>
      <c r="AM18" s="188"/>
      <c r="AN18" s="188"/>
      <c r="AO18" s="188"/>
      <c r="AP18" s="188"/>
      <c r="AQ18" s="188"/>
      <c r="AR18" s="188"/>
      <c r="AS18" s="188"/>
      <c r="AT18" s="188"/>
      <c r="AU18" s="188"/>
      <c r="AV18" s="188"/>
      <c r="AW18" s="188"/>
      <c r="AX18" s="188"/>
      <c r="AY18" s="188"/>
      <c r="AZ18" s="188"/>
      <c r="BA18" s="188"/>
      <c r="BB18" s="188"/>
      <c r="BC18" s="188">
        <f>'комплекты фурнитуры'!$C$29</f>
        <v>6660</v>
      </c>
      <c r="BD18" s="188"/>
      <c r="BE18" s="188"/>
      <c r="BF18" s="188"/>
      <c r="BG18" s="188"/>
      <c r="BH18" s="191"/>
      <c r="BI18" s="188"/>
      <c r="BJ18" s="188"/>
      <c r="BK18" s="188"/>
      <c r="BL18" s="188"/>
      <c r="BM18" s="188"/>
      <c r="BN18" s="188"/>
      <c r="BO18" s="188"/>
      <c r="BP18" s="189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26">
        <v>0</v>
      </c>
      <c r="BR18" s="26">
        <v>0</v>
      </c>
      <c r="BS18" s="1">
        <v>600</v>
      </c>
      <c r="BT18" s="1">
        <v>720</v>
      </c>
      <c r="BU18" s="1">
        <v>560</v>
      </c>
      <c r="BV18" s="182">
        <v>0</v>
      </c>
      <c r="BW18" s="182">
        <v>0</v>
      </c>
      <c r="BX18" s="26">
        <v>0</v>
      </c>
      <c r="BY18" s="1">
        <v>0</v>
      </c>
      <c r="BZ18" s="1">
        <v>0</v>
      </c>
      <c r="CA18" s="1" t="s">
        <v>10</v>
      </c>
      <c r="CB18" s="26" t="s">
        <v>494</v>
      </c>
      <c r="CC18" s="1">
        <v>0</v>
      </c>
      <c r="CD18" s="1" t="s">
        <v>10</v>
      </c>
      <c r="CE18" s="1">
        <v>3240</v>
      </c>
      <c r="CF18" s="1">
        <f>'комплекты фурнитуры'!$C$25</f>
        <v>540</v>
      </c>
      <c r="CG18" s="184">
        <f>'комплекты фурнитуры'!$C$48</f>
        <v>8790</v>
      </c>
      <c r="CH18" s="1">
        <v>2</v>
      </c>
    </row>
    <row r="19" spans="1:86" ht="15" customHeight="1" x14ac:dyDescent="0.25">
      <c r="A19" s="227" t="s">
        <v>17</v>
      </c>
      <c r="B19" s="185" t="s">
        <v>6</v>
      </c>
      <c r="C19" s="185" t="s">
        <v>937</v>
      </c>
      <c r="D19" s="185" t="s">
        <v>77</v>
      </c>
      <c r="E19" s="185" t="s">
        <v>10</v>
      </c>
      <c r="F19" s="185" t="s">
        <v>94</v>
      </c>
      <c r="G19" s="186">
        <v>720</v>
      </c>
      <c r="H19" s="186">
        <v>720</v>
      </c>
      <c r="I19" s="186">
        <v>450</v>
      </c>
      <c r="J19" s="186">
        <v>600</v>
      </c>
      <c r="K19" s="186">
        <v>525</v>
      </c>
      <c r="L19" s="186">
        <v>600</v>
      </c>
      <c r="M19" s="185"/>
      <c r="N19" s="190" t="s">
        <v>57</v>
      </c>
      <c r="O19" s="181">
        <v>2510</v>
      </c>
      <c r="P19" s="181"/>
      <c r="Q19" s="181"/>
      <c r="R19" s="185"/>
      <c r="S19" s="185">
        <f>'комплекты фурнитуры'!$C$10</f>
        <v>460</v>
      </c>
      <c r="T19" s="185"/>
      <c r="U19" s="185"/>
      <c r="V19" s="185"/>
      <c r="W19" s="185"/>
      <c r="X19" s="185"/>
      <c r="Y19" s="185"/>
      <c r="Z19" s="185"/>
      <c r="AA19" s="185"/>
      <c r="AB19" s="185"/>
      <c r="AC19" s="185"/>
      <c r="AD19" s="185"/>
      <c r="AE19" s="185">
        <f>'комплекты фурнитуры'!$C$26*2</f>
        <v>540</v>
      </c>
      <c r="AF19" s="185"/>
      <c r="AG19" s="185"/>
      <c r="AH19" s="188">
        <f>SUM(Прайс[[#This Row],[КФ НСТ11]:[KFPr-SB-ZPG]])</f>
        <v>1000</v>
      </c>
      <c r="AI19" s="188"/>
      <c r="AJ19" s="185"/>
      <c r="AK19" s="185"/>
      <c r="AL19" s="185"/>
      <c r="AM19" s="188"/>
      <c r="AN19" s="188"/>
      <c r="AO19" s="188"/>
      <c r="AP19" s="188"/>
      <c r="AQ19" s="188"/>
      <c r="AR19" s="188"/>
      <c r="AS19" s="188"/>
      <c r="AT19" s="188"/>
      <c r="AU19" s="188"/>
      <c r="AV19" s="188"/>
      <c r="AW19" s="188"/>
      <c r="AX19" s="188"/>
      <c r="AY19" s="188"/>
      <c r="AZ19" s="188"/>
      <c r="BA19" s="188">
        <f>'комплекты фурнитуры'!$C$33</f>
        <v>480</v>
      </c>
      <c r="BB19" s="188"/>
      <c r="BC19" s="188"/>
      <c r="BD19" s="188"/>
      <c r="BE19" s="188"/>
      <c r="BF19" s="188">
        <f>'комплекты фурнитуры'!$C$36</f>
        <v>170</v>
      </c>
      <c r="BG19" s="188"/>
      <c r="BH19" s="188"/>
      <c r="BI19" s="188"/>
      <c r="BJ19" s="188"/>
      <c r="BK19" s="188"/>
      <c r="BL19" s="188"/>
      <c r="BM19" s="188"/>
      <c r="BN19" s="188"/>
      <c r="BO19" s="188"/>
      <c r="BP19" s="189">
        <v>0</v>
      </c>
      <c r="BQ19" s="26">
        <f>Прайс[[#This Row],[KFN-SB-M54]]+Прайс[[#This Row],[KFN-SB-MD]]</f>
        <v>650</v>
      </c>
      <c r="BR19" s="26">
        <v>0</v>
      </c>
      <c r="BS19" s="1">
        <v>450</v>
      </c>
      <c r="BT19" s="1">
        <v>720</v>
      </c>
      <c r="BU19" s="1" t="str">
        <f>IF(OR(Прайс[[#This Row],[Тип]]="Нижний",Прайс[[#This Row],[Тип]]="Пенал"),"560",IF(Прайс[[#This Row],[Тип]]="Верхний",315,0))</f>
        <v>560</v>
      </c>
      <c r="BV19" s="182">
        <v>1.08</v>
      </c>
      <c r="BW19" s="182">
        <v>1.0649999999999999</v>
      </c>
      <c r="BX19" s="26">
        <v>0</v>
      </c>
      <c r="BY19" s="1">
        <v>0</v>
      </c>
      <c r="BZ19" s="1">
        <v>0</v>
      </c>
      <c r="CA19" s="1" t="s">
        <v>10</v>
      </c>
      <c r="CB19" s="26" t="s">
        <v>496</v>
      </c>
      <c r="CC19" s="1">
        <v>0</v>
      </c>
      <c r="CD19" s="1" t="s">
        <v>10</v>
      </c>
      <c r="CE19" s="1">
        <v>2940</v>
      </c>
      <c r="CF19" s="1"/>
      <c r="CG19" s="1"/>
      <c r="CH19" s="1">
        <v>1</v>
      </c>
    </row>
    <row r="20" spans="1:86" ht="15" customHeight="1" x14ac:dyDescent="0.25">
      <c r="A20" s="213" t="s">
        <v>18</v>
      </c>
      <c r="B20" s="185" t="s">
        <v>6</v>
      </c>
      <c r="C20" s="185" t="s">
        <v>938</v>
      </c>
      <c r="D20" s="185" t="s">
        <v>79</v>
      </c>
      <c r="E20" s="185" t="s">
        <v>10</v>
      </c>
      <c r="F20" s="185" t="s">
        <v>91</v>
      </c>
      <c r="G20" s="186">
        <v>720</v>
      </c>
      <c r="H20" s="186">
        <v>720</v>
      </c>
      <c r="I20" s="186">
        <v>230</v>
      </c>
      <c r="J20" s="186">
        <v>230</v>
      </c>
      <c r="K20" s="186">
        <v>330</v>
      </c>
      <c r="L20" s="186">
        <v>600</v>
      </c>
      <c r="M20" s="185"/>
      <c r="N20" s="190" t="s">
        <v>58</v>
      </c>
      <c r="O20" s="181">
        <v>2450</v>
      </c>
      <c r="P20" s="181"/>
      <c r="Q20" s="181"/>
      <c r="R20" s="185"/>
      <c r="S20" s="185"/>
      <c r="T20" s="185"/>
      <c r="U20" s="185"/>
      <c r="V20" s="185"/>
      <c r="W20" s="185"/>
      <c r="X20" s="185"/>
      <c r="Y20" s="185">
        <f>'комплекты фурнитуры'!$C$19</f>
        <v>740</v>
      </c>
      <c r="Z20" s="185"/>
      <c r="AA20" s="185"/>
      <c r="AB20" s="185"/>
      <c r="AC20" s="185"/>
      <c r="AD20" s="185"/>
      <c r="AE20" s="185">
        <f>'комплекты фурнитуры'!$C$26*2</f>
        <v>540</v>
      </c>
      <c r="AF20" s="185"/>
      <c r="AG20" s="185"/>
      <c r="AH20" s="188">
        <f>SUM(Прайс[[#This Row],[КФ НСТ11]:[KFPr-SB-ZPG]])</f>
        <v>1280</v>
      </c>
      <c r="AI20" s="188"/>
      <c r="AJ20" s="185"/>
      <c r="AK20" s="185"/>
      <c r="AL20" s="185"/>
      <c r="AM20" s="188"/>
      <c r="AN20" s="188"/>
      <c r="AO20" s="188"/>
      <c r="AP20" s="188"/>
      <c r="AQ20" s="188">
        <f>'комплекты фурнитуры'!$C$60</f>
        <v>1560</v>
      </c>
      <c r="AR20" s="188">
        <f>'комплекты фурнитуры'!$C$61</f>
        <v>190</v>
      </c>
      <c r="AS20" s="188"/>
      <c r="AT20" s="188"/>
      <c r="AU20" s="188"/>
      <c r="AV20" s="188"/>
      <c r="AW20" s="188"/>
      <c r="AX20" s="188"/>
      <c r="AY20" s="188"/>
      <c r="AZ20" s="188"/>
      <c r="BA20" s="188"/>
      <c r="BB20" s="188"/>
      <c r="BC20" s="188"/>
      <c r="BD20" s="188"/>
      <c r="BE20" s="188"/>
      <c r="BF20" s="188"/>
      <c r="BG20" s="188"/>
      <c r="BH20" s="188"/>
      <c r="BI20" s="188"/>
      <c r="BJ20" s="188"/>
      <c r="BK20" s="188"/>
      <c r="BL20" s="188"/>
      <c r="BM20" s="188"/>
      <c r="BN20" s="188"/>
      <c r="BO20" s="188"/>
      <c r="BP20" s="189">
        <f>Прайс[[#This Row],[КKFP-SB-GT45]]*2</f>
        <v>3120</v>
      </c>
      <c r="BQ20" s="26">
        <f>Прайс[[#This Row],[KFP-SB-N45]]*2</f>
        <v>380</v>
      </c>
      <c r="BR20" s="26">
        <f>Прайс[[#This Row],[KFP-SB-N45]]*2</f>
        <v>380</v>
      </c>
      <c r="BS20" s="1">
        <v>230</v>
      </c>
      <c r="BT20" s="1">
        <v>720</v>
      </c>
      <c r="BU20" s="1">
        <v>540</v>
      </c>
      <c r="BV20" s="182">
        <v>1.08</v>
      </c>
      <c r="BW20" s="182">
        <v>1.0649999999999999</v>
      </c>
      <c r="BX20" s="26">
        <v>1.3</v>
      </c>
      <c r="BY20" s="1">
        <v>0</v>
      </c>
      <c r="BZ20" s="1">
        <v>0</v>
      </c>
      <c r="CA20" s="1" t="s">
        <v>75</v>
      </c>
      <c r="CB20" s="26" t="s">
        <v>493</v>
      </c>
      <c r="CC20" s="1">
        <v>0</v>
      </c>
      <c r="CD20" s="1" t="s">
        <v>10</v>
      </c>
      <c r="CE20" s="1">
        <v>2780</v>
      </c>
      <c r="CF20" s="1"/>
      <c r="CG20" s="1"/>
      <c r="CH20" s="1">
        <v>1</v>
      </c>
    </row>
    <row r="21" spans="1:86" ht="15" customHeight="1" x14ac:dyDescent="0.25">
      <c r="A21" s="214" t="s">
        <v>19</v>
      </c>
      <c r="B21" s="185" t="s">
        <v>6</v>
      </c>
      <c r="C21" s="185" t="s">
        <v>939</v>
      </c>
      <c r="D21" s="185" t="s">
        <v>80</v>
      </c>
      <c r="E21" s="185" t="s">
        <v>10</v>
      </c>
      <c r="F21" s="185" t="s">
        <v>91</v>
      </c>
      <c r="G21" s="186">
        <v>720</v>
      </c>
      <c r="H21" s="186">
        <v>720</v>
      </c>
      <c r="I21" s="186">
        <v>315</v>
      </c>
      <c r="J21" s="186">
        <v>315</v>
      </c>
      <c r="K21" s="186">
        <v>315</v>
      </c>
      <c r="L21" s="186">
        <v>600</v>
      </c>
      <c r="M21" s="185"/>
      <c r="N21" s="190" t="s">
        <v>59</v>
      </c>
      <c r="O21" s="181">
        <v>2000</v>
      </c>
      <c r="P21" s="181"/>
      <c r="Q21" s="181"/>
      <c r="R21" s="185"/>
      <c r="S21" s="185"/>
      <c r="T21" s="185"/>
      <c r="U21" s="185"/>
      <c r="V21" s="185"/>
      <c r="W21" s="185">
        <f>'комплекты фурнитуры'!$C$17</f>
        <v>650</v>
      </c>
      <c r="X21" s="185"/>
      <c r="Y21" s="185"/>
      <c r="Z21" s="185"/>
      <c r="AA21" s="185"/>
      <c r="AB21" s="185"/>
      <c r="AC21" s="185"/>
      <c r="AD21" s="185"/>
      <c r="AE21" s="185">
        <f>'комплекты фурнитуры'!$C$26*2</f>
        <v>540</v>
      </c>
      <c r="AF21" s="185"/>
      <c r="AG21" s="185"/>
      <c r="AH21" s="188">
        <f>SUM(Прайс[[#This Row],[КФ НСТ11]:[KFPr-SB-ZPG]])</f>
        <v>1190</v>
      </c>
      <c r="AI21" s="188"/>
      <c r="AJ21" s="185"/>
      <c r="AK21" s="185"/>
      <c r="AL21" s="185"/>
      <c r="AM21" s="188"/>
      <c r="AN21" s="188"/>
      <c r="AO21" s="188"/>
      <c r="AP21" s="188"/>
      <c r="AQ21" s="188"/>
      <c r="AR21" s="188"/>
      <c r="AS21" s="188"/>
      <c r="AT21" s="188"/>
      <c r="AU21" s="188"/>
      <c r="AV21" s="188"/>
      <c r="AW21" s="188"/>
      <c r="AX21" s="188"/>
      <c r="AY21" s="188"/>
      <c r="AZ21" s="188"/>
      <c r="BA21" s="188"/>
      <c r="BB21" s="188"/>
      <c r="BC21" s="188"/>
      <c r="BD21" s="188"/>
      <c r="BE21" s="188"/>
      <c r="BF21" s="188"/>
      <c r="BG21" s="188"/>
      <c r="BH21" s="188"/>
      <c r="BI21" s="188"/>
      <c r="BJ21" s="188"/>
      <c r="BK21" s="188"/>
      <c r="BL21" s="188"/>
      <c r="BM21" s="188"/>
      <c r="BN21" s="188"/>
      <c r="BO21" s="188"/>
      <c r="BP21" s="189">
        <v>0</v>
      </c>
      <c r="BQ21" s="26">
        <v>0</v>
      </c>
      <c r="BR21" s="26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182">
        <v>1.08</v>
      </c>
      <c r="BW21" s="182">
        <v>1.0649999999999999</v>
      </c>
      <c r="BX21" s="26">
        <v>1.3</v>
      </c>
      <c r="BY21" s="1">
        <v>1</v>
      </c>
      <c r="BZ21" s="1">
        <v>1</v>
      </c>
      <c r="CA21" s="1" t="s">
        <v>10</v>
      </c>
      <c r="CB21" s="26" t="s">
        <v>493</v>
      </c>
      <c r="CC21" s="1">
        <v>1</v>
      </c>
      <c r="CD21" s="1" t="s">
        <v>10</v>
      </c>
      <c r="CE21" s="1">
        <v>2260</v>
      </c>
      <c r="CF21" s="1"/>
      <c r="CG21" s="1"/>
      <c r="CH21" s="1">
        <v>0</v>
      </c>
    </row>
    <row r="22" spans="1:86" ht="15" customHeight="1" x14ac:dyDescent="0.25">
      <c r="A22" s="231" t="s">
        <v>20</v>
      </c>
      <c r="B22" s="185" t="s">
        <v>6</v>
      </c>
      <c r="C22" s="185" t="s">
        <v>940</v>
      </c>
      <c r="D22" s="185" t="s">
        <v>80</v>
      </c>
      <c r="E22" s="185" t="s">
        <v>10</v>
      </c>
      <c r="F22" s="185" t="s">
        <v>91</v>
      </c>
      <c r="G22" s="186">
        <v>720</v>
      </c>
      <c r="H22" s="186">
        <v>720</v>
      </c>
      <c r="I22" s="186">
        <v>315</v>
      </c>
      <c r="J22" s="186">
        <v>315</v>
      </c>
      <c r="K22" s="186">
        <v>415</v>
      </c>
      <c r="L22" s="186">
        <v>600</v>
      </c>
      <c r="M22" s="185"/>
      <c r="N22" s="190" t="s">
        <v>60</v>
      </c>
      <c r="O22" s="181">
        <v>2000</v>
      </c>
      <c r="P22" s="181"/>
      <c r="Q22" s="181"/>
      <c r="R22" s="185"/>
      <c r="S22" s="185"/>
      <c r="T22" s="185"/>
      <c r="U22" s="185"/>
      <c r="V22" s="185">
        <f>'комплекты фурнитуры'!$C$15</f>
        <v>940</v>
      </c>
      <c r="W22" s="185"/>
      <c r="X22" s="185"/>
      <c r="Y22" s="185"/>
      <c r="Z22" s="185"/>
      <c r="AA22" s="185"/>
      <c r="AB22" s="185"/>
      <c r="AC22" s="185"/>
      <c r="AD22" s="185"/>
      <c r="AE22" s="185">
        <f>'комплекты фурнитуры'!$C$26*2</f>
        <v>540</v>
      </c>
      <c r="AF22" s="185"/>
      <c r="AG22" s="185"/>
      <c r="AH22" s="188">
        <f>SUM(Прайс[[#This Row],[КФ НСТ11]:[KFPr-SB-ZPG]])</f>
        <v>1480</v>
      </c>
      <c r="AI22" s="188"/>
      <c r="AJ22" s="185"/>
      <c r="AK22" s="185"/>
      <c r="AL22" s="185"/>
      <c r="AM22" s="188"/>
      <c r="AN22" s="188"/>
      <c r="AO22" s="188">
        <f>'комплекты фурнитуры'!$C$62</f>
        <v>1300</v>
      </c>
      <c r="AP22" s="188">
        <f>'комплекты фурнитуры'!$C$64</f>
        <v>480</v>
      </c>
      <c r="AQ22" s="188"/>
      <c r="AR22" s="188"/>
      <c r="AS22" s="188"/>
      <c r="AT22" s="188"/>
      <c r="AU22" s="188"/>
      <c r="AV22" s="188"/>
      <c r="AW22" s="188"/>
      <c r="AX22" s="188"/>
      <c r="AY22" s="188"/>
      <c r="AZ22" s="188"/>
      <c r="BA22" s="188"/>
      <c r="BB22" s="188"/>
      <c r="BC22" s="188"/>
      <c r="BD22" s="188"/>
      <c r="BE22" s="188"/>
      <c r="BF22" s="188"/>
      <c r="BG22" s="188"/>
      <c r="BH22" s="188"/>
      <c r="BI22" s="188"/>
      <c r="BJ22" s="188"/>
      <c r="BK22" s="188"/>
      <c r="BL22" s="188"/>
      <c r="BM22" s="188"/>
      <c r="BN22" s="188"/>
      <c r="BO22" s="188"/>
      <c r="BP22" s="189">
        <f>Прайс[[#This Row],[КФ петли вклад. 95 гр. с крестообр. планкой]]*2</f>
        <v>2600</v>
      </c>
      <c r="BQ22" s="26">
        <f>Прайс[[#This Row],[KFP-SB-PY94]]*2</f>
        <v>960</v>
      </c>
      <c r="BR22" s="26">
        <v>0</v>
      </c>
      <c r="BS22" s="1">
        <v>315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182">
        <v>1.08</v>
      </c>
      <c r="BW22" s="182">
        <v>1.0649999999999999</v>
      </c>
      <c r="BX22" s="26">
        <v>1.3</v>
      </c>
      <c r="BY22" s="1">
        <v>1</v>
      </c>
      <c r="BZ22" s="1">
        <v>1</v>
      </c>
      <c r="CA22" s="1" t="s">
        <v>75</v>
      </c>
      <c r="CB22" s="26" t="s">
        <v>493</v>
      </c>
      <c r="CC22" s="1">
        <v>1</v>
      </c>
      <c r="CD22" s="1" t="s">
        <v>10</v>
      </c>
      <c r="CE22" s="1">
        <v>2260</v>
      </c>
      <c r="CF22" s="1"/>
      <c r="CG22" s="1"/>
      <c r="CH22" s="1">
        <v>1</v>
      </c>
    </row>
    <row r="23" spans="1:86" ht="15" customHeight="1" x14ac:dyDescent="0.25">
      <c r="A23" s="228" t="s">
        <v>21</v>
      </c>
      <c r="B23" s="185" t="s">
        <v>6</v>
      </c>
      <c r="C23" s="185" t="s">
        <v>941</v>
      </c>
      <c r="D23" s="185" t="s">
        <v>77</v>
      </c>
      <c r="E23" s="185" t="s">
        <v>75</v>
      </c>
      <c r="F23" s="185" t="s">
        <v>91</v>
      </c>
      <c r="G23" s="186">
        <v>720</v>
      </c>
      <c r="H23" s="186">
        <v>720</v>
      </c>
      <c r="I23" s="186">
        <v>150</v>
      </c>
      <c r="J23" s="186">
        <v>600</v>
      </c>
      <c r="K23" s="186">
        <v>300</v>
      </c>
      <c r="L23" s="186">
        <v>640</v>
      </c>
      <c r="M23" s="185"/>
      <c r="N23" s="190"/>
      <c r="O23" s="181">
        <v>2574.8000000000002</v>
      </c>
      <c r="P23" s="181"/>
      <c r="Q23" s="181"/>
      <c r="R23" s="185">
        <f>'комплекты фурнитуры'!$C$9</f>
        <v>540</v>
      </c>
      <c r="S23" s="185"/>
      <c r="T23" s="185"/>
      <c r="U23" s="185"/>
      <c r="V23" s="185"/>
      <c r="W23" s="185"/>
      <c r="X23" s="185"/>
      <c r="Y23" s="185"/>
      <c r="Z23" s="185"/>
      <c r="AA23" s="185"/>
      <c r="AB23" s="185"/>
      <c r="AC23" s="185"/>
      <c r="AD23" s="185"/>
      <c r="AE23" s="185">
        <f>'комплекты фурнитуры'!$C$26*2</f>
        <v>540</v>
      </c>
      <c r="AF23" s="185"/>
      <c r="AG23" s="185"/>
      <c r="AH23" s="188">
        <f>SUM(Прайс[[#This Row],[КФ НСТ11]:[KFPr-SB-ZPG]])</f>
        <v>1080</v>
      </c>
      <c r="AI23" s="188"/>
      <c r="AJ23" s="185"/>
      <c r="AK23" s="185"/>
      <c r="AL23" s="185"/>
      <c r="AM23" s="188">
        <f>'комплекты фурнитуры'!$C$68</f>
        <v>620</v>
      </c>
      <c r="AN23" s="188"/>
      <c r="AO23" s="188"/>
      <c r="AP23" s="188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>
        <f>'комплекты фурнитуры'!$C$86</f>
        <v>390</v>
      </c>
      <c r="BO23" s="188"/>
      <c r="BP23" s="189">
        <f>Прайс[[#This Row],[КФ петли SENS накл.110 гр. с крестообр. Планкой]]*2+Прайс[[#This Row],[КФ  крепления профиля Gola]]</f>
        <v>1630</v>
      </c>
      <c r="BQ23" s="26">
        <v>0</v>
      </c>
      <c r="BR23" s="26">
        <v>0</v>
      </c>
      <c r="BS23" s="28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182">
        <v>1.08</v>
      </c>
      <c r="BW23" s="182">
        <v>1.0649999999999999</v>
      </c>
      <c r="BX23" s="26">
        <v>1.3</v>
      </c>
      <c r="BY23" s="1">
        <v>0</v>
      </c>
      <c r="BZ23" s="1">
        <v>2</v>
      </c>
      <c r="CA23" s="1" t="s">
        <v>10</v>
      </c>
      <c r="CB23" s="26" t="s">
        <v>494</v>
      </c>
      <c r="CC23" s="1">
        <v>1</v>
      </c>
      <c r="CD23" s="1" t="s">
        <v>10</v>
      </c>
      <c r="CE23" s="1">
        <v>2877.2</v>
      </c>
      <c r="CF23" s="1"/>
      <c r="CG23" s="1"/>
      <c r="CH23" s="1">
        <v>1</v>
      </c>
    </row>
    <row r="24" spans="1:86" ht="15" customHeight="1" x14ac:dyDescent="0.25">
      <c r="A24" s="216" t="s">
        <v>22</v>
      </c>
      <c r="B24" s="185" t="s">
        <v>6</v>
      </c>
      <c r="C24" s="185" t="s">
        <v>942</v>
      </c>
      <c r="D24" s="185" t="s">
        <v>77</v>
      </c>
      <c r="E24" s="185" t="s">
        <v>75</v>
      </c>
      <c r="F24" s="185" t="s">
        <v>91</v>
      </c>
      <c r="G24" s="186">
        <v>720</v>
      </c>
      <c r="H24" s="186">
        <v>720</v>
      </c>
      <c r="I24" s="186">
        <v>600</v>
      </c>
      <c r="J24" s="186">
        <v>900</v>
      </c>
      <c r="K24" s="186">
        <v>300</v>
      </c>
      <c r="L24" s="186">
        <v>640</v>
      </c>
      <c r="M24" s="185"/>
      <c r="N24" s="190"/>
      <c r="O24" s="181">
        <v>2224.8000000000002</v>
      </c>
      <c r="P24" s="181"/>
      <c r="Q24" s="181"/>
      <c r="R24" s="185">
        <f>'комплекты фурнитуры'!$C$9</f>
        <v>540</v>
      </c>
      <c r="S24" s="185"/>
      <c r="T24" s="185"/>
      <c r="U24" s="185"/>
      <c r="V24" s="185"/>
      <c r="W24" s="185"/>
      <c r="X24" s="185"/>
      <c r="Y24" s="185"/>
      <c r="Z24" s="185"/>
      <c r="AA24" s="185"/>
      <c r="AB24" s="185"/>
      <c r="AC24" s="185"/>
      <c r="AD24" s="185"/>
      <c r="AE24" s="185">
        <f>'комплекты фурнитуры'!$C$26*2</f>
        <v>540</v>
      </c>
      <c r="AF24" s="185"/>
      <c r="AG24" s="185"/>
      <c r="AH24" s="188">
        <f>SUM(Прайс[[#This Row],[КФ НСТ11]:[KFPr-SB-ZPG]])</f>
        <v>1080</v>
      </c>
      <c r="AI24" s="188"/>
      <c r="AJ24" s="185"/>
      <c r="AK24" s="185"/>
      <c r="AL24" s="185"/>
      <c r="AM24" s="188">
        <f>'комплекты фурнитуры'!$C$68</f>
        <v>620</v>
      </c>
      <c r="AN24" s="188"/>
      <c r="AO24" s="188"/>
      <c r="AP24" s="188"/>
      <c r="AQ24" s="188"/>
      <c r="AR24" s="188"/>
      <c r="AS24" s="188"/>
      <c r="AT24" s="188"/>
      <c r="AU24" s="188"/>
      <c r="AV24" s="188"/>
      <c r="AW24" s="188"/>
      <c r="AX24" s="188"/>
      <c r="AY24" s="188"/>
      <c r="AZ24" s="188"/>
      <c r="BA24" s="188"/>
      <c r="BB24" s="188"/>
      <c r="BC24" s="188"/>
      <c r="BD24" s="188"/>
      <c r="BE24" s="188"/>
      <c r="BF24" s="188"/>
      <c r="BG24" s="188"/>
      <c r="BH24" s="188"/>
      <c r="BI24" s="188"/>
      <c r="BJ24" s="188"/>
      <c r="BK24" s="188"/>
      <c r="BL24" s="188"/>
      <c r="BM24" s="188"/>
      <c r="BN24" s="188">
        <f>'комплекты фурнитуры'!$C$86</f>
        <v>390</v>
      </c>
      <c r="BO24" s="188"/>
      <c r="BP24" s="189">
        <f>Прайс[[#This Row],[КФ петли SENS накл.110 гр. с крестообр. Планкой]]*4+Прайс[[#This Row],[КФ  крепления профиля Gola]]</f>
        <v>2870</v>
      </c>
      <c r="BQ24" s="26">
        <v>0</v>
      </c>
      <c r="BR24" s="26">
        <v>0</v>
      </c>
      <c r="BS24" s="28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182">
        <v>1.08</v>
      </c>
      <c r="BW24" s="182">
        <v>1.0649999999999999</v>
      </c>
      <c r="BX24" s="26">
        <v>1.3</v>
      </c>
      <c r="BY24" s="1">
        <v>0</v>
      </c>
      <c r="BZ24" s="1">
        <v>2</v>
      </c>
      <c r="CA24" s="1" t="s">
        <v>10</v>
      </c>
      <c r="CB24" s="26" t="s">
        <v>494</v>
      </c>
      <c r="CC24" s="1">
        <v>1</v>
      </c>
      <c r="CD24" s="1" t="s">
        <v>10</v>
      </c>
      <c r="CE24" s="1">
        <v>2527.1999999999998</v>
      </c>
      <c r="CF24" s="1"/>
      <c r="CG24" s="1"/>
      <c r="CH24" s="1">
        <v>2</v>
      </c>
    </row>
    <row r="25" spans="1:86" s="224" customFormat="1" ht="15" customHeight="1" x14ac:dyDescent="0.25">
      <c r="A25" s="228" t="s">
        <v>23</v>
      </c>
      <c r="B25" s="185" t="s">
        <v>6</v>
      </c>
      <c r="C25" s="185" t="s">
        <v>943</v>
      </c>
      <c r="D25" s="185" t="s">
        <v>77</v>
      </c>
      <c r="E25" s="185" t="s">
        <v>75</v>
      </c>
      <c r="F25" s="185" t="s">
        <v>99</v>
      </c>
      <c r="G25" s="186">
        <v>720</v>
      </c>
      <c r="H25" s="186">
        <v>720</v>
      </c>
      <c r="I25" s="186">
        <v>300</v>
      </c>
      <c r="J25" s="186">
        <v>900</v>
      </c>
      <c r="K25" s="186">
        <v>525</v>
      </c>
      <c r="L25" s="186">
        <v>560</v>
      </c>
      <c r="M25" s="185"/>
      <c r="N25" s="190" t="s">
        <v>61</v>
      </c>
      <c r="O25" s="181">
        <v>3636.4</v>
      </c>
      <c r="P25" s="181"/>
      <c r="Q25" s="181"/>
      <c r="R25" s="185">
        <f>'комплекты фурнитуры'!$C$9</f>
        <v>540</v>
      </c>
      <c r="S25" s="185"/>
      <c r="T25" s="185"/>
      <c r="U25" s="185"/>
      <c r="V25" s="185"/>
      <c r="W25" s="185"/>
      <c r="X25" s="185"/>
      <c r="Y25" s="185"/>
      <c r="Z25" s="185"/>
      <c r="AA25" s="185"/>
      <c r="AB25" s="185"/>
      <c r="AC25" s="185"/>
      <c r="AD25" s="185"/>
      <c r="AE25" s="185">
        <f>'комплекты фурнитуры'!$C$26*2</f>
        <v>540</v>
      </c>
      <c r="AF25" s="185"/>
      <c r="AG25" s="185"/>
      <c r="AH25" s="188">
        <f>SUM(Прайс[[#This Row],[КФ НСТ11]:[KFPr-SB-ZPG]])</f>
        <v>1080</v>
      </c>
      <c r="AI25" s="188"/>
      <c r="AJ25" s="185"/>
      <c r="AK25" s="185"/>
      <c r="AL25" s="185"/>
      <c r="AM25" s="188"/>
      <c r="AN25" s="188"/>
      <c r="AO25" s="188"/>
      <c r="AP25" s="188"/>
      <c r="AQ25" s="188"/>
      <c r="AR25" s="188"/>
      <c r="AS25" s="188"/>
      <c r="AT25" s="188"/>
      <c r="AU25" s="188"/>
      <c r="AV25" s="188"/>
      <c r="AW25" s="188"/>
      <c r="AX25" s="188"/>
      <c r="AY25" s="188"/>
      <c r="AZ25" s="188"/>
      <c r="BA25" s="188"/>
      <c r="BB25" s="188"/>
      <c r="BC25" s="188">
        <f>'комплекты фурнитуры'!$C$29</f>
        <v>6660</v>
      </c>
      <c r="BD25" s="188"/>
      <c r="BE25" s="188"/>
      <c r="BF25" s="188"/>
      <c r="BG25" s="188"/>
      <c r="BH25" s="188"/>
      <c r="BI25" s="188"/>
      <c r="BJ25" s="188"/>
      <c r="BK25" s="188"/>
      <c r="BL25" s="188"/>
      <c r="BM25" s="188"/>
      <c r="BN25" s="188">
        <f>'комплекты фурнитуры'!$C$86</f>
        <v>390</v>
      </c>
      <c r="BO25" s="188"/>
      <c r="BP25" s="189">
        <f>Прайс[[#This Row],[Комплект для ящика Hettich ATIRA Серый с реллингом, NL-470, H-176]]*2+Прайс[[#This Row],[КФ  крепления профиля Gola]]*2</f>
        <v>14100</v>
      </c>
      <c r="BQ25" s="189">
        <v>0</v>
      </c>
      <c r="BR25" s="189">
        <v>0</v>
      </c>
      <c r="BS25" s="28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182">
        <v>1.08</v>
      </c>
      <c r="BW25" s="182">
        <v>1.0649999999999999</v>
      </c>
      <c r="BX25" s="26">
        <v>0</v>
      </c>
      <c r="BY25" s="1">
        <v>0</v>
      </c>
      <c r="BZ25" s="1">
        <v>0</v>
      </c>
      <c r="CA25" s="1" t="s">
        <v>10</v>
      </c>
      <c r="CB25" s="26" t="s">
        <v>494</v>
      </c>
      <c r="CC25" s="1">
        <v>0</v>
      </c>
      <c r="CD25" s="1" t="s">
        <v>10</v>
      </c>
      <c r="CE25" s="1">
        <v>3992.8</v>
      </c>
      <c r="CF25" s="1"/>
      <c r="CG25" s="1"/>
      <c r="CH25" s="1">
        <v>2</v>
      </c>
    </row>
    <row r="26" spans="1:86" ht="15" customHeight="1" x14ac:dyDescent="0.25">
      <c r="A26" s="228" t="s">
        <v>24</v>
      </c>
      <c r="B26" s="185" t="s">
        <v>6</v>
      </c>
      <c r="C26" s="185" t="s">
        <v>944</v>
      </c>
      <c r="D26" s="185" t="s">
        <v>77</v>
      </c>
      <c r="E26" s="185" t="s">
        <v>75</v>
      </c>
      <c r="F26" s="185" t="s">
        <v>99</v>
      </c>
      <c r="G26" s="186">
        <v>720</v>
      </c>
      <c r="H26" s="186">
        <v>720</v>
      </c>
      <c r="I26" s="186">
        <v>300</v>
      </c>
      <c r="J26" s="186">
        <v>900</v>
      </c>
      <c r="K26" s="186">
        <v>525</v>
      </c>
      <c r="L26" s="186">
        <v>560</v>
      </c>
      <c r="M26" s="185"/>
      <c r="N26" s="190" t="s">
        <v>62</v>
      </c>
      <c r="O26" s="181">
        <v>2916</v>
      </c>
      <c r="P26" s="181"/>
      <c r="Q26" s="181"/>
      <c r="R26" s="185">
        <f>'комплекты фурнитуры'!$C$9</f>
        <v>540</v>
      </c>
      <c r="S26" s="185"/>
      <c r="T26" s="185"/>
      <c r="U26" s="185"/>
      <c r="V26" s="185"/>
      <c r="W26" s="185"/>
      <c r="X26" s="185"/>
      <c r="Y26" s="185"/>
      <c r="Z26" s="185"/>
      <c r="AA26" s="185"/>
      <c r="AB26" s="185"/>
      <c r="AC26" s="185"/>
      <c r="AD26" s="185"/>
      <c r="AE26" s="185">
        <f>'комплекты фурнитуры'!$C$26*2</f>
        <v>540</v>
      </c>
      <c r="AF26" s="185"/>
      <c r="AG26" s="185"/>
      <c r="AH26" s="188">
        <f>SUM(Прайс[[#This Row],[КФ НСТ11]:[KFPr-SB-ZPG]])</f>
        <v>1080</v>
      </c>
      <c r="AI26" s="188"/>
      <c r="AJ26" s="185"/>
      <c r="AK26" s="185"/>
      <c r="AL26" s="185"/>
      <c r="AM26" s="188"/>
      <c r="AN26" s="188"/>
      <c r="AO26" s="188"/>
      <c r="AP26" s="188"/>
      <c r="AQ26" s="188"/>
      <c r="AR26" s="188"/>
      <c r="AS26" s="188"/>
      <c r="AT26" s="188"/>
      <c r="AU26" s="188"/>
      <c r="AV26" s="188"/>
      <c r="AW26" s="188"/>
      <c r="AX26" s="188"/>
      <c r="AY26" s="188"/>
      <c r="AZ26" s="188"/>
      <c r="BA26" s="188"/>
      <c r="BB26" s="188">
        <f>'комплекты фурнитуры'!$C$28</f>
        <v>5100</v>
      </c>
      <c r="BC26" s="188">
        <f>'комплекты фурнитуры'!$C$29</f>
        <v>6660</v>
      </c>
      <c r="BD26" s="188"/>
      <c r="BE26" s="188"/>
      <c r="BF26" s="188"/>
      <c r="BG26" s="188"/>
      <c r="BH26" s="188"/>
      <c r="BI26" s="188"/>
      <c r="BJ26" s="188"/>
      <c r="BK26" s="188"/>
      <c r="BL26" s="188"/>
      <c r="BM26" s="188"/>
      <c r="BN26" s="188">
        <f>'комплекты фурнитуры'!$C$86</f>
        <v>390</v>
      </c>
      <c r="BO26" s="188"/>
      <c r="BP26" s="189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26">
        <v>0</v>
      </c>
      <c r="BR26" s="26">
        <v>0</v>
      </c>
      <c r="BS26" s="28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182">
        <v>1.08</v>
      </c>
      <c r="BW26" s="182">
        <v>1.0649999999999999</v>
      </c>
      <c r="BX26" s="26">
        <v>0</v>
      </c>
      <c r="BY26" s="1">
        <v>0</v>
      </c>
      <c r="BZ26" s="1">
        <v>0</v>
      </c>
      <c r="CA26" s="1" t="s">
        <v>10</v>
      </c>
      <c r="CB26" s="26" t="s">
        <v>494</v>
      </c>
      <c r="CC26" s="1">
        <v>0</v>
      </c>
      <c r="CD26" s="1" t="s">
        <v>10</v>
      </c>
      <c r="CE26" s="1">
        <v>3304.8</v>
      </c>
      <c r="CF26" s="1"/>
      <c r="CG26" s="1"/>
      <c r="CH26" s="1">
        <v>3</v>
      </c>
    </row>
    <row r="27" spans="1:86" ht="15" customHeight="1" x14ac:dyDescent="0.25">
      <c r="A27" s="228" t="s">
        <v>411</v>
      </c>
      <c r="B27" s="185" t="s">
        <v>6</v>
      </c>
      <c r="C27" s="185" t="s">
        <v>945</v>
      </c>
      <c r="D27" s="185" t="s">
        <v>77</v>
      </c>
      <c r="E27" s="185" t="s">
        <v>75</v>
      </c>
      <c r="F27" s="185" t="s">
        <v>92</v>
      </c>
      <c r="G27" s="186">
        <v>720</v>
      </c>
      <c r="H27" s="186">
        <v>720</v>
      </c>
      <c r="I27" s="186">
        <v>150</v>
      </c>
      <c r="J27" s="186">
        <v>150</v>
      </c>
      <c r="K27" s="186">
        <v>515</v>
      </c>
      <c r="L27" s="186">
        <v>640</v>
      </c>
      <c r="M27" s="185"/>
      <c r="N27" s="190" t="s">
        <v>57</v>
      </c>
      <c r="O27" s="181">
        <v>2224.8000000000002</v>
      </c>
      <c r="P27" s="181"/>
      <c r="Q27" s="181"/>
      <c r="R27" s="185">
        <f>'комплекты фурнитуры'!$C$9</f>
        <v>540</v>
      </c>
      <c r="S27" s="185"/>
      <c r="T27" s="185"/>
      <c r="U27" s="185"/>
      <c r="V27" s="185"/>
      <c r="W27" s="185"/>
      <c r="X27" s="185"/>
      <c r="Y27" s="185"/>
      <c r="Z27" s="185"/>
      <c r="AA27" s="185"/>
      <c r="AB27" s="185"/>
      <c r="AC27" s="185"/>
      <c r="AD27" s="185"/>
      <c r="AE27" s="185">
        <v>540</v>
      </c>
      <c r="AF27" s="185"/>
      <c r="AG27" s="185"/>
      <c r="AH27" s="188">
        <f>SUM(Прайс[[#This Row],[КФ НСТ11]:[KFPr-SB-ZPG]])</f>
        <v>1080</v>
      </c>
      <c r="AI27" s="188"/>
      <c r="AJ27" s="185"/>
      <c r="AK27" s="185"/>
      <c r="AL27" s="185"/>
      <c r="AM27" s="188"/>
      <c r="AN27" s="188"/>
      <c r="AO27" s="188"/>
      <c r="AP27" s="188"/>
      <c r="AQ27" s="188"/>
      <c r="AR27" s="188"/>
      <c r="AS27" s="188"/>
      <c r="AT27" s="188"/>
      <c r="AU27" s="188"/>
      <c r="AV27" s="188"/>
      <c r="AW27" s="188"/>
      <c r="AX27" s="188"/>
      <c r="AY27" s="188"/>
      <c r="AZ27" s="188"/>
      <c r="BA27" s="188"/>
      <c r="BB27" s="188"/>
      <c r="BC27" s="188"/>
      <c r="BD27" s="188"/>
      <c r="BE27" s="188"/>
      <c r="BF27" s="188"/>
      <c r="BG27" s="188"/>
      <c r="BH27" s="188"/>
      <c r="BI27" s="188"/>
      <c r="BJ27" s="188"/>
      <c r="BK27" s="188">
        <f>'комплекты фурнитуры'!$C$49</f>
        <v>11560</v>
      </c>
      <c r="BL27" s="188"/>
      <c r="BM27" s="188"/>
      <c r="BN27" s="188">
        <f>'комплекты фурнитуры'!$C$86</f>
        <v>390</v>
      </c>
      <c r="BO27" s="188"/>
      <c r="BP27" s="189">
        <f>Прайс[[#This Row],[KFS-SB-BYT]]+Прайс[[#This Row],[КФ евровинт]]*2+Прайс[[#This Row],[КФ  крепления профиля Gola]]</f>
        <v>11950</v>
      </c>
      <c r="BQ27" s="26">
        <v>0</v>
      </c>
      <c r="BR27" s="26">
        <v>0</v>
      </c>
      <c r="BS27" s="28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182">
        <v>1.08</v>
      </c>
      <c r="BW27" s="182">
        <v>1.0649999999999999</v>
      </c>
      <c r="BX27" s="26">
        <v>1.3</v>
      </c>
      <c r="BY27" s="1">
        <v>0</v>
      </c>
      <c r="BZ27" s="1">
        <v>0</v>
      </c>
      <c r="CA27" s="1" t="s">
        <v>10</v>
      </c>
      <c r="CB27" s="26" t="s">
        <v>494</v>
      </c>
      <c r="CC27" s="1">
        <v>0</v>
      </c>
      <c r="CD27" s="1" t="s">
        <v>10</v>
      </c>
      <c r="CE27" s="1">
        <v>2527.1999999999998</v>
      </c>
      <c r="CF27" s="1"/>
      <c r="CG27" s="1"/>
      <c r="CH27" s="1">
        <v>1</v>
      </c>
    </row>
    <row r="28" spans="1:86" ht="15" customHeight="1" x14ac:dyDescent="0.25">
      <c r="A28" s="222" t="s">
        <v>412</v>
      </c>
      <c r="B28" s="185" t="s">
        <v>6</v>
      </c>
      <c r="C28" s="185" t="s">
        <v>946</v>
      </c>
      <c r="D28" s="185" t="s">
        <v>77</v>
      </c>
      <c r="E28" s="185" t="s">
        <v>75</v>
      </c>
      <c r="F28" s="185" t="s">
        <v>92</v>
      </c>
      <c r="G28" s="186">
        <v>720</v>
      </c>
      <c r="H28" s="186">
        <v>720</v>
      </c>
      <c r="I28" s="186">
        <v>450</v>
      </c>
      <c r="J28" s="186">
        <v>450</v>
      </c>
      <c r="K28" s="186">
        <v>515</v>
      </c>
      <c r="L28" s="186">
        <v>640</v>
      </c>
      <c r="M28" s="185"/>
      <c r="N28" s="190" t="s">
        <v>57</v>
      </c>
      <c r="O28" s="181">
        <v>2224.8000000000002</v>
      </c>
      <c r="P28" s="181"/>
      <c r="Q28" s="181"/>
      <c r="R28" s="185">
        <f>'комплекты фурнитуры'!$C$9</f>
        <v>540</v>
      </c>
      <c r="S28" s="185"/>
      <c r="T28" s="185"/>
      <c r="U28" s="185"/>
      <c r="V28" s="185"/>
      <c r="W28" s="185"/>
      <c r="X28" s="185"/>
      <c r="Y28" s="185"/>
      <c r="Z28" s="185"/>
      <c r="AA28" s="185"/>
      <c r="AB28" s="185"/>
      <c r="AC28" s="185"/>
      <c r="AD28" s="185"/>
      <c r="AE28" s="185">
        <f>'комплекты фурнитуры'!$C$26*2</f>
        <v>540</v>
      </c>
      <c r="AF28" s="185"/>
      <c r="AG28" s="185"/>
      <c r="AH28" s="188">
        <f>SUM(Прайс[[#This Row],[КФ НСТ11]:[KFPr-SB-ZPG]])</f>
        <v>1080</v>
      </c>
      <c r="AI28" s="188"/>
      <c r="AJ28" s="185"/>
      <c r="AK28" s="185"/>
      <c r="AL28" s="185"/>
      <c r="AM28" s="188"/>
      <c r="AN28" s="188"/>
      <c r="AO28" s="188"/>
      <c r="AP28" s="188"/>
      <c r="AQ28" s="188"/>
      <c r="AR28" s="188"/>
      <c r="AS28" s="188"/>
      <c r="AT28" s="188"/>
      <c r="AU28" s="188"/>
      <c r="AV28" s="188"/>
      <c r="AW28" s="188"/>
      <c r="AX28" s="188"/>
      <c r="AY28" s="188"/>
      <c r="AZ28" s="188"/>
      <c r="BA28" s="188"/>
      <c r="BB28" s="188"/>
      <c r="BC28" s="188"/>
      <c r="BD28" s="188"/>
      <c r="BE28" s="188"/>
      <c r="BF28" s="188"/>
      <c r="BG28" s="188"/>
      <c r="BH28" s="188"/>
      <c r="BI28" s="188"/>
      <c r="BJ28" s="188"/>
      <c r="BK28" s="188"/>
      <c r="BL28" s="188">
        <f>'комплекты фурнитуры'!$C$51</f>
        <v>10520</v>
      </c>
      <c r="BM28" s="188">
        <f>'комплекты фурнитуры'!$C$90</f>
        <v>10</v>
      </c>
      <c r="BN28" s="188">
        <f>'комплекты фурнитуры'!$C$86</f>
        <v>390</v>
      </c>
      <c r="BO28" s="188"/>
      <c r="BP28" s="189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26">
        <v>0</v>
      </c>
      <c r="BR28" s="26">
        <v>0</v>
      </c>
      <c r="BS28" s="28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182">
        <v>1.08</v>
      </c>
      <c r="BW28" s="182">
        <v>1.0649999999999999</v>
      </c>
      <c r="BX28" s="26">
        <v>1.3</v>
      </c>
      <c r="BY28" s="1">
        <v>0</v>
      </c>
      <c r="BZ28" s="1">
        <v>0</v>
      </c>
      <c r="CA28" s="1" t="s">
        <v>10</v>
      </c>
      <c r="CB28" s="26" t="s">
        <v>494</v>
      </c>
      <c r="CC28" s="1">
        <v>0</v>
      </c>
      <c r="CD28" s="1" t="s">
        <v>10</v>
      </c>
      <c r="CE28" s="1">
        <v>2527.1999999999998</v>
      </c>
      <c r="CF28" s="1"/>
      <c r="CG28" s="1"/>
      <c r="CH28" s="1">
        <v>1</v>
      </c>
    </row>
    <row r="29" spans="1:86" ht="15" customHeight="1" x14ac:dyDescent="0.25">
      <c r="A29" s="229" t="s">
        <v>25</v>
      </c>
      <c r="B29" s="185" t="s">
        <v>6</v>
      </c>
      <c r="C29" s="185" t="s">
        <v>947</v>
      </c>
      <c r="D29" s="185" t="s">
        <v>77</v>
      </c>
      <c r="E29" s="185" t="s">
        <v>75</v>
      </c>
      <c r="F29" s="185" t="s">
        <v>93</v>
      </c>
      <c r="G29" s="186">
        <v>720</v>
      </c>
      <c r="H29" s="186">
        <v>720</v>
      </c>
      <c r="I29" s="186">
        <v>300</v>
      </c>
      <c r="J29" s="186">
        <v>600</v>
      </c>
      <c r="K29" s="186">
        <v>300</v>
      </c>
      <c r="L29" s="186">
        <v>640</v>
      </c>
      <c r="M29" s="185"/>
      <c r="N29" s="190"/>
      <c r="O29" s="181">
        <v>2224.8000000000002</v>
      </c>
      <c r="P29" s="181"/>
      <c r="Q29" s="181"/>
      <c r="R29" s="185">
        <f>'комплекты фурнитуры'!$C$9</f>
        <v>540</v>
      </c>
      <c r="S29" s="185"/>
      <c r="T29" s="185"/>
      <c r="U29" s="185"/>
      <c r="V29" s="185"/>
      <c r="W29" s="185"/>
      <c r="X29" s="185"/>
      <c r="Y29" s="185"/>
      <c r="Z29" s="185"/>
      <c r="AA29" s="185"/>
      <c r="AB29" s="185"/>
      <c r="AC29" s="185"/>
      <c r="AD29" s="185"/>
      <c r="AE29" s="185">
        <f>'комплекты фурнитуры'!$C$26*2</f>
        <v>540</v>
      </c>
      <c r="AF29" s="185"/>
      <c r="AG29" s="185"/>
      <c r="AH29" s="188">
        <f>SUM(Прайс[[#This Row],[КФ НСТ11]:[KFPr-SB-ZPG]])</f>
        <v>1080</v>
      </c>
      <c r="AI29" s="188"/>
      <c r="AJ29" s="185"/>
      <c r="AK29" s="185"/>
      <c r="AL29" s="185"/>
      <c r="AM29" s="188">
        <f>'комплекты фурнитуры'!$C$68</f>
        <v>620</v>
      </c>
      <c r="AN29" s="188"/>
      <c r="AO29" s="188"/>
      <c r="AP29" s="188"/>
      <c r="AQ29" s="188"/>
      <c r="AR29" s="188"/>
      <c r="AS29" s="188"/>
      <c r="AT29" s="188"/>
      <c r="AU29" s="188"/>
      <c r="AV29" s="188"/>
      <c r="AW29" s="188"/>
      <c r="AX29" s="188"/>
      <c r="AY29" s="188"/>
      <c r="AZ29" s="188"/>
      <c r="BA29" s="188"/>
      <c r="BB29" s="188"/>
      <c r="BC29" s="188"/>
      <c r="BD29" s="188"/>
      <c r="BE29" s="188"/>
      <c r="BF29" s="188"/>
      <c r="BG29" s="188"/>
      <c r="BH29" s="188"/>
      <c r="BI29" s="188"/>
      <c r="BJ29" s="188"/>
      <c r="BK29" s="188"/>
      <c r="BL29" s="188"/>
      <c r="BM29" s="188"/>
      <c r="BN29" s="188">
        <f>'комплекты фурнитуры'!$C$86</f>
        <v>390</v>
      </c>
      <c r="BO29" s="188"/>
      <c r="BP29" s="189">
        <f>Прайс[[#This Row],[КФ петли SENS накл.110 гр. с крестообр. Планкой]]*2+Прайс[[#This Row],[КФ  крепления профиля Gola]]</f>
        <v>1630</v>
      </c>
      <c r="BQ29" s="26">
        <v>0</v>
      </c>
      <c r="BR29" s="26">
        <v>0</v>
      </c>
      <c r="BS29" s="28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182">
        <v>1.08</v>
      </c>
      <c r="BW29" s="182">
        <v>1.0649999999999999</v>
      </c>
      <c r="BX29" s="26">
        <v>1.3</v>
      </c>
      <c r="BY29" s="1">
        <v>0</v>
      </c>
      <c r="BZ29" s="1">
        <v>0</v>
      </c>
      <c r="CA29" s="1" t="s">
        <v>10</v>
      </c>
      <c r="CB29" s="26" t="s">
        <v>494</v>
      </c>
      <c r="CC29" s="1">
        <v>0</v>
      </c>
      <c r="CD29" s="1" t="s">
        <v>10</v>
      </c>
      <c r="CE29" s="1">
        <v>2527.1999999999998</v>
      </c>
      <c r="CF29" s="1"/>
      <c r="CG29" s="1"/>
      <c r="CH29" s="1">
        <v>1</v>
      </c>
    </row>
    <row r="30" spans="1:86" ht="15" customHeight="1" x14ac:dyDescent="0.25">
      <c r="A30" s="217" t="s">
        <v>26</v>
      </c>
      <c r="B30" s="185" t="s">
        <v>6</v>
      </c>
      <c r="C30" s="185" t="s">
        <v>948</v>
      </c>
      <c r="D30" s="185" t="s">
        <v>77</v>
      </c>
      <c r="E30" s="185" t="s">
        <v>75</v>
      </c>
      <c r="F30" s="185" t="s">
        <v>93</v>
      </c>
      <c r="G30" s="186">
        <v>720</v>
      </c>
      <c r="H30" s="186">
        <v>720</v>
      </c>
      <c r="I30" s="186">
        <v>600</v>
      </c>
      <c r="J30" s="186">
        <v>900</v>
      </c>
      <c r="K30" s="186">
        <v>300</v>
      </c>
      <c r="L30" s="186">
        <v>640</v>
      </c>
      <c r="M30" s="185"/>
      <c r="N30" s="190"/>
      <c r="O30" s="181">
        <v>2224.8000000000002</v>
      </c>
      <c r="P30" s="181"/>
      <c r="Q30" s="181"/>
      <c r="R30" s="185">
        <f>'комплекты фурнитуры'!$C$9</f>
        <v>540</v>
      </c>
      <c r="S30" s="185"/>
      <c r="T30" s="185"/>
      <c r="U30" s="185"/>
      <c r="V30" s="185"/>
      <c r="W30" s="185"/>
      <c r="X30" s="185"/>
      <c r="Y30" s="185"/>
      <c r="Z30" s="185"/>
      <c r="AA30" s="185"/>
      <c r="AB30" s="185"/>
      <c r="AC30" s="185"/>
      <c r="AD30" s="185"/>
      <c r="AE30" s="185">
        <f>'комплекты фурнитуры'!$C$26*2</f>
        <v>540</v>
      </c>
      <c r="AF30" s="185"/>
      <c r="AG30" s="185"/>
      <c r="AH30" s="188">
        <f>SUM(Прайс[[#This Row],[КФ НСТ11]:[KFPr-SB-ZPG]])</f>
        <v>1080</v>
      </c>
      <c r="AI30" s="188"/>
      <c r="AJ30" s="185"/>
      <c r="AK30" s="185"/>
      <c r="AL30" s="185"/>
      <c r="AM30" s="188">
        <f>'комплекты фурнитуры'!$C$68</f>
        <v>620</v>
      </c>
      <c r="AN30" s="188"/>
      <c r="AO30" s="188"/>
      <c r="AP30" s="188"/>
      <c r="AQ30" s="188"/>
      <c r="AR30" s="188"/>
      <c r="AS30" s="188"/>
      <c r="AT30" s="188"/>
      <c r="AU30" s="188"/>
      <c r="AV30" s="188"/>
      <c r="AW30" s="188"/>
      <c r="AX30" s="188"/>
      <c r="AY30" s="188"/>
      <c r="AZ30" s="188"/>
      <c r="BA30" s="188"/>
      <c r="BB30" s="188"/>
      <c r="BC30" s="188"/>
      <c r="BD30" s="188"/>
      <c r="BE30" s="188"/>
      <c r="BF30" s="188"/>
      <c r="BG30" s="188"/>
      <c r="BH30" s="188"/>
      <c r="BI30" s="188"/>
      <c r="BJ30" s="188"/>
      <c r="BK30" s="188"/>
      <c r="BL30" s="188"/>
      <c r="BM30" s="188"/>
      <c r="BN30" s="188">
        <f>'комплекты фурнитуры'!$C$86</f>
        <v>390</v>
      </c>
      <c r="BO30" s="188"/>
      <c r="BP30" s="189">
        <f>Прайс[[#This Row],[КФ петли SENS накл.110 гр. с крестообр. Планкой]]*4+Прайс[[#This Row],[КФ  крепления профиля Gola]]</f>
        <v>2870</v>
      </c>
      <c r="BQ30" s="26">
        <v>0</v>
      </c>
      <c r="BR30" s="26">
        <v>0</v>
      </c>
      <c r="BS30" s="28">
        <v>300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182">
        <v>1.08</v>
      </c>
      <c r="BW30" s="182">
        <v>1.0649999999999999</v>
      </c>
      <c r="BX30" s="26">
        <v>1.3</v>
      </c>
      <c r="BY30" s="1">
        <v>0</v>
      </c>
      <c r="BZ30" s="1">
        <v>0</v>
      </c>
      <c r="CA30" s="1" t="s">
        <v>10</v>
      </c>
      <c r="CB30" s="26" t="s">
        <v>494</v>
      </c>
      <c r="CC30" s="1">
        <v>0</v>
      </c>
      <c r="CD30" s="1" t="s">
        <v>10</v>
      </c>
      <c r="CE30" s="1">
        <v>2527.1999999999998</v>
      </c>
      <c r="CF30" s="1"/>
      <c r="CG30" s="1"/>
      <c r="CH30" s="1">
        <v>2</v>
      </c>
    </row>
    <row r="31" spans="1:86" ht="15" customHeight="1" x14ac:dyDescent="0.25">
      <c r="A31" s="229" t="s">
        <v>138</v>
      </c>
      <c r="B31" s="185" t="s">
        <v>6</v>
      </c>
      <c r="C31" s="185" t="s">
        <v>949</v>
      </c>
      <c r="D31" s="185" t="s">
        <v>73</v>
      </c>
      <c r="E31" s="185" t="s">
        <v>75</v>
      </c>
      <c r="F31" s="185" t="s">
        <v>91</v>
      </c>
      <c r="G31" s="186">
        <v>720</v>
      </c>
      <c r="H31" s="186">
        <v>720</v>
      </c>
      <c r="I31" s="186">
        <v>710</v>
      </c>
      <c r="J31" s="186">
        <v>950</v>
      </c>
      <c r="K31" s="186">
        <v>360</v>
      </c>
      <c r="L31" s="186">
        <v>560</v>
      </c>
      <c r="M31" s="185"/>
      <c r="N31" s="190"/>
      <c r="O31" s="181">
        <v>3315.6</v>
      </c>
      <c r="P31" s="181"/>
      <c r="Q31" s="181"/>
      <c r="R31" s="185"/>
      <c r="S31" s="185"/>
      <c r="T31" s="185">
        <f>'комплекты фурнитуры'!$C$12</f>
        <v>810</v>
      </c>
      <c r="U31" s="185"/>
      <c r="V31" s="185"/>
      <c r="W31" s="185"/>
      <c r="X31" s="185"/>
      <c r="Y31" s="185"/>
      <c r="Z31" s="185"/>
      <c r="AA31" s="185"/>
      <c r="AB31" s="185"/>
      <c r="AC31" s="185"/>
      <c r="AD31" s="185"/>
      <c r="AE31" s="185">
        <f>'комплекты фурнитуры'!$C$26*2</f>
        <v>540</v>
      </c>
      <c r="AF31" s="185"/>
      <c r="AG31" s="185"/>
      <c r="AH31" s="188">
        <f>SUM(Прайс[[#This Row],[КФ НСТ11]:[KFPr-SB-ZPG]])</f>
        <v>1350</v>
      </c>
      <c r="AI31" s="188"/>
      <c r="AJ31" s="185">
        <f>'комплекты фурнитуры'!$C$84</f>
        <v>30</v>
      </c>
      <c r="AK31" s="185"/>
      <c r="AL31" s="185"/>
      <c r="AM31" s="188"/>
      <c r="AN31" s="188"/>
      <c r="AO31" s="188">
        <f>'комплекты фурнитуры'!$C$62</f>
        <v>1300</v>
      </c>
      <c r="AP31" s="188"/>
      <c r="AQ31" s="188"/>
      <c r="AR31" s="188"/>
      <c r="AS31" s="188"/>
      <c r="AT31" s="188"/>
      <c r="AU31" s="188"/>
      <c r="AV31" s="188"/>
      <c r="AW31" s="188"/>
      <c r="AX31" s="188"/>
      <c r="AY31" s="188"/>
      <c r="AZ31" s="188"/>
      <c r="BA31" s="188"/>
      <c r="BB31" s="188"/>
      <c r="BC31" s="188"/>
      <c r="BD31" s="188"/>
      <c r="BE31" s="188"/>
      <c r="BF31" s="188"/>
      <c r="BG31" s="188"/>
      <c r="BH31" s="188"/>
      <c r="BI31" s="188"/>
      <c r="BJ31" s="188"/>
      <c r="BK31" s="188"/>
      <c r="BL31" s="188"/>
      <c r="BM31" s="188"/>
      <c r="BN31" s="188">
        <f>'комплекты фурнитуры'!$C$86</f>
        <v>390</v>
      </c>
      <c r="BO31" s="188"/>
      <c r="BP31" s="189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6">
        <v>0</v>
      </c>
      <c r="BR31" s="26">
        <v>0</v>
      </c>
      <c r="BS31" s="1">
        <v>300</v>
      </c>
      <c r="BT31" s="1">
        <v>720</v>
      </c>
      <c r="BU31" s="1">
        <v>315</v>
      </c>
      <c r="BV31" s="182">
        <v>1.08</v>
      </c>
      <c r="BW31" s="182">
        <v>1.0649999999999999</v>
      </c>
      <c r="BX31" s="26">
        <v>1.3</v>
      </c>
      <c r="BY31" s="1">
        <v>0</v>
      </c>
      <c r="BZ31" s="1">
        <v>2</v>
      </c>
      <c r="CA31" s="1" t="s">
        <v>10</v>
      </c>
      <c r="CB31" s="26" t="s">
        <v>494</v>
      </c>
      <c r="CC31" s="1">
        <v>1</v>
      </c>
      <c r="CD31" s="1" t="s">
        <v>10</v>
      </c>
      <c r="CE31" s="1">
        <v>3780</v>
      </c>
      <c r="CF31" s="1"/>
      <c r="CG31" s="1"/>
      <c r="CH31" s="1">
        <v>1</v>
      </c>
    </row>
    <row r="32" spans="1:86" ht="15" customHeight="1" x14ac:dyDescent="0.25">
      <c r="A32" s="229" t="s">
        <v>137</v>
      </c>
      <c r="B32" s="185" t="s">
        <v>6</v>
      </c>
      <c r="C32" s="185" t="s">
        <v>950</v>
      </c>
      <c r="D32" s="185" t="s">
        <v>73</v>
      </c>
      <c r="E32" s="185" t="s">
        <v>75</v>
      </c>
      <c r="F32" s="185" t="s">
        <v>91</v>
      </c>
      <c r="G32" s="186">
        <v>720</v>
      </c>
      <c r="H32" s="186">
        <v>720</v>
      </c>
      <c r="I32" s="186">
        <v>810</v>
      </c>
      <c r="J32" s="186">
        <v>1050</v>
      </c>
      <c r="K32" s="186">
        <v>360</v>
      </c>
      <c r="L32" s="186">
        <v>560</v>
      </c>
      <c r="M32" s="185"/>
      <c r="N32" s="190"/>
      <c r="O32" s="181">
        <v>3315.6</v>
      </c>
      <c r="P32" s="181"/>
      <c r="Q32" s="181"/>
      <c r="R32" s="185"/>
      <c r="S32" s="185"/>
      <c r="T32" s="185">
        <f>'комплекты фурнитуры'!$C$12</f>
        <v>810</v>
      </c>
      <c r="U32" s="185"/>
      <c r="V32" s="185"/>
      <c r="W32" s="185"/>
      <c r="X32" s="185"/>
      <c r="Y32" s="185"/>
      <c r="Z32" s="185"/>
      <c r="AA32" s="185"/>
      <c r="AB32" s="185"/>
      <c r="AC32" s="185"/>
      <c r="AD32" s="185"/>
      <c r="AE32" s="185">
        <f>'комплекты фурнитуры'!$C$26*2</f>
        <v>540</v>
      </c>
      <c r="AF32" s="185"/>
      <c r="AG32" s="185"/>
      <c r="AH32" s="188">
        <f>SUM(Прайс[[#This Row],[КФ НСТ11]:[KFPr-SB-ZPG]])</f>
        <v>1350</v>
      </c>
      <c r="AI32" s="188"/>
      <c r="AJ32" s="185">
        <f>'комплекты фурнитуры'!$C$84</f>
        <v>30</v>
      </c>
      <c r="AK32" s="185"/>
      <c r="AL32" s="185"/>
      <c r="AM32" s="188"/>
      <c r="AN32" s="188"/>
      <c r="AO32" s="188">
        <f>'комплекты фурнитуры'!$C$62</f>
        <v>1300</v>
      </c>
      <c r="AP32" s="188"/>
      <c r="AQ32" s="188"/>
      <c r="AR32" s="188"/>
      <c r="AS32" s="188"/>
      <c r="AT32" s="188"/>
      <c r="AU32" s="188"/>
      <c r="AV32" s="188"/>
      <c r="AW32" s="188"/>
      <c r="AX32" s="188"/>
      <c r="AY32" s="188"/>
      <c r="AZ32" s="188"/>
      <c r="BA32" s="188"/>
      <c r="BB32" s="188"/>
      <c r="BC32" s="188"/>
      <c r="BD32" s="188"/>
      <c r="BE32" s="188"/>
      <c r="BF32" s="188"/>
      <c r="BG32" s="188"/>
      <c r="BH32" s="188"/>
      <c r="BI32" s="188"/>
      <c r="BJ32" s="188"/>
      <c r="BK32" s="188"/>
      <c r="BL32" s="188"/>
      <c r="BM32" s="188"/>
      <c r="BN32" s="188">
        <f>'комплекты фурнитуры'!$C$86</f>
        <v>390</v>
      </c>
      <c r="BO32" s="188"/>
      <c r="BP32" s="189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26">
        <v>0</v>
      </c>
      <c r="BR32" s="26">
        <v>0</v>
      </c>
      <c r="BS32" s="1">
        <v>300</v>
      </c>
      <c r="BT32" s="1">
        <v>720</v>
      </c>
      <c r="BU32" s="1">
        <v>315</v>
      </c>
      <c r="BV32" s="182">
        <v>1.08</v>
      </c>
      <c r="BW32" s="182">
        <v>1.0649999999999999</v>
      </c>
      <c r="BX32" s="26">
        <v>1.3</v>
      </c>
      <c r="BY32" s="1">
        <v>0</v>
      </c>
      <c r="BZ32" s="1">
        <v>2</v>
      </c>
      <c r="CA32" s="1" t="s">
        <v>10</v>
      </c>
      <c r="CB32" s="26" t="s">
        <v>494</v>
      </c>
      <c r="CC32" s="1">
        <v>0</v>
      </c>
      <c r="CD32" s="1" t="s">
        <v>10</v>
      </c>
      <c r="CE32" s="1">
        <v>3780</v>
      </c>
      <c r="CF32" s="1"/>
      <c r="CG32" s="1"/>
      <c r="CH32" s="1">
        <v>1</v>
      </c>
    </row>
    <row r="33" spans="1:90" ht="15" customHeight="1" x14ac:dyDescent="0.25">
      <c r="A33" s="230" t="s">
        <v>2</v>
      </c>
      <c r="B33" s="185" t="s">
        <v>7</v>
      </c>
      <c r="C33" s="185" t="s">
        <v>951</v>
      </c>
      <c r="D33" s="185" t="s">
        <v>8</v>
      </c>
      <c r="E33" s="185" t="s">
        <v>10</v>
      </c>
      <c r="F33" s="185" t="s">
        <v>91</v>
      </c>
      <c r="G33" s="186">
        <v>240</v>
      </c>
      <c r="H33" s="186">
        <v>1250</v>
      </c>
      <c r="I33" s="186">
        <v>150</v>
      </c>
      <c r="J33" s="186">
        <v>900</v>
      </c>
      <c r="K33" s="186">
        <v>250</v>
      </c>
      <c r="L33" s="186">
        <v>560</v>
      </c>
      <c r="M33" s="185"/>
      <c r="N33" s="190"/>
      <c r="O33" s="181">
        <v>1510</v>
      </c>
      <c r="P33" s="181"/>
      <c r="Q33" s="181"/>
      <c r="R33" s="185">
        <f>'комплекты фурнитуры'!$C$9</f>
        <v>540</v>
      </c>
      <c r="S33" s="185"/>
      <c r="T33" s="185"/>
      <c r="U33" s="185"/>
      <c r="V33" s="185"/>
      <c r="W33" s="185"/>
      <c r="X33" s="185"/>
      <c r="Y33" s="185"/>
      <c r="Z33" s="185"/>
      <c r="AA33" s="185"/>
      <c r="AB33" s="185"/>
      <c r="AC33" s="185"/>
      <c r="AD33" s="185"/>
      <c r="AE33" s="185"/>
      <c r="AF33" s="185">
        <f>'комплекты фурнитуры'!$C$78</f>
        <v>210</v>
      </c>
      <c r="AG33" s="185">
        <f>'комплекты фурнитуры'!$C$79</f>
        <v>20</v>
      </c>
      <c r="AH33" s="188">
        <f>SUM(Прайс[[#This Row],[КФ НСТ11]:[KFPr-SB-ZPG]])</f>
        <v>770</v>
      </c>
      <c r="AI33" s="188"/>
      <c r="AJ33" s="185"/>
      <c r="AK33" s="185"/>
      <c r="AL33" s="185"/>
      <c r="AM33" s="188"/>
      <c r="AN33" s="188"/>
      <c r="AO33" s="188"/>
      <c r="AP33" s="188"/>
      <c r="AQ33" s="188"/>
      <c r="AR33" s="188"/>
      <c r="AS33" s="188"/>
      <c r="AT33" s="188"/>
      <c r="AU33" s="188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  <c r="BI33" s="188"/>
      <c r="BJ33" s="188"/>
      <c r="BK33" s="188"/>
      <c r="BL33" s="188"/>
      <c r="BM33" s="188"/>
      <c r="BN33" s="188"/>
      <c r="BO33" s="188"/>
      <c r="BP33" s="189">
        <v>0</v>
      </c>
      <c r="BQ33" s="26">
        <v>0</v>
      </c>
      <c r="BR33" s="26">
        <v>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182">
        <v>1.08</v>
      </c>
      <c r="BW33" s="182">
        <v>1.0649999999999999</v>
      </c>
      <c r="BX33" s="26">
        <v>1.3</v>
      </c>
      <c r="BY33" s="1">
        <v>0</v>
      </c>
      <c r="BZ33" s="1">
        <v>3</v>
      </c>
      <c r="CA33" s="1" t="s">
        <v>10</v>
      </c>
      <c r="CB33" s="26" t="s">
        <v>493</v>
      </c>
      <c r="CC33" s="1">
        <v>1</v>
      </c>
      <c r="CD33" s="1" t="s">
        <v>75</v>
      </c>
      <c r="CE33" s="1">
        <v>1690</v>
      </c>
      <c r="CF33" s="1"/>
      <c r="CG33" s="1"/>
      <c r="CH33" s="1">
        <v>0</v>
      </c>
    </row>
    <row r="34" spans="1:90" ht="15" customHeight="1" x14ac:dyDescent="0.25">
      <c r="A34" s="230" t="s">
        <v>81</v>
      </c>
      <c r="B34" s="185" t="s">
        <v>7</v>
      </c>
      <c r="C34" s="185" t="s">
        <v>952</v>
      </c>
      <c r="D34" s="185" t="s">
        <v>77</v>
      </c>
      <c r="E34" s="185" t="s">
        <v>10</v>
      </c>
      <c r="F34" s="185" t="s">
        <v>91</v>
      </c>
      <c r="G34" s="186">
        <v>360</v>
      </c>
      <c r="H34" s="186">
        <v>1250</v>
      </c>
      <c r="I34" s="186">
        <v>150</v>
      </c>
      <c r="J34" s="186">
        <v>600</v>
      </c>
      <c r="K34" s="186">
        <v>250</v>
      </c>
      <c r="L34" s="186">
        <v>560</v>
      </c>
      <c r="M34" s="185"/>
      <c r="N34" s="190"/>
      <c r="O34" s="181">
        <v>1510</v>
      </c>
      <c r="P34" s="181"/>
      <c r="Q34" s="181">
        <v>540</v>
      </c>
      <c r="R34" s="185"/>
      <c r="S34" s="185"/>
      <c r="T34" s="185"/>
      <c r="U34" s="185"/>
      <c r="V34" s="185"/>
      <c r="W34" s="185"/>
      <c r="X34" s="185"/>
      <c r="Y34" s="185"/>
      <c r="Z34" s="185"/>
      <c r="AA34" s="185"/>
      <c r="AB34" s="185"/>
      <c r="AC34" s="185"/>
      <c r="AD34" s="185"/>
      <c r="AE34" s="185"/>
      <c r="AF34" s="185">
        <f>'комплекты фурнитуры'!$C$78</f>
        <v>210</v>
      </c>
      <c r="AG34" s="185">
        <f>'комплекты фурнитуры'!$C$79</f>
        <v>20</v>
      </c>
      <c r="AH34" s="188">
        <f>SUM(Прайс[[#This Row],[КФ НСТ11]:[KFPr-SB-ZPG]])</f>
        <v>770</v>
      </c>
      <c r="AI34" s="188"/>
      <c r="AJ34" s="185"/>
      <c r="AK34" s="185"/>
      <c r="AL34" s="185"/>
      <c r="AM34" s="188">
        <f>'комплекты фурнитуры'!$C$68</f>
        <v>620</v>
      </c>
      <c r="AN34" s="188">
        <f>'комплекты фурнитуры'!$C$69</f>
        <v>130</v>
      </c>
      <c r="AO34" s="188"/>
      <c r="AP34" s="188"/>
      <c r="AQ34" s="188"/>
      <c r="AR34" s="188"/>
      <c r="AS34" s="188"/>
      <c r="AT34" s="188"/>
      <c r="AU34" s="188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  <c r="BI34" s="188"/>
      <c r="BJ34" s="188"/>
      <c r="BK34" s="188"/>
      <c r="BL34" s="188"/>
      <c r="BM34" s="188"/>
      <c r="BN34" s="188"/>
      <c r="BO34" s="188"/>
      <c r="BP34" s="189">
        <f>Прайс[[#This Row],[КФ петли SENS накл.110 гр. с крестообр. Планкой]]*2</f>
        <v>1240</v>
      </c>
      <c r="BQ34" s="26">
        <f>Прайс[[#This Row],[KFP-SB-N110]]*2</f>
        <v>260</v>
      </c>
      <c r="BR34" s="26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182">
        <v>1.08</v>
      </c>
      <c r="BW34" s="182">
        <v>1.0649999999999999</v>
      </c>
      <c r="BX34" s="26">
        <v>1.3</v>
      </c>
      <c r="BY34" s="1">
        <v>0</v>
      </c>
      <c r="BZ34" s="1">
        <v>3</v>
      </c>
      <c r="CA34" s="1" t="s">
        <v>75</v>
      </c>
      <c r="CB34" s="26" t="s">
        <v>493</v>
      </c>
      <c r="CC34" s="1">
        <v>1</v>
      </c>
      <c r="CD34" s="1" t="s">
        <v>75</v>
      </c>
      <c r="CE34" s="1">
        <v>1690</v>
      </c>
      <c r="CF34" s="1"/>
      <c r="CG34" s="1"/>
      <c r="CH34" s="1">
        <v>1</v>
      </c>
    </row>
    <row r="35" spans="1:90" s="180" customFormat="1" ht="15" customHeight="1" x14ac:dyDescent="0.25">
      <c r="A35" s="218" t="s">
        <v>82</v>
      </c>
      <c r="B35" s="185" t="s">
        <v>7</v>
      </c>
      <c r="C35" s="185" t="s">
        <v>953</v>
      </c>
      <c r="D35" s="185" t="s">
        <v>77</v>
      </c>
      <c r="E35" s="185" t="s">
        <v>10</v>
      </c>
      <c r="F35" s="185" t="s">
        <v>103</v>
      </c>
      <c r="G35" s="186">
        <v>800</v>
      </c>
      <c r="H35" s="186">
        <v>960</v>
      </c>
      <c r="I35" s="186">
        <v>450</v>
      </c>
      <c r="J35" s="186">
        <v>600</v>
      </c>
      <c r="K35" s="186">
        <v>350</v>
      </c>
      <c r="L35" s="186">
        <v>500</v>
      </c>
      <c r="M35" s="185"/>
      <c r="N35" s="190"/>
      <c r="O35" s="181">
        <v>1510</v>
      </c>
      <c r="P35" s="181">
        <v>740</v>
      </c>
      <c r="Q35" s="181"/>
      <c r="R35" s="185"/>
      <c r="S35" s="185"/>
      <c r="T35" s="185"/>
      <c r="U35" s="185"/>
      <c r="V35" s="185"/>
      <c r="W35" s="185"/>
      <c r="X35" s="185"/>
      <c r="Y35" s="185"/>
      <c r="Z35" s="185"/>
      <c r="AA35" s="185"/>
      <c r="AB35" s="185"/>
      <c r="AC35" s="185"/>
      <c r="AD35" s="185"/>
      <c r="AE35" s="185"/>
      <c r="AF35" s="185">
        <f>'комплекты фурнитуры'!$C$78</f>
        <v>210</v>
      </c>
      <c r="AG35" s="185">
        <f>'комплекты фурнитуры'!$C$79</f>
        <v>20</v>
      </c>
      <c r="AH35" s="188">
        <f>SUM(Прайс[[#This Row],[КФ НСТ11]:[KFPr-SB-ZPG]])</f>
        <v>970</v>
      </c>
      <c r="AI35" s="188"/>
      <c r="AJ35" s="185"/>
      <c r="AK35" s="185"/>
      <c r="AL35" s="185"/>
      <c r="AM35" s="188">
        <f>'комплекты фурнитуры'!$C$68</f>
        <v>620</v>
      </c>
      <c r="AN35" s="188">
        <f>'комплекты фурнитуры'!$C$69</f>
        <v>130</v>
      </c>
      <c r="AO35" s="188"/>
      <c r="AP35" s="188"/>
      <c r="AQ35" s="188"/>
      <c r="AR35" s="188"/>
      <c r="AS35" s="188"/>
      <c r="AT35" s="188"/>
      <c r="AU35" s="188"/>
      <c r="AV35" s="188"/>
      <c r="AW35" s="188"/>
      <c r="AX35" s="188"/>
      <c r="AY35" s="188"/>
      <c r="AZ35" s="188"/>
      <c r="BA35" s="188"/>
      <c r="BB35" s="188"/>
      <c r="BC35" s="188"/>
      <c r="BD35" s="188"/>
      <c r="BE35" s="188"/>
      <c r="BF35" s="188"/>
      <c r="BG35" s="188"/>
      <c r="BH35" s="188"/>
      <c r="BI35" s="188"/>
      <c r="BJ35" s="188"/>
      <c r="BK35" s="188"/>
      <c r="BL35" s="188"/>
      <c r="BM35" s="188"/>
      <c r="BN35" s="188"/>
      <c r="BO35" s="188"/>
      <c r="BP35" s="189">
        <f>Прайс[[#This Row],[КФ петли SENS накл.110 гр. с крестообр. Планкой]]*2</f>
        <v>1240</v>
      </c>
      <c r="BQ35" s="26">
        <f>Прайс[[#This Row],[KFP-SB-N110]]*2</f>
        <v>260</v>
      </c>
      <c r="BR35" s="26">
        <f>Прайс[[#This Row],[KFP-SB-N110]]*2</f>
        <v>260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182">
        <v>1.08</v>
      </c>
      <c r="BW35" s="182">
        <v>1.0649999999999999</v>
      </c>
      <c r="BX35" s="26">
        <v>1.03</v>
      </c>
      <c r="BY35" s="1">
        <v>1</v>
      </c>
      <c r="BZ35" s="1">
        <v>1</v>
      </c>
      <c r="CA35" s="1" t="s">
        <v>75</v>
      </c>
      <c r="CB35" s="26" t="s">
        <v>493</v>
      </c>
      <c r="CC35" s="1">
        <v>1</v>
      </c>
      <c r="CD35" s="1" t="s">
        <v>75</v>
      </c>
      <c r="CE35" s="1">
        <v>1690</v>
      </c>
      <c r="CF35" s="1"/>
      <c r="CG35" s="1"/>
      <c r="CH35" s="1">
        <v>1</v>
      </c>
    </row>
    <row r="36" spans="1:90" ht="15" customHeight="1" x14ac:dyDescent="0.25">
      <c r="A36" s="230" t="s">
        <v>83</v>
      </c>
      <c r="B36" s="185" t="s">
        <v>7</v>
      </c>
      <c r="C36" s="185" t="s">
        <v>954</v>
      </c>
      <c r="D36" s="185" t="s">
        <v>77</v>
      </c>
      <c r="E36" s="185" t="s">
        <v>10</v>
      </c>
      <c r="F36" s="185" t="s">
        <v>96</v>
      </c>
      <c r="G36" s="186">
        <v>240</v>
      </c>
      <c r="H36" s="186">
        <v>600</v>
      </c>
      <c r="I36" s="186">
        <v>350</v>
      </c>
      <c r="J36" s="186">
        <v>700</v>
      </c>
      <c r="K36" s="186">
        <v>315</v>
      </c>
      <c r="L36" s="186">
        <v>560</v>
      </c>
      <c r="M36" s="185"/>
      <c r="N36" s="190" t="s">
        <v>63</v>
      </c>
      <c r="O36" s="181">
        <v>1510</v>
      </c>
      <c r="P36" s="181"/>
      <c r="Q36" s="181"/>
      <c r="R36" s="185">
        <f>'комплекты фурнитуры'!$C$9</f>
        <v>540</v>
      </c>
      <c r="S36" s="185"/>
      <c r="T36" s="185"/>
      <c r="U36" s="185"/>
      <c r="V36" s="185"/>
      <c r="W36" s="185"/>
      <c r="X36" s="185"/>
      <c r="Y36" s="185"/>
      <c r="Z36" s="185"/>
      <c r="AA36" s="185"/>
      <c r="AB36" s="185"/>
      <c r="AC36" s="185"/>
      <c r="AD36" s="185"/>
      <c r="AE36" s="185"/>
      <c r="AF36" s="185">
        <f>'комплекты фурнитуры'!$C$78</f>
        <v>210</v>
      </c>
      <c r="AG36" s="185">
        <f>'комплекты фурнитуры'!$C$79</f>
        <v>20</v>
      </c>
      <c r="AH36" s="188">
        <f>SUM(Прайс[[#This Row],[КФ НСТ11]:[KFPr-SB-ZPG]])</f>
        <v>770</v>
      </c>
      <c r="AI36" s="188"/>
      <c r="AJ36" s="185"/>
      <c r="AK36" s="185"/>
      <c r="AL36" s="185"/>
      <c r="AM36" s="188"/>
      <c r="AN36" s="188">
        <f>'комплекты фурнитуры'!$C$69</f>
        <v>130</v>
      </c>
      <c r="AO36" s="188"/>
      <c r="AP36" s="188"/>
      <c r="AQ36" s="188"/>
      <c r="AR36" s="188"/>
      <c r="AS36" s="188"/>
      <c r="AT36" s="188"/>
      <c r="AU36" s="188"/>
      <c r="AV36" s="188"/>
      <c r="AW36" s="188">
        <f>'комплекты фурнитуры'!$C$73</f>
        <v>6080</v>
      </c>
      <c r="AX36" s="188">
        <f>'комплекты фурнитуры'!$C$74</f>
        <v>6940</v>
      </c>
      <c r="AY36" s="188">
        <f>'комплекты фурнитуры'!$C$76</f>
        <v>2290</v>
      </c>
      <c r="AZ36" s="188"/>
      <c r="BA36" s="188"/>
      <c r="BB36" s="188"/>
      <c r="BC36" s="188"/>
      <c r="BD36" s="188"/>
      <c r="BE36" s="188"/>
      <c r="BF36" s="188"/>
      <c r="BG36" s="188"/>
      <c r="BH36" s="188"/>
      <c r="BI36" s="188"/>
      <c r="BJ36" s="188"/>
      <c r="BK36" s="188"/>
      <c r="BL36" s="188"/>
      <c r="BM36" s="188"/>
      <c r="BN36" s="188"/>
      <c r="BO36" s="188"/>
      <c r="BP36" s="189">
        <f>Прайс[[#This Row],[KFP-SP-PPGK]]</f>
        <v>6080</v>
      </c>
      <c r="BQ36" s="26">
        <f>Прайс[[#This Row],[KFP-SP-PPA]]+Прайс[[#This Row],[KFP-SB-N110]]*2</f>
        <v>2550</v>
      </c>
      <c r="BR36" s="26">
        <v>0</v>
      </c>
      <c r="BS36" s="1">
        <v>300</v>
      </c>
      <c r="BT36" s="1">
        <v>720</v>
      </c>
      <c r="BU36" s="1">
        <f>IF(OR(Прайс[[#This Row],[Тип]]="Нижний",Прайс[[#This Row],[Тип]]="Пенал"),"560",IF(Прайс[[#This Row],[Тип]]="Верхний",315,0))</f>
        <v>315</v>
      </c>
      <c r="BV36" s="182">
        <v>1.08</v>
      </c>
      <c r="BW36" s="182">
        <v>1.0649999999999999</v>
      </c>
      <c r="BX36" s="26">
        <v>1.3</v>
      </c>
      <c r="BY36" s="1">
        <v>0</v>
      </c>
      <c r="BZ36" s="1">
        <v>0</v>
      </c>
      <c r="CA36" s="1" t="s">
        <v>10</v>
      </c>
      <c r="CB36" s="26" t="s">
        <v>495</v>
      </c>
      <c r="CC36" s="1">
        <v>0</v>
      </c>
      <c r="CD36" s="1" t="s">
        <v>10</v>
      </c>
      <c r="CE36" s="1">
        <v>1690</v>
      </c>
      <c r="CF36" s="1"/>
      <c r="CG36" s="1"/>
      <c r="CH36" s="1">
        <v>1</v>
      </c>
    </row>
    <row r="37" spans="1:90" s="180" customFormat="1" ht="15" customHeight="1" x14ac:dyDescent="0.25">
      <c r="A37" s="218" t="s">
        <v>84</v>
      </c>
      <c r="B37" s="185" t="s">
        <v>7</v>
      </c>
      <c r="C37" s="185" t="s">
        <v>955</v>
      </c>
      <c r="D37" s="185" t="s">
        <v>77</v>
      </c>
      <c r="E37" s="185" t="s">
        <v>10</v>
      </c>
      <c r="F37" s="185" t="s">
        <v>103</v>
      </c>
      <c r="G37" s="186">
        <v>600</v>
      </c>
      <c r="H37" s="186">
        <v>800</v>
      </c>
      <c r="I37" s="186">
        <v>450</v>
      </c>
      <c r="J37" s="186">
        <v>600</v>
      </c>
      <c r="K37" s="186">
        <v>350</v>
      </c>
      <c r="L37" s="186">
        <v>500</v>
      </c>
      <c r="M37" s="185"/>
      <c r="N37" s="190"/>
      <c r="O37" s="181">
        <v>2120</v>
      </c>
      <c r="P37" s="181"/>
      <c r="Q37" s="181"/>
      <c r="R37" s="185"/>
      <c r="S37" s="185"/>
      <c r="T37" s="185"/>
      <c r="U37" s="185"/>
      <c r="V37" s="185"/>
      <c r="W37" s="185"/>
      <c r="X37" s="185"/>
      <c r="Y37" s="185">
        <f>'комплекты фурнитуры'!$C$19</f>
        <v>740</v>
      </c>
      <c r="Z37" s="185"/>
      <c r="AA37" s="185"/>
      <c r="AB37" s="185"/>
      <c r="AC37" s="185"/>
      <c r="AD37" s="185"/>
      <c r="AE37" s="185"/>
      <c r="AF37" s="185">
        <f>'комплекты фурнитуры'!$C$78</f>
        <v>210</v>
      </c>
      <c r="AG37" s="185">
        <f>'комплекты фурнитуры'!$C$79</f>
        <v>20</v>
      </c>
      <c r="AH37" s="188">
        <f>SUM(Прайс[[#This Row],[КФ НСТ11]:[KFPr-SB-ZPG]])</f>
        <v>970</v>
      </c>
      <c r="AI37" s="188"/>
      <c r="AJ37" s="185"/>
      <c r="AK37" s="185"/>
      <c r="AL37" s="185"/>
      <c r="AM37" s="188"/>
      <c r="AN37" s="188">
        <f>'комплекты фурнитуры'!$C$69</f>
        <v>130</v>
      </c>
      <c r="AO37" s="188"/>
      <c r="AP37" s="188"/>
      <c r="AQ37" s="188"/>
      <c r="AR37" s="188"/>
      <c r="AS37" s="188"/>
      <c r="AT37" s="188"/>
      <c r="AU37" s="188"/>
      <c r="AV37" s="188"/>
      <c r="AW37" s="188">
        <f>'комплекты фурнитуры'!$C$73</f>
        <v>6080</v>
      </c>
      <c r="AX37" s="188"/>
      <c r="AY37" s="188">
        <f>'комплекты фурнитуры'!$C$76</f>
        <v>2290</v>
      </c>
      <c r="AZ37" s="188"/>
      <c r="BA37" s="188"/>
      <c r="BB37" s="188"/>
      <c r="BC37" s="188"/>
      <c r="BD37" s="188"/>
      <c r="BE37" s="188"/>
      <c r="BF37" s="188"/>
      <c r="BG37" s="188"/>
      <c r="BH37" s="188"/>
      <c r="BI37" s="188"/>
      <c r="BJ37" s="188"/>
      <c r="BK37" s="188"/>
      <c r="BL37" s="188"/>
      <c r="BM37" s="188"/>
      <c r="BN37" s="188"/>
      <c r="BO37" s="188"/>
      <c r="BP37" s="189">
        <f>Прайс[[#This Row],[KFP-SP-PPGK]]</f>
        <v>6080</v>
      </c>
      <c r="BQ37" s="26">
        <f>Прайс[[#This Row],[KFP-SP-PPA]]+Прайс[[#This Row],[KFP-SB-N110]]*2</f>
        <v>2550</v>
      </c>
      <c r="BR37" s="26">
        <v>0</v>
      </c>
      <c r="BS37" s="1">
        <v>600</v>
      </c>
      <c r="BT37" s="1">
        <v>720</v>
      </c>
      <c r="BU37" s="1">
        <v>350</v>
      </c>
      <c r="BV37" s="182">
        <v>1.08</v>
      </c>
      <c r="BW37" s="182">
        <v>1.0649999999999999</v>
      </c>
      <c r="BX37" s="26">
        <v>1.03</v>
      </c>
      <c r="BY37" s="1">
        <v>0</v>
      </c>
      <c r="BZ37" s="1">
        <v>0</v>
      </c>
      <c r="CA37" s="1" t="s">
        <v>10</v>
      </c>
      <c r="CB37" s="26" t="s">
        <v>495</v>
      </c>
      <c r="CC37" s="1">
        <v>0</v>
      </c>
      <c r="CD37" s="1" t="s">
        <v>10</v>
      </c>
      <c r="CE37" s="1">
        <v>2460</v>
      </c>
      <c r="CF37" s="1"/>
      <c r="CG37" s="1"/>
      <c r="CH37" s="1">
        <v>1</v>
      </c>
    </row>
    <row r="38" spans="1:90" ht="15" customHeight="1" x14ac:dyDescent="0.25">
      <c r="A38" s="230" t="s">
        <v>85</v>
      </c>
      <c r="B38" s="185" t="s">
        <v>7</v>
      </c>
      <c r="C38" s="185" t="s">
        <v>956</v>
      </c>
      <c r="D38" s="185" t="s">
        <v>77</v>
      </c>
      <c r="E38" s="185" t="s">
        <v>10</v>
      </c>
      <c r="F38" s="185" t="s">
        <v>91</v>
      </c>
      <c r="G38" s="186">
        <v>360</v>
      </c>
      <c r="H38" s="186">
        <v>1250</v>
      </c>
      <c r="I38" s="186">
        <v>400</v>
      </c>
      <c r="J38" s="186">
        <v>900</v>
      </c>
      <c r="K38" s="186">
        <v>250</v>
      </c>
      <c r="L38" s="186">
        <v>560</v>
      </c>
      <c r="M38" s="185"/>
      <c r="N38" s="190"/>
      <c r="O38" s="181">
        <v>1510</v>
      </c>
      <c r="P38" s="181"/>
      <c r="Q38" s="181">
        <v>540</v>
      </c>
      <c r="R38" s="185"/>
      <c r="S38" s="185"/>
      <c r="T38" s="185"/>
      <c r="U38" s="185"/>
      <c r="V38" s="185"/>
      <c r="W38" s="185"/>
      <c r="X38" s="185"/>
      <c r="Y38" s="185"/>
      <c r="Z38" s="185"/>
      <c r="AA38" s="185"/>
      <c r="AB38" s="185"/>
      <c r="AC38" s="185"/>
      <c r="AD38" s="185"/>
      <c r="AE38" s="185"/>
      <c r="AF38" s="185">
        <f>'комплекты фурнитуры'!$C$78</f>
        <v>210</v>
      </c>
      <c r="AG38" s="185">
        <f>'комплекты фурнитуры'!$C$79</f>
        <v>20</v>
      </c>
      <c r="AH38" s="188">
        <f>SUM(Прайс[[#This Row],[КФ НСТ11]:[KFPr-SB-ZPG]])</f>
        <v>770</v>
      </c>
      <c r="AI38" s="188"/>
      <c r="AJ38" s="185"/>
      <c r="AK38" s="185"/>
      <c r="AL38" s="185"/>
      <c r="AM38" s="188">
        <f>'комплекты фурнитуры'!$C$68</f>
        <v>620</v>
      </c>
      <c r="AN38" s="188">
        <f>'комплекты фурнитуры'!$C$69</f>
        <v>130</v>
      </c>
      <c r="AO38" s="188"/>
      <c r="AP38" s="188"/>
      <c r="AQ38" s="188"/>
      <c r="AR38" s="188"/>
      <c r="AS38" s="188"/>
      <c r="AT38" s="188"/>
      <c r="AU38" s="188"/>
      <c r="AV38" s="188"/>
      <c r="AW38" s="188"/>
      <c r="AX38" s="188"/>
      <c r="AY38" s="188"/>
      <c r="AZ38" s="188"/>
      <c r="BA38" s="188"/>
      <c r="BB38" s="188"/>
      <c r="BC38" s="188"/>
      <c r="BD38" s="188"/>
      <c r="BE38" s="188"/>
      <c r="BF38" s="188"/>
      <c r="BG38" s="188"/>
      <c r="BH38" s="188"/>
      <c r="BI38" s="188"/>
      <c r="BJ38" s="188"/>
      <c r="BK38" s="188"/>
      <c r="BL38" s="188"/>
      <c r="BM38" s="188"/>
      <c r="BN38" s="188"/>
      <c r="BO38" s="188"/>
      <c r="BP38" s="189">
        <f>Прайс[[#This Row],[КФ петли SENS накл.110 гр. с крестообр. Планкой]]*4</f>
        <v>2480</v>
      </c>
      <c r="BQ38" s="26">
        <f>Прайс[[#This Row],[KFP-SB-N110]]*4</f>
        <v>520</v>
      </c>
      <c r="BR38" s="26">
        <f>Прайс[[#This Row],[KFP-SB-N110]]*4</f>
        <v>520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182">
        <v>1.08</v>
      </c>
      <c r="BW38" s="182">
        <v>1.0649999999999999</v>
      </c>
      <c r="BX38" s="26">
        <v>1.3</v>
      </c>
      <c r="BY38" s="1">
        <v>0</v>
      </c>
      <c r="BZ38" s="1">
        <v>3</v>
      </c>
      <c r="CA38" s="1" t="s">
        <v>75</v>
      </c>
      <c r="CB38" s="26" t="s">
        <v>493</v>
      </c>
      <c r="CC38" s="1">
        <v>0</v>
      </c>
      <c r="CD38" s="1" t="s">
        <v>75</v>
      </c>
      <c r="CE38" s="1">
        <v>1690</v>
      </c>
      <c r="CF38" s="1"/>
      <c r="CG38" s="1"/>
      <c r="CH38" s="1">
        <v>2</v>
      </c>
      <c r="CJ38" t="s">
        <v>540</v>
      </c>
    </row>
    <row r="39" spans="1:90" ht="15" customHeight="1" x14ac:dyDescent="0.25">
      <c r="A39" s="218" t="s">
        <v>28</v>
      </c>
      <c r="B39" s="185" t="s">
        <v>7</v>
      </c>
      <c r="C39" s="185" t="s">
        <v>957</v>
      </c>
      <c r="D39" s="185" t="s">
        <v>77</v>
      </c>
      <c r="E39" s="185" t="s">
        <v>10</v>
      </c>
      <c r="F39" s="185" t="s">
        <v>96</v>
      </c>
      <c r="G39" s="186">
        <v>720</v>
      </c>
      <c r="H39" s="186">
        <v>720</v>
      </c>
      <c r="I39" s="186">
        <v>400</v>
      </c>
      <c r="J39" s="186">
        <v>900</v>
      </c>
      <c r="K39" s="186">
        <v>300</v>
      </c>
      <c r="L39" s="186">
        <v>400</v>
      </c>
      <c r="M39" s="185"/>
      <c r="N39" s="190" t="s">
        <v>64</v>
      </c>
      <c r="O39" s="181">
        <v>1510</v>
      </c>
      <c r="P39" s="181"/>
      <c r="Q39" s="181"/>
      <c r="R39" s="185">
        <f>'комплекты фурнитуры'!$C$9</f>
        <v>540</v>
      </c>
      <c r="S39" s="185"/>
      <c r="T39" s="185"/>
      <c r="U39" s="185"/>
      <c r="V39" s="185"/>
      <c r="W39" s="185"/>
      <c r="X39" s="185"/>
      <c r="Y39" s="185"/>
      <c r="Z39" s="185"/>
      <c r="AA39" s="185"/>
      <c r="AB39" s="185"/>
      <c r="AC39" s="185"/>
      <c r="AD39" s="185"/>
      <c r="AE39" s="185"/>
      <c r="AF39" s="185">
        <f>'комплекты фурнитуры'!$C$78</f>
        <v>210</v>
      </c>
      <c r="AG39" s="185">
        <f>'комплекты фурнитуры'!$C$79</f>
        <v>20</v>
      </c>
      <c r="AH39" s="188">
        <f>SUM(Прайс[[#This Row],[КФ НСТ11]:[KFPr-SB-ZPG]])</f>
        <v>770</v>
      </c>
      <c r="AI39" s="188"/>
      <c r="AJ39" s="185"/>
      <c r="AK39" s="185"/>
      <c r="AL39" s="185"/>
      <c r="AM39" s="188"/>
      <c r="AN39" s="188"/>
      <c r="AO39" s="188"/>
      <c r="AP39" s="188"/>
      <c r="AQ39" s="188"/>
      <c r="AR39" s="188"/>
      <c r="AS39" s="188"/>
      <c r="AT39" s="188"/>
      <c r="AU39" s="188"/>
      <c r="AV39" s="188"/>
      <c r="AW39" s="188"/>
      <c r="AX39" s="188"/>
      <c r="AY39" s="188"/>
      <c r="AZ39" s="188">
        <f>'комплекты фурнитуры'!$C$75</f>
        <v>13990</v>
      </c>
      <c r="BA39" s="188"/>
      <c r="BB39" s="188"/>
      <c r="BC39" s="188"/>
      <c r="BD39" s="188"/>
      <c r="BE39" s="188"/>
      <c r="BF39" s="188"/>
      <c r="BG39" s="188"/>
      <c r="BH39" s="188"/>
      <c r="BI39" s="188"/>
      <c r="BJ39" s="188"/>
      <c r="BK39" s="188"/>
      <c r="BL39" s="188"/>
      <c r="BM39" s="188"/>
      <c r="BN39" s="188"/>
      <c r="BO39" s="188"/>
      <c r="BP39" s="189">
        <f>Прайс[[#This Row],[KFP-SB-PPHF_W]]</f>
        <v>13990</v>
      </c>
      <c r="BQ39" s="26">
        <v>0</v>
      </c>
      <c r="BR39" s="26">
        <v>0</v>
      </c>
      <c r="BS39" s="1">
        <v>300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182">
        <v>1.08</v>
      </c>
      <c r="BW39" s="182">
        <v>1.0649999999999999</v>
      </c>
      <c r="BX39" s="26">
        <v>1.3</v>
      </c>
      <c r="BY39" s="1">
        <v>1</v>
      </c>
      <c r="BZ39" s="1">
        <v>1</v>
      </c>
      <c r="CA39" s="1" t="s">
        <v>10</v>
      </c>
      <c r="CB39" s="26" t="s">
        <v>494</v>
      </c>
      <c r="CC39" s="1">
        <v>1</v>
      </c>
      <c r="CD39" s="1" t="s">
        <v>75</v>
      </c>
      <c r="CE39" s="1">
        <v>1690</v>
      </c>
      <c r="CF39" s="1"/>
      <c r="CG39" s="1"/>
      <c r="CH39" s="1">
        <v>2</v>
      </c>
    </row>
    <row r="40" spans="1:90" ht="15" customHeight="1" x14ac:dyDescent="0.25">
      <c r="A40" s="230" t="s">
        <v>491</v>
      </c>
      <c r="B40" s="185" t="s">
        <v>7</v>
      </c>
      <c r="C40" s="185" t="s">
        <v>958</v>
      </c>
      <c r="D40" s="185" t="s">
        <v>73</v>
      </c>
      <c r="E40" s="185" t="s">
        <v>10</v>
      </c>
      <c r="F40" s="185" t="s">
        <v>91</v>
      </c>
      <c r="G40" s="186">
        <v>360</v>
      </c>
      <c r="H40" s="186">
        <v>1250</v>
      </c>
      <c r="I40" s="186">
        <v>595</v>
      </c>
      <c r="J40" s="186">
        <v>1000</v>
      </c>
      <c r="K40" s="186">
        <v>315</v>
      </c>
      <c r="L40" s="186">
        <v>560</v>
      </c>
      <c r="M40" s="185"/>
      <c r="N40" s="190"/>
      <c r="O40" s="181">
        <v>2580</v>
      </c>
      <c r="P40" s="181"/>
      <c r="Q40" s="181"/>
      <c r="R40" s="185"/>
      <c r="S40" s="185"/>
      <c r="T40" s="185"/>
      <c r="U40" s="185"/>
      <c r="V40" s="185"/>
      <c r="W40" s="185"/>
      <c r="X40" s="185"/>
      <c r="Y40" s="185"/>
      <c r="Z40" s="185"/>
      <c r="AA40" s="185">
        <f>'комплекты фурнитуры'!$C$21</f>
        <v>1130</v>
      </c>
      <c r="AB40" s="185"/>
      <c r="AC40" s="185"/>
      <c r="AD40" s="185"/>
      <c r="AE40" s="185"/>
      <c r="AF40" s="185">
        <f>'комплекты фурнитуры'!$C$78</f>
        <v>210</v>
      </c>
      <c r="AG40" s="185">
        <f>'комплекты фурнитуры'!$C$79</f>
        <v>20</v>
      </c>
      <c r="AH40" s="188">
        <f>SUM(Прайс[[#This Row],[КФ НСТ11]:[KFPr-SB-ZPG]])</f>
        <v>1360</v>
      </c>
      <c r="AI40" s="188"/>
      <c r="AJ40" s="185">
        <f>'комплекты фурнитуры'!$C$84</f>
        <v>30</v>
      </c>
      <c r="AK40" s="185">
        <f>'комплекты фурнитуры'!$C$96</f>
        <v>20</v>
      </c>
      <c r="AL40" s="185"/>
      <c r="AM40" s="188"/>
      <c r="AN40" s="188"/>
      <c r="AO40" s="188">
        <f>'комплекты фурнитуры'!$C$62</f>
        <v>1300</v>
      </c>
      <c r="AP40" s="188">
        <f>'комплекты фурнитуры'!$C$64</f>
        <v>480</v>
      </c>
      <c r="AQ40" s="188"/>
      <c r="AR40" s="188"/>
      <c r="AS40" s="188"/>
      <c r="AT40" s="188"/>
      <c r="AU40" s="188"/>
      <c r="AV40" s="188"/>
      <c r="AW40" s="188"/>
      <c r="AX40" s="188"/>
      <c r="AY40" s="188"/>
      <c r="AZ40" s="188"/>
      <c r="BA40" s="188"/>
      <c r="BB40" s="188"/>
      <c r="BC40" s="188"/>
      <c r="BD40" s="188"/>
      <c r="BE40" s="188"/>
      <c r="BF40" s="188"/>
      <c r="BG40" s="188"/>
      <c r="BH40" s="188"/>
      <c r="BI40" s="188"/>
      <c r="BJ40" s="188"/>
      <c r="BK40" s="188"/>
      <c r="BL40" s="188"/>
      <c r="BM40" s="188"/>
      <c r="BN40" s="188"/>
      <c r="BO40" s="188"/>
      <c r="BP40" s="189">
        <f>Прайс[[#This Row],[KFPr-SB-SPL]]+Прайс[[#This Row],[KFPr-SB-SMRZ_16мм]]+Прайс[[#This Row],[КФ петли вклад. 95 гр. с крестообр. планкой]]*2</f>
        <v>2650</v>
      </c>
      <c r="BQ40" s="26">
        <f>Прайс[[#This Row],[KFPr-SB-SPL]]+Прайс[[#This Row],[KFPr-SB-SMRZ_16мм]]+Прайс[[#This Row],[KFP-SB-PY94]]*2</f>
        <v>1010</v>
      </c>
      <c r="BR40" s="26">
        <f>Прайс[[#This Row],[KFPr-SB-SPL]]+Прайс[[#This Row],[KFPr-SB-SMRZ_16мм]]+Прайс[[#This Row],[KFP-SB-PY94]]*2</f>
        <v>1010</v>
      </c>
      <c r="BS40" s="1">
        <v>600</v>
      </c>
      <c r="BT40" s="1">
        <v>720</v>
      </c>
      <c r="BU40" s="1">
        <f>IF(OR(Прайс[[#This Row],[Тип]]="Нижний",Прайс[[#This Row],[Тип]]="Пенал"),"560",IF(Прайс[[#This Row],[Тип]]="Верхний",315,0))</f>
        <v>315</v>
      </c>
      <c r="BV40" s="182">
        <v>1.08</v>
      </c>
      <c r="BW40" s="182">
        <v>1.0649999999999999</v>
      </c>
      <c r="BX40" s="26">
        <v>0</v>
      </c>
      <c r="BY40" s="1">
        <v>0</v>
      </c>
      <c r="BZ40" s="1">
        <v>2</v>
      </c>
      <c r="CA40" s="1" t="s">
        <v>75</v>
      </c>
      <c r="CB40" s="26" t="s">
        <v>493</v>
      </c>
      <c r="CC40" s="1">
        <v>1</v>
      </c>
      <c r="CD40" s="1" t="s">
        <v>75</v>
      </c>
      <c r="CE40" s="1">
        <v>2900</v>
      </c>
      <c r="CF40" s="1"/>
      <c r="CG40" s="1"/>
      <c r="CH40" s="1">
        <v>1</v>
      </c>
      <c r="CJ40" t="s">
        <v>561</v>
      </c>
      <c r="CL40" t="s">
        <v>560</v>
      </c>
    </row>
    <row r="41" spans="1:90" ht="15" customHeight="1" x14ac:dyDescent="0.25">
      <c r="A41" s="245" t="s">
        <v>29</v>
      </c>
      <c r="B41" s="185" t="s">
        <v>7</v>
      </c>
      <c r="C41" s="185" t="s">
        <v>959</v>
      </c>
      <c r="D41" s="185" t="s">
        <v>77</v>
      </c>
      <c r="E41" s="185" t="s">
        <v>10</v>
      </c>
      <c r="F41" s="185" t="s">
        <v>97</v>
      </c>
      <c r="G41" s="186">
        <v>440</v>
      </c>
      <c r="H41" s="186">
        <v>1210</v>
      </c>
      <c r="I41" s="186">
        <v>500</v>
      </c>
      <c r="J41" s="186">
        <v>600</v>
      </c>
      <c r="K41" s="186">
        <v>300</v>
      </c>
      <c r="L41" s="186">
        <v>400</v>
      </c>
      <c r="M41" s="185"/>
      <c r="N41" s="190"/>
      <c r="O41" s="181">
        <v>2540</v>
      </c>
      <c r="P41" s="181"/>
      <c r="Q41" s="181"/>
      <c r="R41" s="185"/>
      <c r="S41" s="185"/>
      <c r="T41" s="185"/>
      <c r="U41" s="185"/>
      <c r="V41" s="185"/>
      <c r="W41" s="185"/>
      <c r="X41" s="185"/>
      <c r="Y41" s="185"/>
      <c r="Z41" s="185"/>
      <c r="AA41" s="185"/>
      <c r="AB41" s="185"/>
      <c r="AC41" s="185">
        <f>'комплекты фурнитуры'!$C$23</f>
        <v>750</v>
      </c>
      <c r="AD41" s="185"/>
      <c r="AE41" s="185"/>
      <c r="AF41" s="185">
        <f>'комплекты фурнитуры'!$C$78</f>
        <v>210</v>
      </c>
      <c r="AG41" s="185">
        <f>'комплекты фурнитуры'!$C$79</f>
        <v>20</v>
      </c>
      <c r="AH41" s="188">
        <f>SUM(Прайс[[#This Row],[КФ НСТ11]:[KFPr-SB-ZPG]])</f>
        <v>980</v>
      </c>
      <c r="AI41" s="188"/>
      <c r="AJ41" s="185"/>
      <c r="AK41" s="185"/>
      <c r="AL41" s="185"/>
      <c r="AM41" s="188">
        <f>'комплекты фурнитуры'!$C$68</f>
        <v>620</v>
      </c>
      <c r="AN41" s="188">
        <f>'комплекты фурнитуры'!$C$69</f>
        <v>130</v>
      </c>
      <c r="AO41" s="188"/>
      <c r="AP41" s="188"/>
      <c r="AQ41" s="188"/>
      <c r="AR41" s="188"/>
      <c r="AS41" s="188"/>
      <c r="AT41" s="188"/>
      <c r="AU41" s="188"/>
      <c r="AV41" s="188"/>
      <c r="AW41" s="188"/>
      <c r="AX41" s="188"/>
      <c r="AY41" s="188"/>
      <c r="AZ41" s="188"/>
      <c r="BA41" s="188"/>
      <c r="BB41" s="188"/>
      <c r="BC41" s="188"/>
      <c r="BD41" s="188"/>
      <c r="BE41" s="188"/>
      <c r="BF41" s="188"/>
      <c r="BG41" s="188"/>
      <c r="BH41" s="188"/>
      <c r="BI41" s="188"/>
      <c r="BJ41" s="188"/>
      <c r="BK41" s="188"/>
      <c r="BL41" s="188"/>
      <c r="BM41" s="188"/>
      <c r="BN41" s="188"/>
      <c r="BO41" s="188"/>
      <c r="BP41" s="189">
        <f>Прайс[[#This Row],[КФ петли SENS накл.110 гр. с крестообр. Планкой]]*2</f>
        <v>1240</v>
      </c>
      <c r="BQ41" s="26">
        <f>Прайс[[#This Row],[KFP-SB-N110]]*2</f>
        <v>260</v>
      </c>
      <c r="BR41" s="26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182">
        <v>1.095</v>
      </c>
      <c r="BW41" s="182">
        <v>1.0649999999999999</v>
      </c>
      <c r="BX41" s="26">
        <v>1.3</v>
      </c>
      <c r="BY41" s="1">
        <v>1</v>
      </c>
      <c r="BZ41" s="1">
        <v>2</v>
      </c>
      <c r="CA41" s="1" t="s">
        <v>75</v>
      </c>
      <c r="CB41" s="26" t="s">
        <v>493</v>
      </c>
      <c r="CC41" s="1">
        <v>1</v>
      </c>
      <c r="CD41" s="1" t="s">
        <v>10</v>
      </c>
      <c r="CE41" s="1">
        <v>2890</v>
      </c>
      <c r="CF41" s="1"/>
      <c r="CG41" s="1"/>
      <c r="CH41" s="1">
        <v>1</v>
      </c>
      <c r="CJ41" t="s">
        <v>562</v>
      </c>
    </row>
    <row r="42" spans="1:90" ht="15" customHeight="1" x14ac:dyDescent="0.25">
      <c r="A42" s="245" t="s">
        <v>30</v>
      </c>
      <c r="B42" s="185" t="s">
        <v>7</v>
      </c>
      <c r="C42" s="185" t="s">
        <v>960</v>
      </c>
      <c r="D42" s="185" t="s">
        <v>77</v>
      </c>
      <c r="E42" s="185" t="s">
        <v>10</v>
      </c>
      <c r="F42" s="185" t="s">
        <v>97</v>
      </c>
      <c r="G42" s="186">
        <v>440</v>
      </c>
      <c r="H42" s="186">
        <v>1210</v>
      </c>
      <c r="I42" s="186">
        <v>600</v>
      </c>
      <c r="J42" s="186">
        <v>900</v>
      </c>
      <c r="K42" s="186">
        <v>300</v>
      </c>
      <c r="L42" s="186">
        <v>400</v>
      </c>
      <c r="M42" s="185"/>
      <c r="N42" s="190"/>
      <c r="O42" s="181">
        <v>2540</v>
      </c>
      <c r="P42" s="181"/>
      <c r="Q42" s="181"/>
      <c r="R42" s="185"/>
      <c r="S42" s="185"/>
      <c r="T42" s="185"/>
      <c r="U42" s="185"/>
      <c r="V42" s="185"/>
      <c r="W42" s="185"/>
      <c r="X42" s="185"/>
      <c r="Y42" s="185"/>
      <c r="Z42" s="185"/>
      <c r="AA42" s="185"/>
      <c r="AB42" s="185"/>
      <c r="AC42" s="185">
        <f>'комплекты фурнитуры'!$C$23</f>
        <v>750</v>
      </c>
      <c r="AD42" s="185"/>
      <c r="AE42" s="185"/>
      <c r="AF42" s="185">
        <f>'комплекты фурнитуры'!$C$78</f>
        <v>210</v>
      </c>
      <c r="AG42" s="185">
        <f>'комплекты фурнитуры'!$C$79</f>
        <v>20</v>
      </c>
      <c r="AH42" s="188">
        <f>SUM(Прайс[[#This Row],[КФ НСТ11]:[KFPr-SB-ZPG]])</f>
        <v>980</v>
      </c>
      <c r="AI42" s="188"/>
      <c r="AJ42" s="185"/>
      <c r="AK42" s="185"/>
      <c r="AL42" s="185"/>
      <c r="AM42" s="188">
        <f>'комплекты фурнитуры'!$C$68</f>
        <v>620</v>
      </c>
      <c r="AN42" s="188">
        <f>'комплекты фурнитуры'!$C$69</f>
        <v>130</v>
      </c>
      <c r="AO42" s="188"/>
      <c r="AP42" s="188"/>
      <c r="AQ42" s="188"/>
      <c r="AR42" s="188"/>
      <c r="AS42" s="188"/>
      <c r="AT42" s="188"/>
      <c r="AU42" s="188"/>
      <c r="AV42" s="188"/>
      <c r="AW42" s="188"/>
      <c r="AX42" s="188"/>
      <c r="AY42" s="188"/>
      <c r="AZ42" s="188"/>
      <c r="BA42" s="188"/>
      <c r="BB42" s="188"/>
      <c r="BC42" s="188"/>
      <c r="BD42" s="188"/>
      <c r="BE42" s="188"/>
      <c r="BF42" s="188"/>
      <c r="BG42" s="188"/>
      <c r="BH42" s="188"/>
      <c r="BI42" s="188"/>
      <c r="BJ42" s="188"/>
      <c r="BK42" s="188"/>
      <c r="BL42" s="188"/>
      <c r="BM42" s="188"/>
      <c r="BN42" s="188"/>
      <c r="BO42" s="188"/>
      <c r="BP42" s="189">
        <f>Прайс[[#This Row],[КФ петли SENS накл.110 гр. с крестообр. Планкой]]*4</f>
        <v>2480</v>
      </c>
      <c r="BQ42" s="26">
        <f>Прайс[[#This Row],[KFP-SB-N110]]*4</f>
        <v>520</v>
      </c>
      <c r="BR42" s="26">
        <f>Прайс[[#This Row],[KFP-SB-N110]]*4</f>
        <v>520</v>
      </c>
      <c r="BS42" s="1">
        <v>500</v>
      </c>
      <c r="BT42" s="1">
        <v>680</v>
      </c>
      <c r="BU42" s="1">
        <f>IF(OR(Прайс[[#This Row],[Тип]]="Нижний",Прайс[[#This Row],[Тип]]="Пенал"),"560",IF(Прайс[[#This Row],[Тип]]="Верхний",315,0))</f>
        <v>315</v>
      </c>
      <c r="BV42" s="182">
        <v>1.095</v>
      </c>
      <c r="BW42" s="182">
        <v>1.0649999999999999</v>
      </c>
      <c r="BX42" s="26">
        <v>1.3</v>
      </c>
      <c r="BY42" s="1">
        <v>1</v>
      </c>
      <c r="BZ42" s="1">
        <v>2</v>
      </c>
      <c r="CA42" s="1" t="s">
        <v>75</v>
      </c>
      <c r="CB42" s="26" t="s">
        <v>493</v>
      </c>
      <c r="CC42" s="1">
        <v>1</v>
      </c>
      <c r="CD42" s="1" t="s">
        <v>10</v>
      </c>
      <c r="CE42" s="1">
        <v>2890</v>
      </c>
      <c r="CF42" s="1"/>
      <c r="CG42" s="1"/>
      <c r="CH42" s="1">
        <v>2</v>
      </c>
    </row>
    <row r="43" spans="1:90" ht="15" customHeight="1" x14ac:dyDescent="0.25">
      <c r="A43" s="230" t="s">
        <v>31</v>
      </c>
      <c r="B43" s="185" t="s">
        <v>7</v>
      </c>
      <c r="C43" s="185" t="s">
        <v>961</v>
      </c>
      <c r="D43" s="185" t="s">
        <v>78</v>
      </c>
      <c r="E43" s="185" t="s">
        <v>10</v>
      </c>
      <c r="F43" s="185" t="s">
        <v>91</v>
      </c>
      <c r="G43" s="186">
        <v>360</v>
      </c>
      <c r="H43" s="186">
        <v>960</v>
      </c>
      <c r="I43" s="186">
        <v>600</v>
      </c>
      <c r="J43" s="186">
        <v>600</v>
      </c>
      <c r="K43" s="186">
        <v>600</v>
      </c>
      <c r="L43" s="186">
        <v>600</v>
      </c>
      <c r="M43" s="185"/>
      <c r="N43" s="190" t="s">
        <v>57</v>
      </c>
      <c r="O43" s="181">
        <v>2530</v>
      </c>
      <c r="P43" s="181"/>
      <c r="Q43" s="181"/>
      <c r="R43" s="185"/>
      <c r="S43" s="185"/>
      <c r="T43" s="185"/>
      <c r="U43" s="185"/>
      <c r="V43" s="185"/>
      <c r="W43" s="185"/>
      <c r="X43" s="185"/>
      <c r="Y43" s="185">
        <f>'комплекты фурнитуры'!$C$19</f>
        <v>740</v>
      </c>
      <c r="Z43" s="185"/>
      <c r="AA43" s="185"/>
      <c r="AB43" s="185"/>
      <c r="AC43" s="185"/>
      <c r="AD43" s="185"/>
      <c r="AE43" s="185"/>
      <c r="AF43" s="185">
        <f>'комплекты фурнитуры'!$C$78</f>
        <v>210</v>
      </c>
      <c r="AG43" s="185">
        <f>'комплекты фурнитуры'!$C$79</f>
        <v>20</v>
      </c>
      <c r="AH43" s="188">
        <f>SUM(Прайс[[#This Row],[КФ НСТ11]:[KFPr-SB-ZPG]])</f>
        <v>970</v>
      </c>
      <c r="AI43" s="188"/>
      <c r="AJ43" s="185"/>
      <c r="AK43" s="185"/>
      <c r="AL43" s="185"/>
      <c r="AM43" s="188"/>
      <c r="AN43" s="188"/>
      <c r="AO43" s="188"/>
      <c r="AP43" s="188"/>
      <c r="AQ43" s="188">
        <f>'комплекты фурнитуры'!$C$60</f>
        <v>1560</v>
      </c>
      <c r="AR43" s="188">
        <f>'комплекты фурнитуры'!$C$61</f>
        <v>190</v>
      </c>
      <c r="AS43" s="188"/>
      <c r="AT43" s="188"/>
      <c r="AU43" s="188"/>
      <c r="AV43" s="188"/>
      <c r="AW43" s="188"/>
      <c r="AX43" s="188"/>
      <c r="AY43" s="188"/>
      <c r="AZ43" s="188"/>
      <c r="BA43" s="188"/>
      <c r="BB43" s="188"/>
      <c r="BC43" s="188"/>
      <c r="BD43" s="188"/>
      <c r="BE43" s="188"/>
      <c r="BF43" s="188"/>
      <c r="BG43" s="188"/>
      <c r="BH43" s="188"/>
      <c r="BI43" s="188"/>
      <c r="BJ43" s="188"/>
      <c r="BK43" s="188"/>
      <c r="BL43" s="188"/>
      <c r="BM43" s="188"/>
      <c r="BN43" s="188"/>
      <c r="BO43" s="188"/>
      <c r="BP43" s="189">
        <f>Прайс[[#This Row],[КKFP-SB-GT45]]*2</f>
        <v>3120</v>
      </c>
      <c r="BQ43" s="26">
        <f>Прайс[[#This Row],[KFP-SB-N45]]*2</f>
        <v>380</v>
      </c>
      <c r="BR43" s="26">
        <f>Прайс[[#This Row],[KFP-SB-N45]]*2</f>
        <v>380</v>
      </c>
      <c r="BS43" s="1">
        <v>600</v>
      </c>
      <c r="BT43" s="1">
        <v>720</v>
      </c>
      <c r="BU43" s="1">
        <v>600</v>
      </c>
      <c r="BV43" s="182">
        <v>1.08</v>
      </c>
      <c r="BW43" s="182">
        <v>1.0649999999999999</v>
      </c>
      <c r="BX43" s="26">
        <v>0</v>
      </c>
      <c r="BY43" s="1">
        <v>0</v>
      </c>
      <c r="BZ43" s="1">
        <v>3</v>
      </c>
      <c r="CA43" s="1" t="s">
        <v>75</v>
      </c>
      <c r="CB43" s="26" t="s">
        <v>493</v>
      </c>
      <c r="CC43" s="1">
        <v>1</v>
      </c>
      <c r="CD43" s="1" t="s">
        <v>10</v>
      </c>
      <c r="CE43" s="1">
        <v>2820</v>
      </c>
      <c r="CF43" s="1"/>
      <c r="CG43" s="1"/>
      <c r="CH43" s="1">
        <v>1</v>
      </c>
      <c r="CJ43" t="s">
        <v>538</v>
      </c>
    </row>
    <row r="44" spans="1:90" ht="15" customHeight="1" x14ac:dyDescent="0.25">
      <c r="A44" s="230" t="s">
        <v>413</v>
      </c>
      <c r="B44" s="185" t="s">
        <v>7</v>
      </c>
      <c r="C44" s="185" t="s">
        <v>962</v>
      </c>
      <c r="D44" s="185" t="s">
        <v>77</v>
      </c>
      <c r="E44" s="185" t="s">
        <v>10</v>
      </c>
      <c r="F44" s="185" t="s">
        <v>98</v>
      </c>
      <c r="G44" s="186">
        <v>601</v>
      </c>
      <c r="H44" s="186">
        <v>1250</v>
      </c>
      <c r="I44" s="186">
        <v>450</v>
      </c>
      <c r="J44" s="186">
        <v>450</v>
      </c>
      <c r="K44" s="186">
        <v>315</v>
      </c>
      <c r="L44" s="186">
        <v>360</v>
      </c>
      <c r="M44" s="185"/>
      <c r="N44" s="190" t="s">
        <v>66</v>
      </c>
      <c r="O44" s="181">
        <v>1460</v>
      </c>
      <c r="P44" s="181"/>
      <c r="Q44" s="181"/>
      <c r="R44" s="185"/>
      <c r="S44" s="185"/>
      <c r="T44" s="185"/>
      <c r="U44" s="185"/>
      <c r="V44" s="185"/>
      <c r="W44" s="185"/>
      <c r="X44" s="185"/>
      <c r="Y44" s="185"/>
      <c r="Z44" s="185"/>
      <c r="AA44" s="185"/>
      <c r="AB44" s="185">
        <f>'комплекты фурнитуры'!$C$22</f>
        <v>340</v>
      </c>
      <c r="AC44" s="185"/>
      <c r="AD44" s="185"/>
      <c r="AE44" s="185"/>
      <c r="AF44" s="185">
        <f>'комплекты фурнитуры'!$C$78</f>
        <v>210</v>
      </c>
      <c r="AG44" s="185">
        <f>'комплекты фурнитуры'!$C$79</f>
        <v>20</v>
      </c>
      <c r="AH44" s="188">
        <f>SUM(Прайс[[#This Row],[КФ НСТ11]:[KFPr-SB-ZPG]])</f>
        <v>570</v>
      </c>
      <c r="AI44" s="188"/>
      <c r="AJ44" s="185"/>
      <c r="AK44" s="185"/>
      <c r="AL44" s="185"/>
      <c r="AM44" s="188">
        <f>'комплекты фурнитуры'!$C$68</f>
        <v>620</v>
      </c>
      <c r="AN44" s="188">
        <f>'комплекты фурнитуры'!$C$69</f>
        <v>130</v>
      </c>
      <c r="AO44" s="188"/>
      <c r="AP44" s="188"/>
      <c r="AQ44" s="188"/>
      <c r="AR44" s="188"/>
      <c r="AS44" s="188">
        <f>'комплекты фурнитуры'!$C$44</f>
        <v>1590</v>
      </c>
      <c r="AT44" s="188"/>
      <c r="AU44" s="188"/>
      <c r="AV44" s="188"/>
      <c r="AW44" s="188"/>
      <c r="AX44" s="188"/>
      <c r="AY44" s="188"/>
      <c r="AZ44" s="188"/>
      <c r="BA44" s="188"/>
      <c r="BB44" s="188"/>
      <c r="BC44" s="188"/>
      <c r="BD44" s="188"/>
      <c r="BE44" s="188"/>
      <c r="BF44" s="188"/>
      <c r="BG44" s="188"/>
      <c r="BH44" s="188"/>
      <c r="BI44" s="188"/>
      <c r="BJ44" s="188"/>
      <c r="BK44" s="188"/>
      <c r="BL44" s="188"/>
      <c r="BM44" s="188"/>
      <c r="BN44" s="188"/>
      <c r="BO44" s="188"/>
      <c r="BP44" s="189">
        <f>Прайс[[#This Row],[КФ петли SENS накл.110 гр. с крестообр. Планкой]]*2+Прайс[[#This Row],[KFS-SB-45 (посудосушители)]]</f>
        <v>2830</v>
      </c>
      <c r="BQ44" s="26">
        <f>Прайс[[#This Row],[KFP-SB-N110]]*2+Прайс[[#This Row],[KFS-SB-45 (посудосушители)]]</f>
        <v>1850</v>
      </c>
      <c r="BR44" s="26">
        <f>Прайс[[#This Row],[KFP-SB-N110]]*2+Прайс[[#This Row],[KFS-SB-45 (посудосушители)]]</f>
        <v>1850</v>
      </c>
      <c r="BS44" s="1">
        <v>450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182">
        <v>1.095</v>
      </c>
      <c r="BW44" s="182">
        <v>1.0649999999999999</v>
      </c>
      <c r="BX44" s="26">
        <v>1.3</v>
      </c>
      <c r="BY44" s="1">
        <v>0</v>
      </c>
      <c r="BZ44" s="1">
        <v>2</v>
      </c>
      <c r="CA44" s="1" t="s">
        <v>75</v>
      </c>
      <c r="CB44" s="26" t="s">
        <v>493</v>
      </c>
      <c r="CC44" s="1">
        <v>1</v>
      </c>
      <c r="CD44" s="1" t="s">
        <v>75</v>
      </c>
      <c r="CE44" s="1">
        <v>1630</v>
      </c>
      <c r="CF44" s="1"/>
      <c r="CG44" s="1"/>
      <c r="CH44" s="1">
        <v>1</v>
      </c>
    </row>
    <row r="45" spans="1:90" ht="15" customHeight="1" x14ac:dyDescent="0.25">
      <c r="A45" s="230" t="s">
        <v>414</v>
      </c>
      <c r="B45" s="185" t="s">
        <v>7</v>
      </c>
      <c r="C45" s="185" t="s">
        <v>963</v>
      </c>
      <c r="D45" s="185" t="s">
        <v>77</v>
      </c>
      <c r="E45" s="185" t="s">
        <v>10</v>
      </c>
      <c r="F45" s="185" t="s">
        <v>98</v>
      </c>
      <c r="G45" s="186">
        <v>601</v>
      </c>
      <c r="H45" s="186">
        <v>1250</v>
      </c>
      <c r="I45" s="186">
        <v>596</v>
      </c>
      <c r="J45" s="186">
        <v>596</v>
      </c>
      <c r="K45" s="186">
        <v>315</v>
      </c>
      <c r="L45" s="186">
        <v>360</v>
      </c>
      <c r="M45" s="185"/>
      <c r="N45" s="190" t="s">
        <v>66</v>
      </c>
      <c r="O45" s="181">
        <v>1460</v>
      </c>
      <c r="P45" s="181"/>
      <c r="Q45" s="181"/>
      <c r="R45" s="185"/>
      <c r="S45" s="185"/>
      <c r="T45" s="185"/>
      <c r="U45" s="185"/>
      <c r="V45" s="185"/>
      <c r="W45" s="185"/>
      <c r="X45" s="185"/>
      <c r="Y45" s="185"/>
      <c r="Z45" s="185"/>
      <c r="AA45" s="185"/>
      <c r="AB45" s="185">
        <f>'комплекты фурнитуры'!$C$22</f>
        <v>340</v>
      </c>
      <c r="AC45" s="185"/>
      <c r="AD45" s="185"/>
      <c r="AE45" s="185"/>
      <c r="AF45" s="185">
        <f>'комплекты фурнитуры'!$C$78</f>
        <v>210</v>
      </c>
      <c r="AG45" s="185">
        <f>'комплекты фурнитуры'!$C$79</f>
        <v>20</v>
      </c>
      <c r="AH45" s="188">
        <f>SUM(Прайс[[#This Row],[КФ НСТ11]:[KFPr-SB-ZPG]])</f>
        <v>570</v>
      </c>
      <c r="AI45" s="188"/>
      <c r="AJ45" s="185"/>
      <c r="AK45" s="185"/>
      <c r="AL45" s="185"/>
      <c r="AM45" s="188">
        <f>'комплекты фурнитуры'!$C$68</f>
        <v>620</v>
      </c>
      <c r="AN45" s="188">
        <f>'комплекты фурнитуры'!$C$69</f>
        <v>130</v>
      </c>
      <c r="AO45" s="188"/>
      <c r="AP45" s="188"/>
      <c r="AQ45" s="188"/>
      <c r="AR45" s="188"/>
      <c r="AS45" s="188"/>
      <c r="AT45" s="188">
        <f>'комплекты фурнитуры'!$C$41</f>
        <v>4920</v>
      </c>
      <c r="AU45" s="188"/>
      <c r="AV45" s="188"/>
      <c r="AW45" s="188"/>
      <c r="AX45" s="188"/>
      <c r="AY45" s="188"/>
      <c r="AZ45" s="188"/>
      <c r="BA45" s="188"/>
      <c r="BB45" s="188"/>
      <c r="BC45" s="188"/>
      <c r="BD45" s="188"/>
      <c r="BE45" s="188"/>
      <c r="BF45" s="188"/>
      <c r="BG45" s="188"/>
      <c r="BH45" s="188"/>
      <c r="BI45" s="188"/>
      <c r="BJ45" s="188"/>
      <c r="BK45" s="188"/>
      <c r="BL45" s="188"/>
      <c r="BM45" s="188"/>
      <c r="BN45" s="188"/>
      <c r="BO45" s="188"/>
      <c r="BP45" s="189">
        <f>Прайс[[#This Row],[КФ петли SENS накл.110 гр. с крестообр. Планкой]]*2+Прайс[[#This Row],[КФ Сушка AFF 600]]</f>
        <v>6160</v>
      </c>
      <c r="BQ45" s="26">
        <f>Прайс[[#This Row],[KFP-SB-N110]]*2+Прайс[[#This Row],[КФ Сушка AFF 600]]</f>
        <v>5180</v>
      </c>
      <c r="BR45" s="26">
        <f>Прайс[[#This Row],[KFP-SB-N110]]*2+Прайс[[#This Row],[КФ Сушка AFF 600]]</f>
        <v>5180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182">
        <v>1.095</v>
      </c>
      <c r="BW45" s="182">
        <v>1.0649999999999999</v>
      </c>
      <c r="BX45" s="26">
        <v>1.3</v>
      </c>
      <c r="BY45" s="1">
        <v>0</v>
      </c>
      <c r="BZ45" s="1">
        <v>2</v>
      </c>
      <c r="CA45" s="1" t="s">
        <v>75</v>
      </c>
      <c r="CB45" s="26" t="s">
        <v>493</v>
      </c>
      <c r="CC45" s="1">
        <v>1</v>
      </c>
      <c r="CD45" s="1" t="s">
        <v>75</v>
      </c>
      <c r="CE45" s="1">
        <v>1630</v>
      </c>
      <c r="CF45" s="1"/>
      <c r="CG45" s="1"/>
      <c r="CH45" s="1">
        <v>1</v>
      </c>
      <c r="CJ45" t="s">
        <v>537</v>
      </c>
    </row>
    <row r="46" spans="1:90" ht="15" customHeight="1" x14ac:dyDescent="0.25">
      <c r="A46" s="230" t="s">
        <v>415</v>
      </c>
      <c r="B46" s="185" t="s">
        <v>7</v>
      </c>
      <c r="C46" s="185" t="s">
        <v>964</v>
      </c>
      <c r="D46" s="185" t="s">
        <v>77</v>
      </c>
      <c r="E46" s="185" t="s">
        <v>10</v>
      </c>
      <c r="F46" s="185" t="s">
        <v>98</v>
      </c>
      <c r="G46" s="186">
        <v>601</v>
      </c>
      <c r="H46" s="186">
        <v>1250</v>
      </c>
      <c r="I46" s="186">
        <v>596</v>
      </c>
      <c r="J46" s="186">
        <v>596</v>
      </c>
      <c r="K46" s="186">
        <v>315</v>
      </c>
      <c r="L46" s="186">
        <v>360</v>
      </c>
      <c r="M46" s="185"/>
      <c r="N46" s="190" t="s">
        <v>65</v>
      </c>
      <c r="O46" s="181">
        <v>1460</v>
      </c>
      <c r="P46" s="181"/>
      <c r="Q46" s="181"/>
      <c r="R46" s="185"/>
      <c r="S46" s="185"/>
      <c r="T46" s="185"/>
      <c r="U46" s="185"/>
      <c r="V46" s="185"/>
      <c r="W46" s="185"/>
      <c r="X46" s="185"/>
      <c r="Y46" s="185"/>
      <c r="Z46" s="185"/>
      <c r="AA46" s="185"/>
      <c r="AB46" s="185">
        <f>'комплекты фурнитуры'!$C$22</f>
        <v>340</v>
      </c>
      <c r="AC46" s="185"/>
      <c r="AD46" s="185"/>
      <c r="AE46" s="185"/>
      <c r="AF46" s="185">
        <f>'комплекты фурнитуры'!$C$78</f>
        <v>210</v>
      </c>
      <c r="AG46" s="185">
        <f>'комплекты фурнитуры'!$C$79</f>
        <v>20</v>
      </c>
      <c r="AH46" s="188">
        <f>SUM(Прайс[[#This Row],[КФ НСТ11]:[KFPr-SB-ZPG]])</f>
        <v>570</v>
      </c>
      <c r="AI46" s="188"/>
      <c r="AJ46" s="185"/>
      <c r="AK46" s="185"/>
      <c r="AL46" s="185"/>
      <c r="AM46" s="188">
        <f>'комплекты фурнитуры'!$C$68</f>
        <v>620</v>
      </c>
      <c r="AN46" s="188">
        <f>'комплекты фурнитуры'!$C$69</f>
        <v>130</v>
      </c>
      <c r="AO46" s="188"/>
      <c r="AP46" s="188"/>
      <c r="AQ46" s="188"/>
      <c r="AR46" s="188"/>
      <c r="AS46" s="188"/>
      <c r="AT46" s="188">
        <f>'комплекты фурнитуры'!$C$41</f>
        <v>4920</v>
      </c>
      <c r="AU46" s="188"/>
      <c r="AV46" s="188"/>
      <c r="AW46" s="188"/>
      <c r="AX46" s="188"/>
      <c r="AY46" s="188"/>
      <c r="AZ46" s="188"/>
      <c r="BA46" s="188"/>
      <c r="BB46" s="188"/>
      <c r="BC46" s="188"/>
      <c r="BD46" s="188"/>
      <c r="BE46" s="188"/>
      <c r="BF46" s="188"/>
      <c r="BG46" s="188"/>
      <c r="BH46" s="188"/>
      <c r="BI46" s="188"/>
      <c r="BJ46" s="188"/>
      <c r="BK46" s="188"/>
      <c r="BL46" s="188"/>
      <c r="BM46" s="188"/>
      <c r="BN46" s="188"/>
      <c r="BO46" s="188"/>
      <c r="BP46" s="189">
        <f>Прайс[[#This Row],[КФ петли SENS накл.110 гр. с крестообр. Планкой]]*4+Прайс[[#This Row],[КФ Сушка AFF 600]]</f>
        <v>7400</v>
      </c>
      <c r="BQ46" s="26">
        <f>Прайс[[#This Row],[KFP-SB-N110]]*4+Прайс[[#This Row],[КФ Сушка AFF 600]]</f>
        <v>5440</v>
      </c>
      <c r="BR46" s="26">
        <f>Прайс[[#This Row],[KFP-SB-N110]]*4+Прайс[[#This Row],[КФ Сушка AFF 600]]</f>
        <v>5440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182">
        <v>1.095</v>
      </c>
      <c r="BW46" s="182">
        <v>1.0649999999999999</v>
      </c>
      <c r="BX46" s="26">
        <v>1.3</v>
      </c>
      <c r="BY46" s="1">
        <v>0</v>
      </c>
      <c r="BZ46" s="1">
        <v>2</v>
      </c>
      <c r="CA46" s="1" t="s">
        <v>10</v>
      </c>
      <c r="CB46" s="26" t="s">
        <v>495</v>
      </c>
      <c r="CC46" s="1">
        <v>1</v>
      </c>
      <c r="CD46" s="1" t="s">
        <v>75</v>
      </c>
      <c r="CE46" s="1">
        <v>1630</v>
      </c>
      <c r="CF46" s="1"/>
      <c r="CG46" s="1"/>
      <c r="CH46" s="1">
        <v>2</v>
      </c>
      <c r="CJ46" t="s">
        <v>583</v>
      </c>
    </row>
    <row r="47" spans="1:90" ht="15" customHeight="1" x14ac:dyDescent="0.25">
      <c r="A47" s="230" t="s">
        <v>416</v>
      </c>
      <c r="B47" s="185" t="s">
        <v>7</v>
      </c>
      <c r="C47" s="185" t="s">
        <v>965</v>
      </c>
      <c r="D47" s="185" t="s">
        <v>77</v>
      </c>
      <c r="E47" s="185" t="s">
        <v>10</v>
      </c>
      <c r="F47" s="185" t="s">
        <v>98</v>
      </c>
      <c r="G47" s="186">
        <v>601</v>
      </c>
      <c r="H47" s="186">
        <v>1250</v>
      </c>
      <c r="I47" s="186">
        <v>796</v>
      </c>
      <c r="J47" s="186">
        <v>796</v>
      </c>
      <c r="K47" s="186">
        <v>315</v>
      </c>
      <c r="L47" s="186">
        <v>360</v>
      </c>
      <c r="M47" s="185"/>
      <c r="N47" s="190" t="s">
        <v>65</v>
      </c>
      <c r="O47" s="181">
        <v>1460</v>
      </c>
      <c r="P47" s="181"/>
      <c r="Q47" s="181"/>
      <c r="R47" s="185"/>
      <c r="S47" s="185"/>
      <c r="T47" s="185"/>
      <c r="U47" s="185"/>
      <c r="V47" s="185"/>
      <c r="W47" s="185"/>
      <c r="X47" s="185"/>
      <c r="Y47" s="185"/>
      <c r="Z47" s="185"/>
      <c r="AA47" s="185"/>
      <c r="AB47" s="185">
        <f>'комплекты фурнитуры'!$C$22</f>
        <v>340</v>
      </c>
      <c r="AC47" s="185"/>
      <c r="AD47" s="185"/>
      <c r="AE47" s="185"/>
      <c r="AF47" s="185">
        <f>'комплекты фурнитуры'!$C$78</f>
        <v>210</v>
      </c>
      <c r="AG47" s="185">
        <f>'комплекты фурнитуры'!$C$79</f>
        <v>20</v>
      </c>
      <c r="AH47" s="188">
        <f>SUM(Прайс[[#This Row],[КФ НСТ11]:[KFPr-SB-ZPG]])</f>
        <v>570</v>
      </c>
      <c r="AI47" s="188"/>
      <c r="AJ47" s="185"/>
      <c r="AK47" s="185"/>
      <c r="AL47" s="185"/>
      <c r="AM47" s="188">
        <f>'комплекты фурнитуры'!$C$68</f>
        <v>620</v>
      </c>
      <c r="AN47" s="188">
        <f>'комплекты фурнитуры'!$C$69</f>
        <v>130</v>
      </c>
      <c r="AO47" s="188"/>
      <c r="AP47" s="188"/>
      <c r="AQ47" s="188"/>
      <c r="AR47" s="188"/>
      <c r="AS47" s="188"/>
      <c r="AT47" s="188"/>
      <c r="AU47" s="188">
        <f>'комплекты фурнитуры'!$C$42</f>
        <v>5530</v>
      </c>
      <c r="AV47" s="188"/>
      <c r="AW47" s="188"/>
      <c r="AX47" s="188"/>
      <c r="AY47" s="188"/>
      <c r="AZ47" s="188"/>
      <c r="BA47" s="188"/>
      <c r="BB47" s="188"/>
      <c r="BC47" s="188"/>
      <c r="BD47" s="188"/>
      <c r="BE47" s="188"/>
      <c r="BF47" s="188"/>
      <c r="BG47" s="188"/>
      <c r="BH47" s="188"/>
      <c r="BI47" s="188"/>
      <c r="BJ47" s="188"/>
      <c r="BK47" s="188"/>
      <c r="BL47" s="188"/>
      <c r="BM47" s="188"/>
      <c r="BN47" s="188"/>
      <c r="BO47" s="188"/>
      <c r="BP47" s="189">
        <f>Прайс[[#This Row],[КФ петли SENS накл.110 гр. с крестообр. Планкой]]*4+Прайс[[#This Row],[КФ Сушка AFF 800]]</f>
        <v>8010</v>
      </c>
      <c r="BQ47" s="26">
        <f>Прайс[[#This Row],[KFP-SB-N110]]*4+Прайс[[#This Row],[КФ Сушка AFF 800]]</f>
        <v>6050</v>
      </c>
      <c r="BR47" s="26">
        <f>Прайс[[#This Row],[KFP-SB-N110]]*4+Прайс[[#This Row],[КФ Сушка AFF 800]]</f>
        <v>6050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182">
        <v>1.095</v>
      </c>
      <c r="BW47" s="182">
        <v>1.0649999999999999</v>
      </c>
      <c r="BX47" s="26">
        <v>1.3</v>
      </c>
      <c r="BY47" s="1">
        <v>0</v>
      </c>
      <c r="BZ47" s="1">
        <v>2</v>
      </c>
      <c r="CA47" s="1" t="s">
        <v>10</v>
      </c>
      <c r="CB47" s="26" t="s">
        <v>495</v>
      </c>
      <c r="CC47" s="1">
        <v>1</v>
      </c>
      <c r="CD47" s="1" t="s">
        <v>75</v>
      </c>
      <c r="CE47" s="1">
        <v>1630</v>
      </c>
      <c r="CF47" s="1"/>
      <c r="CG47" s="1"/>
      <c r="CH47" s="1">
        <v>2</v>
      </c>
      <c r="CJ47" t="s">
        <v>583</v>
      </c>
      <c r="CL47" t="s">
        <v>539</v>
      </c>
    </row>
    <row r="48" spans="1:90" ht="15" customHeight="1" x14ac:dyDescent="0.25">
      <c r="A48" s="230" t="s">
        <v>417</v>
      </c>
      <c r="B48" s="185" t="s">
        <v>7</v>
      </c>
      <c r="C48" s="185" t="s">
        <v>966</v>
      </c>
      <c r="D48" s="185" t="s">
        <v>77</v>
      </c>
      <c r="E48" s="185" t="s">
        <v>10</v>
      </c>
      <c r="F48" s="185" t="s">
        <v>98</v>
      </c>
      <c r="G48" s="186">
        <v>601</v>
      </c>
      <c r="H48" s="186">
        <v>1250</v>
      </c>
      <c r="I48" s="186">
        <v>896</v>
      </c>
      <c r="J48" s="186">
        <v>896</v>
      </c>
      <c r="K48" s="186">
        <v>315</v>
      </c>
      <c r="L48" s="186">
        <v>360</v>
      </c>
      <c r="M48" s="185"/>
      <c r="N48" s="190" t="s">
        <v>65</v>
      </c>
      <c r="O48" s="181">
        <v>1460</v>
      </c>
      <c r="P48" s="181"/>
      <c r="Q48" s="181"/>
      <c r="R48" s="185"/>
      <c r="S48" s="185"/>
      <c r="T48" s="185"/>
      <c r="U48" s="185"/>
      <c r="V48" s="185"/>
      <c r="W48" s="185"/>
      <c r="X48" s="185"/>
      <c r="Y48" s="185"/>
      <c r="Z48" s="185"/>
      <c r="AA48" s="185"/>
      <c r="AB48" s="185">
        <f>'комплекты фурнитуры'!$C$22</f>
        <v>340</v>
      </c>
      <c r="AC48" s="185"/>
      <c r="AD48" s="185"/>
      <c r="AE48" s="185"/>
      <c r="AF48" s="185">
        <f>'комплекты фурнитуры'!$C$78</f>
        <v>210</v>
      </c>
      <c r="AG48" s="185">
        <f>'комплекты фурнитуры'!$C$79</f>
        <v>20</v>
      </c>
      <c r="AH48" s="188">
        <f>SUM(Прайс[[#This Row],[КФ НСТ11]:[KFPr-SB-ZPG]])</f>
        <v>570</v>
      </c>
      <c r="AI48" s="188"/>
      <c r="AJ48" s="185"/>
      <c r="AK48" s="185"/>
      <c r="AL48" s="185"/>
      <c r="AM48" s="188">
        <f>'комплекты фурнитуры'!$C$68</f>
        <v>620</v>
      </c>
      <c r="AN48" s="188">
        <f>'комплекты фурнитуры'!$C$69</f>
        <v>130</v>
      </c>
      <c r="AO48" s="188"/>
      <c r="AP48" s="188"/>
      <c r="AQ48" s="188"/>
      <c r="AR48" s="188"/>
      <c r="AS48" s="188"/>
      <c r="AT48" s="188"/>
      <c r="AU48" s="188"/>
      <c r="AV48" s="188">
        <f>'комплекты фурнитуры'!$C$43</f>
        <v>6130</v>
      </c>
      <c r="AW48" s="188"/>
      <c r="AX48" s="188"/>
      <c r="AY48" s="188"/>
      <c r="AZ48" s="188"/>
      <c r="BA48" s="188"/>
      <c r="BB48" s="188"/>
      <c r="BC48" s="188"/>
      <c r="BD48" s="188"/>
      <c r="BE48" s="188"/>
      <c r="BF48" s="188"/>
      <c r="BG48" s="188"/>
      <c r="BH48" s="188"/>
      <c r="BI48" s="188"/>
      <c r="BJ48" s="188"/>
      <c r="BK48" s="188"/>
      <c r="BL48" s="188"/>
      <c r="BM48" s="188"/>
      <c r="BN48" s="188"/>
      <c r="BO48" s="188"/>
      <c r="BP48" s="189">
        <f>Прайс[[#This Row],[КФ петли SENS накл.110 гр. с крестообр. Планкой]]*4+Прайс[[#This Row],[КФ Сушка AFF 900]]</f>
        <v>8610</v>
      </c>
      <c r="BQ48" s="26">
        <f>Прайс[[#This Row],[KFP-SB-N110]]*4+Прайс[[#This Row],[КФ Сушка AFF 900]]</f>
        <v>6650</v>
      </c>
      <c r="BR48" s="26">
        <f>Прайс[[#This Row],[KFP-SB-N110]]*4+Прайс[[#This Row],[КФ Сушка AFF 900]]</f>
        <v>6650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182">
        <v>1.095</v>
      </c>
      <c r="BW48" s="182">
        <v>1.0649999999999999</v>
      </c>
      <c r="BX48" s="26">
        <v>1.3</v>
      </c>
      <c r="BY48" s="1">
        <v>0</v>
      </c>
      <c r="BZ48" s="1">
        <v>2</v>
      </c>
      <c r="CA48" s="1" t="s">
        <v>10</v>
      </c>
      <c r="CB48" s="26" t="s">
        <v>495</v>
      </c>
      <c r="CC48" s="1">
        <v>1</v>
      </c>
      <c r="CD48" s="1" t="s">
        <v>75</v>
      </c>
      <c r="CE48" s="1">
        <v>1630</v>
      </c>
      <c r="CF48" s="1"/>
      <c r="CG48" s="1"/>
      <c r="CH48" s="1">
        <v>2</v>
      </c>
      <c r="CJ48" t="s">
        <v>583</v>
      </c>
    </row>
    <row r="49" spans="1:90" ht="15" customHeight="1" x14ac:dyDescent="0.25">
      <c r="A49" s="230" t="s">
        <v>418</v>
      </c>
      <c r="B49" s="185" t="s">
        <v>7</v>
      </c>
      <c r="C49" s="185" t="s">
        <v>967</v>
      </c>
      <c r="D49" s="185" t="s">
        <v>77</v>
      </c>
      <c r="E49" s="185" t="s">
        <v>10</v>
      </c>
      <c r="F49" s="185" t="s">
        <v>98</v>
      </c>
      <c r="G49" s="186">
        <v>720</v>
      </c>
      <c r="H49" s="186">
        <v>720</v>
      </c>
      <c r="I49" s="186">
        <v>450</v>
      </c>
      <c r="J49" s="186">
        <v>450</v>
      </c>
      <c r="K49" s="186">
        <v>315</v>
      </c>
      <c r="L49" s="186">
        <v>315</v>
      </c>
      <c r="M49" s="185"/>
      <c r="N49" s="190"/>
      <c r="O49" s="181">
        <v>1460</v>
      </c>
      <c r="P49" s="181"/>
      <c r="Q49" s="181"/>
      <c r="R49" s="185"/>
      <c r="S49" s="185"/>
      <c r="T49" s="185"/>
      <c r="U49" s="185"/>
      <c r="V49" s="185"/>
      <c r="W49" s="185"/>
      <c r="X49" s="185"/>
      <c r="Y49" s="185"/>
      <c r="Z49" s="185"/>
      <c r="AA49" s="185"/>
      <c r="AB49" s="185">
        <f>'комплекты фурнитуры'!$C$22</f>
        <v>340</v>
      </c>
      <c r="AC49" s="185"/>
      <c r="AD49" s="185"/>
      <c r="AE49" s="185"/>
      <c r="AF49" s="185">
        <f>'комплекты фурнитуры'!$C$78</f>
        <v>210</v>
      </c>
      <c r="AG49" s="185">
        <f>'комплекты фурнитуры'!$C$79</f>
        <v>20</v>
      </c>
      <c r="AH49" s="188">
        <f>SUM(Прайс[[#This Row],[КФ НСТ11]:[KFPr-SB-ZPG]])</f>
        <v>570</v>
      </c>
      <c r="AI49" s="188"/>
      <c r="AJ49" s="185"/>
      <c r="AK49" s="185"/>
      <c r="AL49" s="185"/>
      <c r="AM49" s="188"/>
      <c r="AN49" s="188"/>
      <c r="AO49" s="188"/>
      <c r="AP49" s="188"/>
      <c r="AQ49" s="188"/>
      <c r="AR49" s="188"/>
      <c r="AS49" s="188">
        <f>'комплекты фурнитуры'!$C$44</f>
        <v>1590</v>
      </c>
      <c r="AT49" s="188"/>
      <c r="AU49" s="188"/>
      <c r="AV49" s="188"/>
      <c r="AW49" s="188"/>
      <c r="AX49" s="188"/>
      <c r="AY49" s="188"/>
      <c r="AZ49" s="188">
        <f>'комплекты фурнитуры'!$C$75</f>
        <v>13990</v>
      </c>
      <c r="BA49" s="188"/>
      <c r="BB49" s="188"/>
      <c r="BC49" s="188"/>
      <c r="BD49" s="188"/>
      <c r="BE49" s="188"/>
      <c r="BF49" s="188"/>
      <c r="BG49" s="188"/>
      <c r="BH49" s="188"/>
      <c r="BI49" s="188"/>
      <c r="BJ49" s="188"/>
      <c r="BK49" s="188"/>
      <c r="BL49" s="188"/>
      <c r="BM49" s="188"/>
      <c r="BN49" s="188"/>
      <c r="BO49" s="188"/>
      <c r="BP49" s="189">
        <f>Прайс[[#This Row],[KFS-SB-45 (посудосушители)]]+Прайс[[#This Row],[KFP-SB-PPHF_W]]</f>
        <v>15580</v>
      </c>
      <c r="BQ49" s="26">
        <v>0</v>
      </c>
      <c r="BR49" s="26">
        <v>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182">
        <v>1.08</v>
      </c>
      <c r="BW49" s="182">
        <v>1.0649999999999999</v>
      </c>
      <c r="BX49" s="26">
        <v>1.3</v>
      </c>
      <c r="BY49" s="1">
        <v>0</v>
      </c>
      <c r="BZ49" s="1">
        <v>0</v>
      </c>
      <c r="CA49" s="1" t="s">
        <v>10</v>
      </c>
      <c r="CB49" s="26" t="s">
        <v>494</v>
      </c>
      <c r="CC49" s="1">
        <v>0</v>
      </c>
      <c r="CD49" s="1" t="s">
        <v>10</v>
      </c>
      <c r="CE49" s="1">
        <v>1630</v>
      </c>
      <c r="CF49" s="1"/>
      <c r="CG49" s="1"/>
      <c r="CH49" s="1">
        <v>2</v>
      </c>
      <c r="CJ49" t="s">
        <v>583</v>
      </c>
    </row>
    <row r="50" spans="1:90" ht="15" customHeight="1" x14ac:dyDescent="0.25">
      <c r="A50" s="220" t="s">
        <v>419</v>
      </c>
      <c r="B50" s="185" t="s">
        <v>7</v>
      </c>
      <c r="C50" s="185" t="s">
        <v>968</v>
      </c>
      <c r="D50" s="185" t="s">
        <v>77</v>
      </c>
      <c r="E50" s="185" t="s">
        <v>10</v>
      </c>
      <c r="F50" s="185" t="s">
        <v>98</v>
      </c>
      <c r="G50" s="186">
        <v>240</v>
      </c>
      <c r="H50" s="186">
        <v>600</v>
      </c>
      <c r="I50" s="186">
        <v>450</v>
      </c>
      <c r="J50" s="186">
        <v>450</v>
      </c>
      <c r="K50" s="186">
        <v>315</v>
      </c>
      <c r="L50" s="186">
        <v>360</v>
      </c>
      <c r="M50" s="185"/>
      <c r="N50" s="190" t="s">
        <v>67</v>
      </c>
      <c r="O50" s="181">
        <v>1510</v>
      </c>
      <c r="P50" s="181"/>
      <c r="Q50" s="181"/>
      <c r="R50" s="185"/>
      <c r="S50" s="185"/>
      <c r="T50" s="185"/>
      <c r="U50" s="185"/>
      <c r="V50" s="185"/>
      <c r="W50" s="185"/>
      <c r="X50" s="185"/>
      <c r="Y50" s="185"/>
      <c r="Z50" s="185"/>
      <c r="AA50" s="185"/>
      <c r="AB50" s="185">
        <f>'комплекты фурнитуры'!$C$22</f>
        <v>340</v>
      </c>
      <c r="AC50" s="185"/>
      <c r="AD50" s="185"/>
      <c r="AE50" s="185"/>
      <c r="AF50" s="185">
        <f>'комплекты фурнитуры'!$C$78</f>
        <v>210</v>
      </c>
      <c r="AG50" s="185">
        <f>'комплекты фурнитуры'!$C$79</f>
        <v>20</v>
      </c>
      <c r="AH50" s="188">
        <f>SUM(Прайс[[#This Row],[КФ НСТ11]:[KFPr-SB-ZPG]])</f>
        <v>570</v>
      </c>
      <c r="AI50" s="188"/>
      <c r="AJ50" s="185"/>
      <c r="AK50" s="185"/>
      <c r="AL50" s="185"/>
      <c r="AM50" s="188"/>
      <c r="AN50" s="188"/>
      <c r="AO50" s="188"/>
      <c r="AP50" s="188"/>
      <c r="AQ50" s="188"/>
      <c r="AR50" s="188"/>
      <c r="AS50" s="188">
        <f>'комплекты фурнитуры'!D52</f>
        <v>1000</v>
      </c>
      <c r="AT50" s="188"/>
      <c r="AU50" s="188"/>
      <c r="AV50" s="188"/>
      <c r="AW50" s="188">
        <f>'комплекты фурнитуры'!$C$73</f>
        <v>6080</v>
      </c>
      <c r="AX50" s="188">
        <f>'комплекты фурнитуры'!$C$74</f>
        <v>6940</v>
      </c>
      <c r="AY50" s="188"/>
      <c r="AZ50" s="188"/>
      <c r="BA50" s="188"/>
      <c r="BB50" s="188"/>
      <c r="BC50" s="188"/>
      <c r="BD50" s="188"/>
      <c r="BE50" s="188"/>
      <c r="BF50" s="188"/>
      <c r="BG50" s="188"/>
      <c r="BH50" s="188"/>
      <c r="BI50" s="188"/>
      <c r="BJ50" s="188"/>
      <c r="BK50" s="188"/>
      <c r="BL50" s="188"/>
      <c r="BM50" s="188"/>
      <c r="BN50" s="188"/>
      <c r="BO50" s="188"/>
      <c r="BP50" s="189">
        <f>Прайс[[#This Row],[KFP-SP-PPGK]]+Прайс[[#This Row],[KFS-SB-45 (посудосушители)]]</f>
        <v>7080</v>
      </c>
      <c r="BQ50" s="26">
        <v>0</v>
      </c>
      <c r="BR50" s="26">
        <v>0</v>
      </c>
      <c r="BS50" s="1">
        <v>300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182">
        <v>1.08</v>
      </c>
      <c r="BW50" s="182">
        <v>1.0649999999999999</v>
      </c>
      <c r="BX50" s="26">
        <v>1.3</v>
      </c>
      <c r="BY50" s="1">
        <v>0</v>
      </c>
      <c r="BZ50" s="1">
        <v>0</v>
      </c>
      <c r="CA50" s="1" t="s">
        <v>10</v>
      </c>
      <c r="CB50" s="26" t="s">
        <v>494</v>
      </c>
      <c r="CC50" s="1">
        <v>0</v>
      </c>
      <c r="CD50" s="1" t="s">
        <v>10</v>
      </c>
      <c r="CE50" s="1">
        <v>1690</v>
      </c>
      <c r="CF50" s="1"/>
      <c r="CG50" s="1"/>
      <c r="CH50" s="1">
        <v>1</v>
      </c>
      <c r="CJ50" t="s">
        <v>583</v>
      </c>
    </row>
    <row r="51" spans="1:90" ht="15" customHeight="1" x14ac:dyDescent="0.25">
      <c r="A51" s="220" t="s">
        <v>420</v>
      </c>
      <c r="B51" s="185" t="s">
        <v>7</v>
      </c>
      <c r="C51" s="185" t="s">
        <v>969</v>
      </c>
      <c r="D51" s="185" t="s">
        <v>77</v>
      </c>
      <c r="E51" s="185" t="s">
        <v>10</v>
      </c>
      <c r="F51" s="185" t="s">
        <v>98</v>
      </c>
      <c r="G51" s="186">
        <v>240</v>
      </c>
      <c r="H51" s="186">
        <v>600</v>
      </c>
      <c r="I51" s="186">
        <v>596</v>
      </c>
      <c r="J51" s="186">
        <v>596</v>
      </c>
      <c r="K51" s="186">
        <v>315</v>
      </c>
      <c r="L51" s="186">
        <v>360</v>
      </c>
      <c r="M51" s="185"/>
      <c r="N51" s="190" t="s">
        <v>67</v>
      </c>
      <c r="O51" s="181">
        <v>1510</v>
      </c>
      <c r="P51" s="181"/>
      <c r="Q51" s="181"/>
      <c r="R51" s="185"/>
      <c r="S51" s="185"/>
      <c r="T51" s="185"/>
      <c r="U51" s="185"/>
      <c r="V51" s="185"/>
      <c r="W51" s="185"/>
      <c r="X51" s="185"/>
      <c r="Y51" s="185"/>
      <c r="Z51" s="185"/>
      <c r="AA51" s="185"/>
      <c r="AB51" s="185">
        <f>'комплекты фурнитуры'!$C$22</f>
        <v>340</v>
      </c>
      <c r="AC51" s="185"/>
      <c r="AD51" s="185"/>
      <c r="AE51" s="185"/>
      <c r="AF51" s="185">
        <f>'комплекты фурнитуры'!$C$78</f>
        <v>210</v>
      </c>
      <c r="AG51" s="185">
        <f>'комплекты фурнитуры'!$C$79</f>
        <v>20</v>
      </c>
      <c r="AH51" s="188">
        <f>SUM(Прайс[[#This Row],[КФ НСТ11]:[KFPr-SB-ZPG]])</f>
        <v>570</v>
      </c>
      <c r="AI51" s="188"/>
      <c r="AJ51" s="185"/>
      <c r="AK51" s="185"/>
      <c r="AL51" s="185"/>
      <c r="AM51" s="188"/>
      <c r="AN51" s="188"/>
      <c r="AO51" s="188"/>
      <c r="AP51" s="188"/>
      <c r="AQ51" s="188"/>
      <c r="AR51" s="188"/>
      <c r="AS51" s="188"/>
      <c r="AT51" s="188">
        <f>'комплекты фурнитуры'!D53</f>
        <v>1000</v>
      </c>
      <c r="AU51" s="188"/>
      <c r="AV51" s="188"/>
      <c r="AW51" s="188">
        <f>'комплекты фурнитуры'!$C$73</f>
        <v>6080</v>
      </c>
      <c r="AX51" s="188">
        <f>'комплекты фурнитуры'!$C$74</f>
        <v>6940</v>
      </c>
      <c r="AY51" s="188"/>
      <c r="AZ51" s="188"/>
      <c r="BA51" s="188"/>
      <c r="BB51" s="188"/>
      <c r="BC51" s="188"/>
      <c r="BD51" s="188"/>
      <c r="BE51" s="188"/>
      <c r="BF51" s="188"/>
      <c r="BG51" s="188"/>
      <c r="BH51" s="188"/>
      <c r="BI51" s="188"/>
      <c r="BJ51" s="188"/>
      <c r="BK51" s="188"/>
      <c r="BL51" s="188"/>
      <c r="BM51" s="188"/>
      <c r="BN51" s="188"/>
      <c r="BO51" s="188"/>
      <c r="BP51" s="189">
        <f>Прайс[[#This Row],[KFP-SP-PPGK]]+Прайс[[#This Row],[КФ Сушка AFF 600]]</f>
        <v>7080</v>
      </c>
      <c r="BQ51" s="26">
        <v>0</v>
      </c>
      <c r="BR51" s="26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182">
        <v>1.08</v>
      </c>
      <c r="BW51" s="182">
        <v>1.0649999999999999</v>
      </c>
      <c r="BX51" s="26">
        <v>1.3</v>
      </c>
      <c r="BY51" s="1">
        <v>0</v>
      </c>
      <c r="BZ51" s="1">
        <v>0</v>
      </c>
      <c r="CA51" s="1" t="s">
        <v>10</v>
      </c>
      <c r="CB51" s="26" t="s">
        <v>494</v>
      </c>
      <c r="CC51" s="1">
        <v>0</v>
      </c>
      <c r="CD51" s="1" t="s">
        <v>10</v>
      </c>
      <c r="CE51" s="1">
        <v>1690</v>
      </c>
      <c r="CF51" s="1"/>
      <c r="CG51" s="1"/>
      <c r="CH51" s="1">
        <v>1</v>
      </c>
    </row>
    <row r="52" spans="1:90" ht="15" customHeight="1" x14ac:dyDescent="0.25">
      <c r="A52" s="220" t="s">
        <v>529</v>
      </c>
      <c r="B52" s="185" t="s">
        <v>7</v>
      </c>
      <c r="C52" s="185" t="s">
        <v>970</v>
      </c>
      <c r="D52" s="185" t="s">
        <v>77</v>
      </c>
      <c r="E52" s="185" t="s">
        <v>10</v>
      </c>
      <c r="F52" s="185" t="s">
        <v>98</v>
      </c>
      <c r="G52" s="186">
        <v>240</v>
      </c>
      <c r="H52" s="186">
        <v>600</v>
      </c>
      <c r="I52" s="186">
        <v>896</v>
      </c>
      <c r="J52" s="186">
        <v>896</v>
      </c>
      <c r="K52" s="186">
        <v>315</v>
      </c>
      <c r="L52" s="186">
        <v>360</v>
      </c>
      <c r="M52" s="185"/>
      <c r="N52" s="190" t="s">
        <v>67</v>
      </c>
      <c r="O52" s="181">
        <v>1510</v>
      </c>
      <c r="P52" s="181"/>
      <c r="Q52" s="181"/>
      <c r="R52" s="185"/>
      <c r="S52" s="185"/>
      <c r="T52" s="185"/>
      <c r="U52" s="185"/>
      <c r="V52" s="185"/>
      <c r="W52" s="185"/>
      <c r="X52" s="185"/>
      <c r="Y52" s="185"/>
      <c r="Z52" s="185"/>
      <c r="AA52" s="185"/>
      <c r="AB52" s="185">
        <f>'комплекты фурнитуры'!$C$22</f>
        <v>340</v>
      </c>
      <c r="AC52" s="185"/>
      <c r="AD52" s="185"/>
      <c r="AE52" s="185"/>
      <c r="AF52" s="185">
        <f>'комплекты фурнитуры'!$C$78</f>
        <v>210</v>
      </c>
      <c r="AG52" s="185">
        <f>'комплекты фурнитуры'!$C$79</f>
        <v>20</v>
      </c>
      <c r="AH52" s="188">
        <f>SUM(Прайс[[#This Row],[КФ НСТ11]:[KFPr-SB-ZPG]])</f>
        <v>570</v>
      </c>
      <c r="AI52" s="188"/>
      <c r="AJ52" s="185"/>
      <c r="AK52" s="185"/>
      <c r="AL52" s="185"/>
      <c r="AM52" s="188"/>
      <c r="AN52" s="188"/>
      <c r="AO52" s="188"/>
      <c r="AP52" s="188"/>
      <c r="AQ52" s="188"/>
      <c r="AR52" s="188"/>
      <c r="AS52" s="188"/>
      <c r="AT52" s="188">
        <f>'комплекты фурнитуры'!D54</f>
        <v>1000</v>
      </c>
      <c r="AU52" s="188"/>
      <c r="AV52" s="188"/>
      <c r="AW52" s="188">
        <f>'комплекты фурнитуры'!$C$73</f>
        <v>6080</v>
      </c>
      <c r="AX52" s="188">
        <f>'комплекты фурнитуры'!$C$74</f>
        <v>6940</v>
      </c>
      <c r="AY52" s="188"/>
      <c r="AZ52" s="188"/>
      <c r="BA52" s="188"/>
      <c r="BB52" s="188"/>
      <c r="BC52" s="188"/>
      <c r="BD52" s="188"/>
      <c r="BE52" s="188"/>
      <c r="BF52" s="188"/>
      <c r="BG52" s="188"/>
      <c r="BH52" s="188"/>
      <c r="BI52" s="188"/>
      <c r="BJ52" s="188"/>
      <c r="BK52" s="188"/>
      <c r="BL52" s="188"/>
      <c r="BM52" s="188"/>
      <c r="BN52" s="188"/>
      <c r="BO52" s="188"/>
      <c r="BP52" s="189">
        <f>Прайс[[#This Row],[KFP-SP-PPGK]]+Прайс[[#This Row],[КФ Сушка AFF 600]]</f>
        <v>7080</v>
      </c>
      <c r="BQ52" s="26">
        <v>0</v>
      </c>
      <c r="BR52" s="26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182">
        <v>1.08</v>
      </c>
      <c r="BW52" s="182">
        <v>1.0649999999999999</v>
      </c>
      <c r="BX52" s="26">
        <v>1.3</v>
      </c>
      <c r="BY52" s="1">
        <v>0</v>
      </c>
      <c r="BZ52" s="1">
        <v>0</v>
      </c>
      <c r="CA52" s="1" t="s">
        <v>10</v>
      </c>
      <c r="CB52" s="26" t="s">
        <v>494</v>
      </c>
      <c r="CC52" s="1">
        <v>0</v>
      </c>
      <c r="CD52" s="1" t="s">
        <v>10</v>
      </c>
      <c r="CE52" s="1">
        <v>1690</v>
      </c>
      <c r="CF52" s="1"/>
      <c r="CG52" s="1"/>
      <c r="CH52" s="1">
        <v>1</v>
      </c>
    </row>
    <row r="53" spans="1:90" ht="15" customHeight="1" x14ac:dyDescent="0.25">
      <c r="A53" s="218" t="s">
        <v>32</v>
      </c>
      <c r="B53" s="185" t="s">
        <v>7</v>
      </c>
      <c r="C53" s="185" t="s">
        <v>971</v>
      </c>
      <c r="D53" s="185" t="s">
        <v>80</v>
      </c>
      <c r="E53" s="185" t="s">
        <v>10</v>
      </c>
      <c r="F53" s="185" t="s">
        <v>91</v>
      </c>
      <c r="G53" s="186">
        <v>480</v>
      </c>
      <c r="H53" s="186">
        <v>960</v>
      </c>
      <c r="I53" s="186">
        <v>315</v>
      </c>
      <c r="J53" s="186">
        <v>315</v>
      </c>
      <c r="K53" s="186">
        <v>315</v>
      </c>
      <c r="L53" s="186">
        <v>315</v>
      </c>
      <c r="M53" s="185"/>
      <c r="N53" s="190" t="s">
        <v>68</v>
      </c>
      <c r="O53" s="181">
        <v>1770</v>
      </c>
      <c r="P53" s="181"/>
      <c r="Q53" s="181"/>
      <c r="R53" s="185"/>
      <c r="S53" s="185"/>
      <c r="T53" s="185"/>
      <c r="U53" s="185"/>
      <c r="V53" s="185"/>
      <c r="W53" s="185"/>
      <c r="X53" s="185">
        <f>'комплекты фурнитуры'!$C$18</f>
        <v>840</v>
      </c>
      <c r="Y53" s="185"/>
      <c r="Z53" s="185"/>
      <c r="AA53" s="185"/>
      <c r="AB53" s="185"/>
      <c r="AC53" s="185"/>
      <c r="AD53" s="185"/>
      <c r="AE53" s="185"/>
      <c r="AF53" s="185"/>
      <c r="AG53" s="185"/>
      <c r="AH53" s="188">
        <f>SUM(Прайс[[#This Row],[КФ НСТ11]:[KFPr-SB-ZPG]])</f>
        <v>840</v>
      </c>
      <c r="AI53" s="188">
        <f>'комплекты фурнитуры'!$C$85</f>
        <v>40</v>
      </c>
      <c r="AJ53" s="185"/>
      <c r="AK53" s="185"/>
      <c r="AL53" s="185"/>
      <c r="AM53" s="188">
        <f>'комплекты фурнитуры'!$C$68</f>
        <v>620</v>
      </c>
      <c r="AN53" s="188">
        <f>'комплекты фурнитуры'!$C$69</f>
        <v>130</v>
      </c>
      <c r="AO53" s="188"/>
      <c r="AP53" s="188"/>
      <c r="AQ53" s="188"/>
      <c r="AR53" s="188"/>
      <c r="AS53" s="188"/>
      <c r="AT53" s="188"/>
      <c r="AU53" s="188"/>
      <c r="AV53" s="188"/>
      <c r="AW53" s="188"/>
      <c r="AX53" s="188"/>
      <c r="AY53" s="188"/>
      <c r="AZ53" s="188"/>
      <c r="BA53" s="188"/>
      <c r="BB53" s="188"/>
      <c r="BC53" s="188"/>
      <c r="BD53" s="188"/>
      <c r="BE53" s="188"/>
      <c r="BF53" s="188"/>
      <c r="BG53" s="188"/>
      <c r="BH53" s="188"/>
      <c r="BI53" s="188"/>
      <c r="BJ53" s="188"/>
      <c r="BK53" s="188"/>
      <c r="BL53" s="188"/>
      <c r="BM53" s="188"/>
      <c r="BN53" s="188"/>
      <c r="BO53" s="188"/>
      <c r="BP53" s="189">
        <f>Прайс[[#This Row],[ KFPr-SB-StK ]]*2+Прайс[[#This Row],[КФ петли SENS накл.110 гр. с крестообр. Планкой]]*2</f>
        <v>1320</v>
      </c>
      <c r="BQ53" s="26">
        <f>Прайс[[#This Row],[ KFPr-SB-StK ]]*2+Прайс[[#This Row],[KFP-SB-N110]]*2</f>
        <v>340</v>
      </c>
      <c r="BR53" s="26">
        <v>0</v>
      </c>
      <c r="BS53" s="1">
        <v>315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182">
        <v>1.08</v>
      </c>
      <c r="BW53" s="182">
        <v>1.0649999999999999</v>
      </c>
      <c r="BX53" s="26">
        <v>0</v>
      </c>
      <c r="BY53" s="1">
        <v>0</v>
      </c>
      <c r="BZ53" s="1">
        <v>0</v>
      </c>
      <c r="CA53" s="1" t="s">
        <v>10</v>
      </c>
      <c r="CB53" s="26" t="s">
        <v>493</v>
      </c>
      <c r="CC53" s="1">
        <v>0</v>
      </c>
      <c r="CD53" s="1" t="s">
        <v>10</v>
      </c>
      <c r="CE53" s="1">
        <v>1970</v>
      </c>
      <c r="CF53" s="1"/>
      <c r="CG53" s="1"/>
      <c r="CH53" s="1">
        <v>1</v>
      </c>
    </row>
    <row r="54" spans="1:90" ht="15" customHeight="1" x14ac:dyDescent="0.25">
      <c r="A54" s="230" t="s">
        <v>86</v>
      </c>
      <c r="B54" s="185" t="s">
        <v>7</v>
      </c>
      <c r="C54" s="185" t="s">
        <v>972</v>
      </c>
      <c r="D54" s="185" t="s">
        <v>77</v>
      </c>
      <c r="E54" s="185" t="s">
        <v>75</v>
      </c>
      <c r="F54" s="185" t="s">
        <v>91</v>
      </c>
      <c r="G54" s="186">
        <v>360</v>
      </c>
      <c r="H54" s="186">
        <v>1250</v>
      </c>
      <c r="I54" s="186">
        <v>150</v>
      </c>
      <c r="J54" s="186">
        <v>600</v>
      </c>
      <c r="K54" s="186">
        <v>250</v>
      </c>
      <c r="L54" s="186">
        <v>560</v>
      </c>
      <c r="M54" s="185"/>
      <c r="N54" s="190"/>
      <c r="O54" s="181">
        <v>1510</v>
      </c>
      <c r="P54" s="181"/>
      <c r="Q54" s="181"/>
      <c r="R54" s="185">
        <f>'комплекты фурнитуры'!$C$9</f>
        <v>540</v>
      </c>
      <c r="S54" s="185"/>
      <c r="T54" s="185"/>
      <c r="U54" s="185"/>
      <c r="V54" s="185"/>
      <c r="W54" s="185"/>
      <c r="X54" s="185"/>
      <c r="Y54" s="185"/>
      <c r="Z54" s="185"/>
      <c r="AA54" s="185"/>
      <c r="AB54" s="185"/>
      <c r="AC54" s="185"/>
      <c r="AD54" s="185"/>
      <c r="AE54" s="185"/>
      <c r="AF54" s="185">
        <f>'комплекты фурнитуры'!$C$78</f>
        <v>210</v>
      </c>
      <c r="AG54" s="185">
        <f>'комплекты фурнитуры'!$C$79</f>
        <v>20</v>
      </c>
      <c r="AH54" s="188">
        <f>SUM(Прайс[[#This Row],[КФ НСТ11]:[KFPr-SB-ZPG]])</f>
        <v>770</v>
      </c>
      <c r="AI54" s="188"/>
      <c r="AJ54" s="185"/>
      <c r="AK54" s="185"/>
      <c r="AL54" s="185"/>
      <c r="AM54" s="188">
        <f>'комплекты фурнитуры'!$C$68</f>
        <v>620</v>
      </c>
      <c r="AN54" s="188">
        <f>'комплекты фурнитуры'!$C$69</f>
        <v>130</v>
      </c>
      <c r="AO54" s="188"/>
      <c r="AP54" s="188"/>
      <c r="AQ54" s="188"/>
      <c r="AR54" s="188"/>
      <c r="AS54" s="188"/>
      <c r="AT54" s="188"/>
      <c r="AU54" s="188"/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  <c r="BI54" s="188"/>
      <c r="BJ54" s="188"/>
      <c r="BK54" s="188"/>
      <c r="BL54" s="188"/>
      <c r="BM54" s="188"/>
      <c r="BN54" s="188"/>
      <c r="BO54" s="188">
        <f>'комплекты фурнитуры'!$C$87</f>
        <v>1110</v>
      </c>
      <c r="BP54" s="189">
        <f>Прайс[[#This Row],[ KFPr-SB-StK ]]*2+Прайс[[#This Row],[КФ петли SENS накл.110 гр. с крестообр. Планкой]]*2</f>
        <v>1240</v>
      </c>
      <c r="BQ54" s="26">
        <f>Прайс[[#This Row],[ KFPr-SB-StK ]]*2+Прайс[[#This Row],[KFP-SB-N110]]*2</f>
        <v>260</v>
      </c>
      <c r="BR54" s="26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182">
        <v>1.08</v>
      </c>
      <c r="BW54" s="182">
        <v>1.0649999999999999</v>
      </c>
      <c r="BX54" s="26">
        <v>1.3</v>
      </c>
      <c r="BY54" s="1">
        <v>0</v>
      </c>
      <c r="BZ54" s="1">
        <v>3</v>
      </c>
      <c r="CA54" s="1" t="s">
        <v>10</v>
      </c>
      <c r="CB54" s="26" t="s">
        <v>495</v>
      </c>
      <c r="CC54" s="1">
        <v>1</v>
      </c>
      <c r="CD54" s="1" t="s">
        <v>75</v>
      </c>
      <c r="CE54" s="1">
        <v>1690</v>
      </c>
      <c r="CF54" s="1"/>
      <c r="CG54" s="1"/>
      <c r="CH54" s="1">
        <v>1</v>
      </c>
    </row>
    <row r="55" spans="1:90" ht="15" customHeight="1" x14ac:dyDescent="0.25">
      <c r="A55" s="230" t="s">
        <v>33</v>
      </c>
      <c r="B55" s="185" t="s">
        <v>7</v>
      </c>
      <c r="C55" s="185" t="s">
        <v>973</v>
      </c>
      <c r="D55" s="185" t="s">
        <v>77</v>
      </c>
      <c r="E55" s="185" t="s">
        <v>75</v>
      </c>
      <c r="F55" s="185" t="s">
        <v>91</v>
      </c>
      <c r="G55" s="186">
        <v>360</v>
      </c>
      <c r="H55" s="186">
        <v>1250</v>
      </c>
      <c r="I55" s="186">
        <v>400</v>
      </c>
      <c r="J55" s="186">
        <v>900</v>
      </c>
      <c r="K55" s="186">
        <v>250</v>
      </c>
      <c r="L55" s="186">
        <v>560</v>
      </c>
      <c r="M55" s="185"/>
      <c r="N55" s="190"/>
      <c r="O55" s="181">
        <v>1510</v>
      </c>
      <c r="P55" s="181"/>
      <c r="Q55" s="181"/>
      <c r="R55" s="185">
        <f>'комплекты фурнитуры'!$C$9</f>
        <v>540</v>
      </c>
      <c r="S55" s="185"/>
      <c r="T55" s="185"/>
      <c r="U55" s="185"/>
      <c r="V55" s="185"/>
      <c r="W55" s="185"/>
      <c r="X55" s="185"/>
      <c r="Y55" s="185"/>
      <c r="Z55" s="185"/>
      <c r="AA55" s="185"/>
      <c r="AB55" s="185"/>
      <c r="AC55" s="185"/>
      <c r="AD55" s="185"/>
      <c r="AE55" s="185"/>
      <c r="AF55" s="185">
        <f>'комплекты фурнитуры'!$C$78</f>
        <v>210</v>
      </c>
      <c r="AG55" s="185">
        <f>'комплекты фурнитуры'!$C$79</f>
        <v>20</v>
      </c>
      <c r="AH55" s="188">
        <f>SUM(Прайс[[#This Row],[КФ НСТ11]:[KFPr-SB-ZPG]])</f>
        <v>770</v>
      </c>
      <c r="AI55" s="188"/>
      <c r="AJ55" s="185"/>
      <c r="AK55" s="185"/>
      <c r="AL55" s="185"/>
      <c r="AM55" s="188">
        <f>'комплекты фурнитуры'!$C$68</f>
        <v>620</v>
      </c>
      <c r="AN55" s="188">
        <f>'комплекты фурнитуры'!$C$69</f>
        <v>130</v>
      </c>
      <c r="AO55" s="188"/>
      <c r="AP55" s="188"/>
      <c r="AQ55" s="188"/>
      <c r="AR55" s="188"/>
      <c r="AS55" s="188"/>
      <c r="AT55" s="188"/>
      <c r="AU55" s="188"/>
      <c r="AV55" s="188"/>
      <c r="AW55" s="188"/>
      <c r="AX55" s="188"/>
      <c r="AY55" s="188"/>
      <c r="AZ55" s="188"/>
      <c r="BA55" s="188"/>
      <c r="BB55" s="188"/>
      <c r="BC55" s="188"/>
      <c r="BD55" s="188"/>
      <c r="BE55" s="188"/>
      <c r="BF55" s="188"/>
      <c r="BG55" s="188"/>
      <c r="BH55" s="188"/>
      <c r="BI55" s="188"/>
      <c r="BJ55" s="188"/>
      <c r="BK55" s="188"/>
      <c r="BL55" s="188"/>
      <c r="BM55" s="188"/>
      <c r="BN55" s="188"/>
      <c r="BO55" s="188">
        <f>'комплекты фурнитуры'!$C$87</f>
        <v>1110</v>
      </c>
      <c r="BP55" s="189">
        <f>Прайс[[#This Row],[ KFPr-SB-StK ]]*2+Прайс[[#This Row],[КФ петли SENS накл.110 гр. с крестообр. Планкой]]*4</f>
        <v>2480</v>
      </c>
      <c r="BQ55" s="26">
        <f>Прайс[[#This Row],[ KFPr-SB-StK ]]*2+Прайс[[#This Row],[KFP-SB-N110]]*4</f>
        <v>520</v>
      </c>
      <c r="BR55" s="26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182">
        <v>1.08</v>
      </c>
      <c r="BW55" s="182">
        <v>1.0649999999999999</v>
      </c>
      <c r="BX55" s="26">
        <v>1.3</v>
      </c>
      <c r="BY55" s="1">
        <v>0</v>
      </c>
      <c r="BZ55" s="1">
        <v>3</v>
      </c>
      <c r="CA55" s="1" t="s">
        <v>10</v>
      </c>
      <c r="CB55" s="26" t="s">
        <v>495</v>
      </c>
      <c r="CC55" s="1">
        <v>1</v>
      </c>
      <c r="CD55" s="1" t="s">
        <v>75</v>
      </c>
      <c r="CE55" s="1">
        <v>1690</v>
      </c>
      <c r="CF55" s="1"/>
      <c r="CG55" s="1"/>
      <c r="CH55" s="1">
        <v>2</v>
      </c>
      <c r="CJ55" s="192" t="s">
        <v>531</v>
      </c>
      <c r="CL55" t="s">
        <v>530</v>
      </c>
    </row>
    <row r="56" spans="1:90" ht="15" customHeight="1" x14ac:dyDescent="0.25">
      <c r="A56" s="230" t="s">
        <v>34</v>
      </c>
      <c r="B56" s="185" t="s">
        <v>7</v>
      </c>
      <c r="C56" s="185" t="s">
        <v>974</v>
      </c>
      <c r="D56" s="185" t="s">
        <v>77</v>
      </c>
      <c r="E56" s="185" t="s">
        <v>75</v>
      </c>
      <c r="F56" s="185" t="s">
        <v>96</v>
      </c>
      <c r="G56" s="186">
        <v>720</v>
      </c>
      <c r="H56" s="186">
        <v>720</v>
      </c>
      <c r="I56" s="186">
        <v>400</v>
      </c>
      <c r="J56" s="186">
        <v>900</v>
      </c>
      <c r="K56" s="186">
        <v>300</v>
      </c>
      <c r="L56" s="186">
        <v>400</v>
      </c>
      <c r="M56" s="185"/>
      <c r="N56" s="190"/>
      <c r="O56" s="181">
        <v>1510</v>
      </c>
      <c r="P56" s="181"/>
      <c r="Q56" s="181"/>
      <c r="R56" s="185">
        <f>'комплекты фурнитуры'!$C$9</f>
        <v>540</v>
      </c>
      <c r="S56" s="185"/>
      <c r="T56" s="185"/>
      <c r="U56" s="185"/>
      <c r="V56" s="185"/>
      <c r="W56" s="185"/>
      <c r="X56" s="185"/>
      <c r="Y56" s="185"/>
      <c r="Z56" s="185"/>
      <c r="AA56" s="185"/>
      <c r="AB56" s="185"/>
      <c r="AC56" s="185"/>
      <c r="AD56" s="185"/>
      <c r="AE56" s="185"/>
      <c r="AF56" s="185">
        <f>'комплекты фурнитуры'!$C$78</f>
        <v>210</v>
      </c>
      <c r="AG56" s="185">
        <f>'комплекты фурнитуры'!$C$79</f>
        <v>20</v>
      </c>
      <c r="AH56" s="188">
        <f>SUM(Прайс[[#This Row],[КФ НСТ11]:[KFPr-SB-ZPG]])</f>
        <v>770</v>
      </c>
      <c r="AI56" s="188"/>
      <c r="AJ56" s="185"/>
      <c r="AK56" s="185"/>
      <c r="AL56" s="185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>
        <f>'комплекты фурнитуры'!$C$75</f>
        <v>13990</v>
      </c>
      <c r="BA56" s="188"/>
      <c r="BB56" s="188"/>
      <c r="BC56" s="188"/>
      <c r="BD56" s="188"/>
      <c r="BE56" s="188"/>
      <c r="BF56" s="188"/>
      <c r="BG56" s="188"/>
      <c r="BH56" s="188"/>
      <c r="BI56" s="188"/>
      <c r="BJ56" s="188"/>
      <c r="BK56" s="188"/>
      <c r="BL56" s="188"/>
      <c r="BM56" s="188"/>
      <c r="BN56" s="188"/>
      <c r="BO56" s="188">
        <f>'комплекты фурнитуры'!$C$87</f>
        <v>1110</v>
      </c>
      <c r="BP56" s="189">
        <f>Прайс[[#This Row],[KFP-SB-PPHF_W]]</f>
        <v>13990</v>
      </c>
      <c r="BQ56" s="26">
        <v>0</v>
      </c>
      <c r="BR56" s="26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182">
        <v>1.08</v>
      </c>
      <c r="BW56" s="182">
        <v>1.0649999999999999</v>
      </c>
      <c r="BX56" s="26">
        <v>1.3</v>
      </c>
      <c r="BY56" s="1">
        <v>1</v>
      </c>
      <c r="BZ56" s="1">
        <v>1</v>
      </c>
      <c r="CA56" s="1" t="s">
        <v>10</v>
      </c>
      <c r="CB56" s="26" t="s">
        <v>494</v>
      </c>
      <c r="CC56" s="1">
        <v>1</v>
      </c>
      <c r="CD56" s="1" t="s">
        <v>75</v>
      </c>
      <c r="CE56" s="1">
        <v>1690</v>
      </c>
      <c r="CF56" s="1"/>
      <c r="CG56" s="1"/>
      <c r="CH56" s="1">
        <v>2</v>
      </c>
      <c r="CJ56" t="s">
        <v>533</v>
      </c>
    </row>
    <row r="57" spans="1:90" ht="15" customHeight="1" x14ac:dyDescent="0.25">
      <c r="A57" s="230" t="s">
        <v>35</v>
      </c>
      <c r="B57" s="185" t="s">
        <v>7</v>
      </c>
      <c r="C57" s="185" t="s">
        <v>975</v>
      </c>
      <c r="D57" s="185" t="s">
        <v>73</v>
      </c>
      <c r="E57" s="185" t="s">
        <v>75</v>
      </c>
      <c r="F57" s="185" t="s">
        <v>91</v>
      </c>
      <c r="G57" s="186">
        <v>360</v>
      </c>
      <c r="H57" s="186">
        <v>1250</v>
      </c>
      <c r="I57" s="186">
        <v>595</v>
      </c>
      <c r="J57" s="186">
        <v>1000</v>
      </c>
      <c r="K57" s="186">
        <v>315</v>
      </c>
      <c r="L57" s="186">
        <v>560</v>
      </c>
      <c r="M57" s="185"/>
      <c r="N57" s="190"/>
      <c r="O57" s="181">
        <v>2580</v>
      </c>
      <c r="P57" s="181"/>
      <c r="Q57" s="181"/>
      <c r="R57" s="185"/>
      <c r="S57" s="185"/>
      <c r="T57" s="185"/>
      <c r="U57" s="185"/>
      <c r="V57" s="185"/>
      <c r="W57" s="185"/>
      <c r="X57" s="185"/>
      <c r="Y57" s="185"/>
      <c r="Z57" s="185"/>
      <c r="AA57" s="185">
        <f>'комплекты фурнитуры'!$C$21</f>
        <v>1130</v>
      </c>
      <c r="AB57" s="185"/>
      <c r="AC57" s="185"/>
      <c r="AD57" s="185"/>
      <c r="AE57" s="185"/>
      <c r="AF57" s="185">
        <f>'комплекты фурнитуры'!$C$78</f>
        <v>210</v>
      </c>
      <c r="AG57" s="185">
        <f>'комплекты фурнитуры'!$C$79</f>
        <v>20</v>
      </c>
      <c r="AH57" s="188">
        <f>SUM(Прайс[[#This Row],[КФ НСТ11]:[KFPr-SB-ZPG]])</f>
        <v>1360</v>
      </c>
      <c r="AI57" s="188"/>
      <c r="AJ57" s="185">
        <f>'комплекты фурнитуры'!$C$84</f>
        <v>30</v>
      </c>
      <c r="AK57" s="185"/>
      <c r="AL57" s="185"/>
      <c r="AM57" s="188"/>
      <c r="AN57" s="188"/>
      <c r="AO57" s="188">
        <f>'комплекты фурнитуры'!$C$62</f>
        <v>1300</v>
      </c>
      <c r="AP57" s="188">
        <f>'комплекты фурнитуры'!$C$64</f>
        <v>480</v>
      </c>
      <c r="AQ57" s="188"/>
      <c r="AR57" s="188"/>
      <c r="AS57" s="188"/>
      <c r="AT57" s="188"/>
      <c r="AU57" s="188"/>
      <c r="AV57" s="188"/>
      <c r="AW57" s="188"/>
      <c r="AX57" s="188"/>
      <c r="AY57" s="188"/>
      <c r="AZ57" s="188"/>
      <c r="BA57" s="188"/>
      <c r="BB57" s="188"/>
      <c r="BC57" s="188"/>
      <c r="BD57" s="188"/>
      <c r="BE57" s="188"/>
      <c r="BF57" s="188"/>
      <c r="BG57" s="188"/>
      <c r="BH57" s="188"/>
      <c r="BI57" s="188"/>
      <c r="BJ57" s="188"/>
      <c r="BK57" s="188"/>
      <c r="BL57" s="188"/>
      <c r="BM57" s="188"/>
      <c r="BN57" s="188"/>
      <c r="BO57" s="188">
        <f>'комплекты фурнитуры'!$C$87</f>
        <v>1110</v>
      </c>
      <c r="BP57" s="189">
        <f>Прайс[[#This Row],[KFPr-SB-SPL]]+Прайс[[#This Row],[КФ петли вклад. 95 гр. с крестообр. планкой]]*2</f>
        <v>2630</v>
      </c>
      <c r="BQ57" s="26">
        <f>Прайс[[#This Row],[KFP-SB-PY94]]*2</f>
        <v>960</v>
      </c>
      <c r="BR57" s="26">
        <v>0</v>
      </c>
      <c r="BS57" s="1">
        <v>600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182">
        <v>1.08</v>
      </c>
      <c r="BW57" s="182">
        <v>1.0649999999999999</v>
      </c>
      <c r="BX57" s="26">
        <v>0</v>
      </c>
      <c r="BY57" s="1">
        <v>1</v>
      </c>
      <c r="BZ57" s="1">
        <v>3</v>
      </c>
      <c r="CA57" s="1" t="s">
        <v>10</v>
      </c>
      <c r="CB57" s="26" t="s">
        <v>495</v>
      </c>
      <c r="CC57" s="1">
        <v>1</v>
      </c>
      <c r="CD57" s="1" t="s">
        <v>10</v>
      </c>
      <c r="CE57" s="1">
        <v>2900</v>
      </c>
      <c r="CF57" s="1"/>
      <c r="CG57" s="1"/>
      <c r="CH57" s="1">
        <v>1</v>
      </c>
      <c r="CJ57" t="s">
        <v>532</v>
      </c>
    </row>
    <row r="58" spans="1:90" ht="15" customHeight="1" x14ac:dyDescent="0.25">
      <c r="A58" s="230" t="s">
        <v>27</v>
      </c>
      <c r="B58" s="185" t="s">
        <v>7</v>
      </c>
      <c r="C58" s="185" t="s">
        <v>976</v>
      </c>
      <c r="D58" s="185" t="s">
        <v>77</v>
      </c>
      <c r="E58" s="185" t="s">
        <v>10</v>
      </c>
      <c r="F58" s="185" t="s">
        <v>95</v>
      </c>
      <c r="G58" s="186">
        <v>240</v>
      </c>
      <c r="H58" s="186">
        <v>2400</v>
      </c>
      <c r="I58" s="186">
        <v>50</v>
      </c>
      <c r="J58" s="186">
        <v>100</v>
      </c>
      <c r="K58" s="186">
        <v>315</v>
      </c>
      <c r="L58" s="186">
        <v>700</v>
      </c>
      <c r="M58" s="185"/>
      <c r="N58" s="190"/>
      <c r="O58" s="181">
        <v>1640</v>
      </c>
      <c r="P58" s="181"/>
      <c r="Q58" s="181"/>
      <c r="R58" s="185"/>
      <c r="S58" s="185"/>
      <c r="T58" s="185"/>
      <c r="U58" s="185"/>
      <c r="V58" s="185"/>
      <c r="W58" s="185"/>
      <c r="X58" s="185"/>
      <c r="Y58" s="185"/>
      <c r="Z58" s="185"/>
      <c r="AA58" s="185"/>
      <c r="AB58" s="185"/>
      <c r="AC58" s="185"/>
      <c r="AD58" s="185">
        <f>'комплекты фурнитуры'!$C$24</f>
        <v>590</v>
      </c>
      <c r="AE58" s="185"/>
      <c r="AF58" s="185"/>
      <c r="AG58" s="185"/>
      <c r="AH58" s="188">
        <f>SUM(Прайс[[#This Row],[КФ НСТ11]:[KFPr-SB-ZPG]])</f>
        <v>590</v>
      </c>
      <c r="AI58" s="188"/>
      <c r="AJ58" s="185"/>
      <c r="AK58" s="185"/>
      <c r="AL58" s="185"/>
      <c r="AM58" s="188"/>
      <c r="AN58" s="188"/>
      <c r="AO58" s="188"/>
      <c r="AP58" s="188"/>
      <c r="AQ58" s="188"/>
      <c r="AR58" s="188"/>
      <c r="AS58" s="188"/>
      <c r="AT58" s="188"/>
      <c r="AU58" s="188"/>
      <c r="AV58" s="188"/>
      <c r="AW58" s="188"/>
      <c r="AX58" s="188"/>
      <c r="AY58" s="188"/>
      <c r="AZ58" s="188"/>
      <c r="BA58" s="188"/>
      <c r="BB58" s="188"/>
      <c r="BC58" s="188"/>
      <c r="BD58" s="188"/>
      <c r="BE58" s="188"/>
      <c r="BF58" s="188"/>
      <c r="BG58" s="188"/>
      <c r="BH58" s="188"/>
      <c r="BI58" s="188"/>
      <c r="BJ58" s="188"/>
      <c r="BK58" s="188"/>
      <c r="BL58" s="188"/>
      <c r="BM58" s="188"/>
      <c r="BN58" s="188"/>
      <c r="BO58" s="188"/>
      <c r="BP58" s="189">
        <v>0</v>
      </c>
      <c r="BQ58" s="26">
        <v>0</v>
      </c>
      <c r="BR58" s="26">
        <v>0</v>
      </c>
      <c r="BS58" s="1">
        <v>100</v>
      </c>
      <c r="BT58" s="1">
        <v>720</v>
      </c>
      <c r="BU58" s="1">
        <v>560</v>
      </c>
      <c r="BV58" s="182">
        <v>1.08</v>
      </c>
      <c r="BW58" s="182">
        <v>1.0649999999999999</v>
      </c>
      <c r="BX58" s="26">
        <v>1.3</v>
      </c>
      <c r="BY58" s="1">
        <v>0</v>
      </c>
      <c r="BZ58" s="1">
        <v>0</v>
      </c>
      <c r="CA58" s="1" t="s">
        <v>10</v>
      </c>
      <c r="CB58" s="26" t="s">
        <v>493</v>
      </c>
      <c r="CC58" s="1">
        <v>0</v>
      </c>
      <c r="CD58" s="1" t="s">
        <v>10</v>
      </c>
      <c r="CE58" s="1">
        <v>1870</v>
      </c>
      <c r="CF58" s="1"/>
      <c r="CG58" s="1"/>
      <c r="CH58" s="1">
        <v>1</v>
      </c>
    </row>
    <row r="59" spans="1:90" ht="15" customHeight="1" x14ac:dyDescent="0.25">
      <c r="A59" s="219" t="s">
        <v>36</v>
      </c>
      <c r="B59" s="185" t="s">
        <v>7</v>
      </c>
      <c r="C59" s="185" t="s">
        <v>977</v>
      </c>
      <c r="D59" s="185" t="s">
        <v>79</v>
      </c>
      <c r="E59" s="185" t="s">
        <v>10</v>
      </c>
      <c r="F59" s="185" t="s">
        <v>91</v>
      </c>
      <c r="G59" s="186">
        <v>720</v>
      </c>
      <c r="H59" s="186">
        <v>720</v>
      </c>
      <c r="I59" s="186">
        <v>210</v>
      </c>
      <c r="J59" s="186">
        <v>210</v>
      </c>
      <c r="K59" s="186">
        <v>300</v>
      </c>
      <c r="L59" s="186">
        <v>500</v>
      </c>
      <c r="M59" s="185"/>
      <c r="N59" s="190" t="s">
        <v>59</v>
      </c>
      <c r="O59" s="181">
        <v>1840</v>
      </c>
      <c r="P59" s="181"/>
      <c r="Q59" s="181"/>
      <c r="R59" s="185"/>
      <c r="S59" s="185"/>
      <c r="T59" s="185"/>
      <c r="U59" s="185"/>
      <c r="V59" s="185">
        <f>'комплекты фурнитуры'!$C$15</f>
        <v>940</v>
      </c>
      <c r="W59" s="185"/>
      <c r="X59" s="185"/>
      <c r="Y59" s="185"/>
      <c r="Z59" s="185"/>
      <c r="AA59" s="185"/>
      <c r="AB59" s="185"/>
      <c r="AC59" s="185"/>
      <c r="AD59" s="185"/>
      <c r="AE59" s="185"/>
      <c r="AF59" s="185"/>
      <c r="AG59" s="185"/>
      <c r="AH59" s="188">
        <f>SUM(Прайс[[#This Row],[КФ НСТ11]:[KFPr-SB-ZPG]])</f>
        <v>940</v>
      </c>
      <c r="AI59" s="188">
        <f>'комплекты фурнитуры'!$C$85</f>
        <v>40</v>
      </c>
      <c r="AJ59" s="185"/>
      <c r="AK59" s="185"/>
      <c r="AL59" s="185"/>
      <c r="AM59" s="188"/>
      <c r="AN59" s="188"/>
      <c r="AO59" s="188"/>
      <c r="AP59" s="188"/>
      <c r="AQ59" s="188">
        <f>'комплекты фурнитуры'!$C$60</f>
        <v>1560</v>
      </c>
      <c r="AR59" s="188">
        <f>'комплекты фурнитуры'!$C$61</f>
        <v>190</v>
      </c>
      <c r="AS59" s="188"/>
      <c r="AT59" s="188"/>
      <c r="AU59" s="188"/>
      <c r="AV59" s="188"/>
      <c r="AW59" s="188"/>
      <c r="AX59" s="188"/>
      <c r="AY59" s="188"/>
      <c r="AZ59" s="188"/>
      <c r="BA59" s="188"/>
      <c r="BB59" s="188"/>
      <c r="BC59" s="188"/>
      <c r="BD59" s="188"/>
      <c r="BE59" s="188"/>
      <c r="BF59" s="188"/>
      <c r="BG59" s="188"/>
      <c r="BH59" s="188"/>
      <c r="BI59" s="188"/>
      <c r="BJ59" s="188"/>
      <c r="BK59" s="188"/>
      <c r="BL59" s="188"/>
      <c r="BM59" s="188"/>
      <c r="BN59" s="188"/>
      <c r="BO59" s="188"/>
      <c r="BP59" s="189">
        <f>Прайс[[#This Row],[ KFPr-SB-StK ]]*2+Прайс[[#This Row],[КKFP-SB-GT45]]*2</f>
        <v>3200</v>
      </c>
      <c r="BQ59" s="26">
        <f>Прайс[[#This Row],[ KFPr-SB-StK ]]*2+Прайс[[#This Row],[KFP-SB-N45]]*2</f>
        <v>460</v>
      </c>
      <c r="BR59" s="26">
        <f>Прайс[[#This Row],[KFP-SB-N45]]*2</f>
        <v>380</v>
      </c>
      <c r="BS59" s="1">
        <v>210</v>
      </c>
      <c r="BT59" s="1">
        <v>960</v>
      </c>
      <c r="BU59" s="1">
        <f>IF(OR(Прайс[[#This Row],[Тип]]="Нижний",Прайс[[#This Row],[Тип]]="Пенал"),"560",IF(Прайс[[#This Row],[Тип]]="Верхний",315,0))</f>
        <v>315</v>
      </c>
      <c r="BV59" s="182">
        <v>1.08</v>
      </c>
      <c r="BW59" s="182">
        <v>1.0649999999999999</v>
      </c>
      <c r="BX59" s="26">
        <v>1.3</v>
      </c>
      <c r="BY59" s="1">
        <v>1</v>
      </c>
      <c r="BZ59" s="1">
        <v>3</v>
      </c>
      <c r="CA59" s="1" t="s">
        <v>75</v>
      </c>
      <c r="CB59" s="26" t="s">
        <v>493</v>
      </c>
      <c r="CC59" s="1">
        <v>2</v>
      </c>
      <c r="CD59" s="1" t="s">
        <v>10</v>
      </c>
      <c r="CE59" s="1">
        <v>2070</v>
      </c>
      <c r="CF59" s="1"/>
      <c r="CG59" s="1"/>
      <c r="CH59" s="1">
        <v>1</v>
      </c>
      <c r="CJ59" t="s">
        <v>534</v>
      </c>
    </row>
    <row r="60" spans="1:90" ht="15" customHeight="1" x14ac:dyDescent="0.25">
      <c r="A60" s="230" t="s">
        <v>37</v>
      </c>
      <c r="B60" s="185" t="s">
        <v>9</v>
      </c>
      <c r="C60" s="185" t="s">
        <v>978</v>
      </c>
      <c r="D60" s="185" t="s">
        <v>77</v>
      </c>
      <c r="E60" s="185" t="s">
        <v>10</v>
      </c>
      <c r="F60" s="185" t="s">
        <v>91</v>
      </c>
      <c r="G60" s="186">
        <v>1220</v>
      </c>
      <c r="H60" s="186">
        <v>1500</v>
      </c>
      <c r="I60" s="186">
        <v>150</v>
      </c>
      <c r="J60" s="186">
        <v>600</v>
      </c>
      <c r="K60" s="186">
        <v>300</v>
      </c>
      <c r="L60" s="186">
        <v>640</v>
      </c>
      <c r="M60" s="185"/>
      <c r="N60" s="190"/>
      <c r="O60" s="181">
        <v>4820</v>
      </c>
      <c r="P60" s="181"/>
      <c r="Q60" s="181"/>
      <c r="R60" s="185"/>
      <c r="S60" s="185"/>
      <c r="T60" s="185"/>
      <c r="U60" s="185"/>
      <c r="V60" s="185"/>
      <c r="W60" s="185"/>
      <c r="X60" s="185"/>
      <c r="Y60" s="185">
        <f>'комплекты фурнитуры'!$C$19</f>
        <v>740</v>
      </c>
      <c r="Z60" s="185"/>
      <c r="AA60" s="185"/>
      <c r="AB60" s="185"/>
      <c r="AC60" s="185"/>
      <c r="AD60" s="185"/>
      <c r="AE60" s="185">
        <f>'комплекты фурнитуры'!$C$26*2</f>
        <v>540</v>
      </c>
      <c r="AF60" s="185"/>
      <c r="AG60" s="185"/>
      <c r="AH60" s="188">
        <f>SUM(Прайс[[#This Row],[КФ НСТ11]:[KFPr-SB-ZPG]])</f>
        <v>1280</v>
      </c>
      <c r="AI60" s="188"/>
      <c r="AJ60" s="185"/>
      <c r="AK60" s="185"/>
      <c r="AL60" s="240"/>
      <c r="AM60" s="188">
        <f>'комплекты фурнитуры'!$C$68</f>
        <v>620</v>
      </c>
      <c r="AN60" s="188">
        <f>'комплекты фурнитуры'!$C$69</f>
        <v>130</v>
      </c>
      <c r="AO60" s="188"/>
      <c r="AP60" s="188"/>
      <c r="AQ60" s="188"/>
      <c r="AR60" s="188"/>
      <c r="AS60" s="188"/>
      <c r="AT60" s="188"/>
      <c r="AU60" s="188"/>
      <c r="AV60" s="188"/>
      <c r="AW60" s="191"/>
      <c r="AX60" s="188"/>
      <c r="AY60" s="191"/>
      <c r="AZ60" s="188"/>
      <c r="BA60" s="188"/>
      <c r="BB60" s="191"/>
      <c r="BC60" s="191"/>
      <c r="BD60" s="191"/>
      <c r="BE60" s="191"/>
      <c r="BF60" s="191"/>
      <c r="BG60" s="191"/>
      <c r="BH60" s="191"/>
      <c r="BI60" s="191"/>
      <c r="BJ60" s="188"/>
      <c r="BK60" s="188"/>
      <c r="BL60" s="188"/>
      <c r="BM60" s="188"/>
      <c r="BN60" s="188"/>
      <c r="BO60" s="188"/>
      <c r="BP60" s="189">
        <f>Прайс[[#This Row],[КФ петли SENS накл.110 гр. с крестообр. Планкой]]*3</f>
        <v>1860</v>
      </c>
      <c r="BQ60" s="26">
        <f>Прайс[[#This Row],[KFP-SB-N110]]*3</f>
        <v>390</v>
      </c>
      <c r="BR60" s="26">
        <f>Прайс[[#This Row],[KFP-SB-N110]]*3</f>
        <v>390</v>
      </c>
      <c r="BS60" s="1">
        <v>600</v>
      </c>
      <c r="BT60" s="1">
        <v>1320</v>
      </c>
      <c r="BU60" s="1" t="str">
        <f>IF(OR(Прайс[[#This Row],[Тип]]="Нижний",Прайс[[#This Row],[Тип]]="Пенал"),"560",IF(Прайс[[#This Row],[Тип]]="Верхний",315,0))</f>
        <v>560</v>
      </c>
      <c r="BV60" s="182">
        <v>1.08</v>
      </c>
      <c r="BW60" s="182">
        <v>1.0649999999999999</v>
      </c>
      <c r="BX60" s="26">
        <v>1.3</v>
      </c>
      <c r="BY60" s="1">
        <v>2</v>
      </c>
      <c r="BZ60" s="1">
        <v>2</v>
      </c>
      <c r="CA60" s="1" t="s">
        <v>75</v>
      </c>
      <c r="CB60" s="26" t="s">
        <v>493</v>
      </c>
      <c r="CC60" s="1">
        <v>2</v>
      </c>
      <c r="CD60" s="1" t="s">
        <v>75</v>
      </c>
      <c r="CE60" s="1">
        <v>5530</v>
      </c>
      <c r="CF60" s="1"/>
      <c r="CG60" s="1"/>
      <c r="CH60" s="1">
        <v>1</v>
      </c>
    </row>
    <row r="61" spans="1:90" ht="15" customHeight="1" x14ac:dyDescent="0.25">
      <c r="A61" s="218" t="s">
        <v>38</v>
      </c>
      <c r="B61" s="185" t="s">
        <v>9</v>
      </c>
      <c r="C61" s="185" t="s">
        <v>979</v>
      </c>
      <c r="D61" s="185" t="s">
        <v>77</v>
      </c>
      <c r="E61" s="185" t="s">
        <v>75</v>
      </c>
      <c r="F61" s="185" t="s">
        <v>91</v>
      </c>
      <c r="G61" s="186">
        <v>1220</v>
      </c>
      <c r="H61" s="186">
        <v>1500</v>
      </c>
      <c r="I61" s="186">
        <v>150</v>
      </c>
      <c r="J61" s="186">
        <v>600</v>
      </c>
      <c r="K61" s="186">
        <v>300</v>
      </c>
      <c r="L61" s="186">
        <v>640</v>
      </c>
      <c r="M61" s="185"/>
      <c r="N61" s="190"/>
      <c r="O61" s="181">
        <v>5205.6000000000004</v>
      </c>
      <c r="P61" s="181">
        <v>740</v>
      </c>
      <c r="Q61" s="181"/>
      <c r="R61" s="185"/>
      <c r="S61" s="185"/>
      <c r="T61" s="185"/>
      <c r="U61" s="185"/>
      <c r="V61" s="185"/>
      <c r="W61" s="185"/>
      <c r="X61" s="185"/>
      <c r="Y61" s="185"/>
      <c r="Z61" s="185"/>
      <c r="AA61" s="185"/>
      <c r="AB61" s="185"/>
      <c r="AC61" s="185"/>
      <c r="AD61" s="185"/>
      <c r="AE61" s="185">
        <f>'комплекты фурнитуры'!$C$26*2</f>
        <v>540</v>
      </c>
      <c r="AF61" s="185"/>
      <c r="AG61" s="185"/>
      <c r="AH61" s="188">
        <f>SUM(Прайс[[#This Row],[КФ НСТ11]:[KFPr-SB-ZPG]])</f>
        <v>1280</v>
      </c>
      <c r="AI61" s="188"/>
      <c r="AJ61" s="185"/>
      <c r="AK61" s="185"/>
      <c r="AL61" s="240">
        <f>'комплекты фурнитуры'!$C$91</f>
        <v>290</v>
      </c>
      <c r="AM61" s="188">
        <f>'комплекты фурнитуры'!$C$68</f>
        <v>620</v>
      </c>
      <c r="AN61" s="191"/>
      <c r="AO61" s="188"/>
      <c r="AP61" s="188"/>
      <c r="AQ61" s="188"/>
      <c r="AR61" s="188"/>
      <c r="AS61" s="188"/>
      <c r="AT61" s="188"/>
      <c r="AU61" s="188"/>
      <c r="AV61" s="188"/>
      <c r="AW61" s="191"/>
      <c r="AX61" s="188"/>
      <c r="AY61" s="191"/>
      <c r="AZ61" s="188"/>
      <c r="BA61" s="188"/>
      <c r="BB61" s="191"/>
      <c r="BC61" s="191"/>
      <c r="BD61" s="191"/>
      <c r="BE61" s="191"/>
      <c r="BF61" s="191"/>
      <c r="BG61" s="191"/>
      <c r="BH61" s="191"/>
      <c r="BI61" s="191"/>
      <c r="BJ61" s="188"/>
      <c r="BK61" s="188"/>
      <c r="BL61" s="188"/>
      <c r="BM61" s="188"/>
      <c r="BN61" s="188"/>
      <c r="BO61" s="188"/>
      <c r="BP61" s="189">
        <f>Прайс[[#This Row],[КФ KEKU]]*4+Прайс[[#This Row],[КФ петли SENS накл.110 гр. с крестообр. Планкой]]*3</f>
        <v>3020</v>
      </c>
      <c r="BQ61" s="26">
        <v>0</v>
      </c>
      <c r="BR61" s="26">
        <v>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182">
        <v>1.08</v>
      </c>
      <c r="BW61" s="182">
        <v>1.0649999999999999</v>
      </c>
      <c r="BX61" s="26">
        <v>1.3</v>
      </c>
      <c r="BY61" s="1">
        <v>2</v>
      </c>
      <c r="BZ61" s="1">
        <v>2</v>
      </c>
      <c r="CA61" s="1" t="s">
        <v>10</v>
      </c>
      <c r="CB61" s="26" t="s">
        <v>494</v>
      </c>
      <c r="CC61" s="1">
        <v>2</v>
      </c>
      <c r="CD61" s="1" t="s">
        <v>75</v>
      </c>
      <c r="CE61" s="1">
        <v>5972.4</v>
      </c>
      <c r="CF61" s="1"/>
      <c r="CG61" s="1"/>
      <c r="CH61" s="1">
        <v>1</v>
      </c>
    </row>
    <row r="62" spans="1:90" ht="15" customHeight="1" x14ac:dyDescent="0.25">
      <c r="A62" s="218" t="s">
        <v>525</v>
      </c>
      <c r="B62" s="185" t="s">
        <v>9</v>
      </c>
      <c r="C62" s="185" t="s">
        <v>980</v>
      </c>
      <c r="D62" s="185" t="s">
        <v>77</v>
      </c>
      <c r="E62" s="185" t="s">
        <v>10</v>
      </c>
      <c r="F62" s="185" t="s">
        <v>100</v>
      </c>
      <c r="G62" s="186">
        <v>1187</v>
      </c>
      <c r="H62" s="186">
        <v>1187</v>
      </c>
      <c r="I62" s="186">
        <v>600</v>
      </c>
      <c r="J62" s="186">
        <v>600</v>
      </c>
      <c r="K62" s="186">
        <v>560</v>
      </c>
      <c r="L62" s="186">
        <v>560</v>
      </c>
      <c r="M62" s="185"/>
      <c r="N62" s="190" t="s">
        <v>69</v>
      </c>
      <c r="O62" s="181">
        <v>4820</v>
      </c>
      <c r="P62" s="181"/>
      <c r="Q62" s="181"/>
      <c r="R62" s="185"/>
      <c r="S62" s="185"/>
      <c r="T62" s="185"/>
      <c r="U62" s="185"/>
      <c r="V62" s="185"/>
      <c r="W62" s="185"/>
      <c r="X62" s="185"/>
      <c r="Y62" s="185">
        <f>'комплекты фурнитуры'!$C$19</f>
        <v>740</v>
      </c>
      <c r="Z62" s="185"/>
      <c r="AA62" s="185"/>
      <c r="AB62" s="185"/>
      <c r="AC62" s="185"/>
      <c r="AD62" s="185"/>
      <c r="AE62" s="185">
        <f>'комплекты фурнитуры'!$C$26*2</f>
        <v>540</v>
      </c>
      <c r="AF62" s="185"/>
      <c r="AG62" s="185"/>
      <c r="AH62" s="188">
        <f>SUM(Прайс[[#This Row],[КФ НСТ11]:[KFPr-SB-ZPG]])</f>
        <v>1280</v>
      </c>
      <c r="AI62" s="188"/>
      <c r="AJ62" s="185"/>
      <c r="AK62" s="185"/>
      <c r="AL62" s="240"/>
      <c r="AM62" s="188">
        <f>'комплекты фурнитуры'!$C$68</f>
        <v>620</v>
      </c>
      <c r="AN62" s="188">
        <f>'комплекты фурнитуры'!$C$69</f>
        <v>130</v>
      </c>
      <c r="AO62" s="188"/>
      <c r="AP62" s="188"/>
      <c r="AQ62" s="188"/>
      <c r="AR62" s="188"/>
      <c r="AS62" s="188"/>
      <c r="AT62" s="188"/>
      <c r="AU62" s="188"/>
      <c r="AV62" s="188"/>
      <c r="AW62" s="191"/>
      <c r="AX62" s="188"/>
      <c r="AY62" s="191"/>
      <c r="AZ62" s="188"/>
      <c r="BA62" s="188"/>
      <c r="BB62" s="191"/>
      <c r="BC62" s="191"/>
      <c r="BD62" s="191"/>
      <c r="BE62" s="191"/>
      <c r="BF62" s="191"/>
      <c r="BG62" s="191"/>
      <c r="BH62" s="191"/>
      <c r="BI62" s="191"/>
      <c r="BJ62" s="188"/>
      <c r="BK62" s="188"/>
      <c r="BL62" s="188"/>
      <c r="BM62" s="188"/>
      <c r="BN62" s="188"/>
      <c r="BO62" s="188"/>
      <c r="BP62" s="189">
        <f>Прайс[[#This Row],[КФ петли SENS накл.110 гр. с крестообр. Планкой]]*2</f>
        <v>1240</v>
      </c>
      <c r="BQ62" s="26">
        <f>Прайс[[#This Row],[KFP-SB-N110]]*2</f>
        <v>260</v>
      </c>
      <c r="BR62" s="26">
        <f>Прайс[[#This Row],[KFP-SB-N110]]*2</f>
        <v>260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182">
        <v>1.08</v>
      </c>
      <c r="BW62" s="182">
        <v>1.0649999999999999</v>
      </c>
      <c r="BX62" s="26">
        <v>1.3</v>
      </c>
      <c r="BY62" s="1">
        <v>1</v>
      </c>
      <c r="BZ62" s="1">
        <v>1</v>
      </c>
      <c r="CA62" s="1" t="s">
        <v>75</v>
      </c>
      <c r="CB62" s="26" t="s">
        <v>493</v>
      </c>
      <c r="CC62" s="1">
        <v>1</v>
      </c>
      <c r="CD62" s="1" t="s">
        <v>10</v>
      </c>
      <c r="CE62" s="1">
        <v>5530</v>
      </c>
      <c r="CF62" s="1"/>
      <c r="CG62" s="1"/>
      <c r="CH62" s="1">
        <v>1</v>
      </c>
    </row>
    <row r="63" spans="1:90" ht="15" customHeight="1" x14ac:dyDescent="0.25">
      <c r="A63" s="218" t="s">
        <v>526</v>
      </c>
      <c r="B63" s="185" t="s">
        <v>9</v>
      </c>
      <c r="C63" s="185" t="s">
        <v>981</v>
      </c>
      <c r="D63" s="185" t="s">
        <v>77</v>
      </c>
      <c r="E63" s="185" t="s">
        <v>10</v>
      </c>
      <c r="F63" s="185" t="s">
        <v>100</v>
      </c>
      <c r="G63" s="186">
        <v>1320</v>
      </c>
      <c r="H63" s="186">
        <v>1320</v>
      </c>
      <c r="I63" s="186">
        <v>600</v>
      </c>
      <c r="J63" s="186">
        <v>600</v>
      </c>
      <c r="K63" s="186">
        <v>560</v>
      </c>
      <c r="L63" s="186">
        <v>560</v>
      </c>
      <c r="M63" s="185"/>
      <c r="N63" s="190" t="s">
        <v>69</v>
      </c>
      <c r="O63" s="181">
        <v>4820</v>
      </c>
      <c r="P63" s="181"/>
      <c r="Q63" s="181"/>
      <c r="R63" s="185"/>
      <c r="S63" s="185"/>
      <c r="T63" s="185"/>
      <c r="U63" s="185"/>
      <c r="V63" s="185"/>
      <c r="W63" s="185"/>
      <c r="X63" s="185"/>
      <c r="Y63" s="185">
        <f>'комплекты фурнитуры'!$C$19</f>
        <v>740</v>
      </c>
      <c r="Z63" s="185"/>
      <c r="AA63" s="185"/>
      <c r="AB63" s="185"/>
      <c r="AC63" s="185"/>
      <c r="AD63" s="185"/>
      <c r="AE63" s="185">
        <f>'комплекты фурнитуры'!$C$26*2</f>
        <v>540</v>
      </c>
      <c r="AF63" s="185"/>
      <c r="AG63" s="185"/>
      <c r="AH63" s="188">
        <f>SUM(Прайс[[#This Row],[КФ НСТ11]:[KFPr-SB-ZPG]])</f>
        <v>1280</v>
      </c>
      <c r="AI63" s="188"/>
      <c r="AJ63" s="185"/>
      <c r="AK63" s="185"/>
      <c r="AL63" s="240"/>
      <c r="AM63" s="188">
        <f>'комплекты фурнитуры'!$C$68</f>
        <v>620</v>
      </c>
      <c r="AN63" s="188">
        <f>'комплекты фурнитуры'!$C$69</f>
        <v>130</v>
      </c>
      <c r="AO63" s="188"/>
      <c r="AP63" s="188"/>
      <c r="AQ63" s="188"/>
      <c r="AR63" s="188"/>
      <c r="AS63" s="188"/>
      <c r="AT63" s="188"/>
      <c r="AU63" s="188"/>
      <c r="AV63" s="188"/>
      <c r="AW63" s="191"/>
      <c r="AX63" s="188"/>
      <c r="AY63" s="191"/>
      <c r="AZ63" s="188"/>
      <c r="BA63" s="188"/>
      <c r="BB63" s="191"/>
      <c r="BC63" s="191"/>
      <c r="BD63" s="191"/>
      <c r="BE63" s="191"/>
      <c r="BF63" s="191"/>
      <c r="BG63" s="191"/>
      <c r="BH63" s="191"/>
      <c r="BI63" s="191"/>
      <c r="BJ63" s="188"/>
      <c r="BK63" s="188"/>
      <c r="BL63" s="188"/>
      <c r="BM63" s="188"/>
      <c r="BN63" s="188"/>
      <c r="BO63" s="188"/>
      <c r="BP63" s="189">
        <f>Прайс[[#This Row],[КФ петли SENS накл.110 гр. с крестообр. Планкой]]*2</f>
        <v>1240</v>
      </c>
      <c r="BQ63" s="26">
        <f>Прайс[[#This Row],[KFP-SB-N110]]*2</f>
        <v>260</v>
      </c>
      <c r="BR63" s="26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182">
        <v>1.08</v>
      </c>
      <c r="BW63" s="182">
        <v>1.0649999999999999</v>
      </c>
      <c r="BX63" s="26">
        <v>1.3</v>
      </c>
      <c r="BY63" s="1">
        <v>1</v>
      </c>
      <c r="BZ63" s="1">
        <v>1</v>
      </c>
      <c r="CA63" s="1" t="s">
        <v>75</v>
      </c>
      <c r="CB63" s="26" t="s">
        <v>493</v>
      </c>
      <c r="CC63" s="1">
        <v>1</v>
      </c>
      <c r="CD63" s="1" t="s">
        <v>10</v>
      </c>
      <c r="CE63" s="1">
        <v>5530</v>
      </c>
      <c r="CF63" s="1"/>
      <c r="CG63" s="1"/>
      <c r="CH63" s="1">
        <v>1</v>
      </c>
    </row>
    <row r="64" spans="1:90" ht="14.25" customHeight="1" x14ac:dyDescent="0.25">
      <c r="A64" s="248" t="s">
        <v>39</v>
      </c>
      <c r="B64" s="185" t="s">
        <v>9</v>
      </c>
      <c r="C64" s="185" t="s">
        <v>982</v>
      </c>
      <c r="D64" s="185" t="s">
        <v>77</v>
      </c>
      <c r="E64" s="185" t="s">
        <v>10</v>
      </c>
      <c r="F64" s="185" t="s">
        <v>100</v>
      </c>
      <c r="G64" s="186">
        <v>720</v>
      </c>
      <c r="H64" s="186">
        <v>1320</v>
      </c>
      <c r="I64" s="186">
        <v>600</v>
      </c>
      <c r="J64" s="186">
        <v>600</v>
      </c>
      <c r="K64" s="186">
        <v>560</v>
      </c>
      <c r="L64" s="186">
        <v>560</v>
      </c>
      <c r="M64" s="185"/>
      <c r="N64" s="190" t="s">
        <v>70</v>
      </c>
      <c r="O64" s="181">
        <v>5170</v>
      </c>
      <c r="P64" s="181"/>
      <c r="Q64" s="181"/>
      <c r="R64" s="185"/>
      <c r="S64" s="185"/>
      <c r="T64" s="185"/>
      <c r="U64" s="185"/>
      <c r="V64" s="185"/>
      <c r="W64" s="185"/>
      <c r="X64" s="185"/>
      <c r="Y64" s="185">
        <f>'комплекты фурнитуры'!$C$19</f>
        <v>740</v>
      </c>
      <c r="Z64" s="185"/>
      <c r="AA64" s="185"/>
      <c r="AB64" s="185"/>
      <c r="AC64" s="185"/>
      <c r="AD64" s="185"/>
      <c r="AE64" s="185">
        <f>'комплекты фурнитуры'!$C$26*2</f>
        <v>540</v>
      </c>
      <c r="AF64" s="185"/>
      <c r="AG64" s="185"/>
      <c r="AH64" s="188">
        <f>SUM(Прайс[[#This Row],[КФ НСТ11]:[KFPr-SB-ZPG]])</f>
        <v>1280</v>
      </c>
      <c r="AI64" s="188"/>
      <c r="AJ64" s="185"/>
      <c r="AK64" s="185"/>
      <c r="AL64" s="240"/>
      <c r="AM64" s="191"/>
      <c r="AN64" s="191"/>
      <c r="AO64" s="188"/>
      <c r="AP64" s="188"/>
      <c r="AQ64" s="188"/>
      <c r="AR64" s="188"/>
      <c r="AS64" s="188"/>
      <c r="AT64" s="188"/>
      <c r="AU64" s="188"/>
      <c r="AV64" s="188"/>
      <c r="AW64" s="191"/>
      <c r="AX64" s="188"/>
      <c r="AY64" s="191"/>
      <c r="AZ64" s="188"/>
      <c r="BA64" s="188"/>
      <c r="BB64" s="191"/>
      <c r="BC64" s="188">
        <f>'комплекты фурнитуры'!$C$29</f>
        <v>6660</v>
      </c>
      <c r="BD64" s="191"/>
      <c r="BE64" s="188">
        <f>'комплекты фурнитуры'!$C$34</f>
        <v>940</v>
      </c>
      <c r="BF64" s="188">
        <f>'комплекты фурнитуры'!$C$36</f>
        <v>170</v>
      </c>
      <c r="BG64" s="191"/>
      <c r="BH64" s="188"/>
      <c r="BI64" s="188">
        <f>'комплекты фурнитуры'!$C$39</f>
        <v>6440</v>
      </c>
      <c r="BJ64" s="188"/>
      <c r="BK64" s="188"/>
      <c r="BL64" s="188"/>
      <c r="BM64" s="188"/>
      <c r="BN64" s="188"/>
      <c r="BO64" s="188"/>
      <c r="BP64" s="189">
        <f>Прайс[[#This Row],[Комплект для ящика Hettich ATIRA Серый с реллингом, NL-470, H-176]]</f>
        <v>6660</v>
      </c>
      <c r="BQ64" s="26">
        <f>Прайс[[#This Row],[KFN-SB-M15]]+Прайс[[#This Row],[KFN-SB-MD]]</f>
        <v>1110</v>
      </c>
      <c r="BR64" s="26">
        <f>Прайс[[#This Row],[Комплект ящика INNOTECH ATIRA полного выдв. с  PUSH TO OPEN , Н70,NL470,цвет серебристый]]</f>
        <v>6440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182">
        <v>1.08</v>
      </c>
      <c r="BW64" s="182">
        <v>1.0649999999999999</v>
      </c>
      <c r="BX64" s="26">
        <v>0</v>
      </c>
      <c r="BY64" s="1">
        <v>0</v>
      </c>
      <c r="BZ64" s="1">
        <v>0</v>
      </c>
      <c r="CA64" s="1" t="s">
        <v>10</v>
      </c>
      <c r="CB64" s="26" t="s">
        <v>495</v>
      </c>
      <c r="CC64" s="1">
        <v>0</v>
      </c>
      <c r="CD64" s="1" t="s">
        <v>10</v>
      </c>
      <c r="CE64" s="1">
        <v>5900</v>
      </c>
      <c r="CF64" s="1"/>
      <c r="CG64" s="1"/>
      <c r="CH64" s="1">
        <v>1</v>
      </c>
    </row>
    <row r="65" spans="1:89" ht="15" customHeight="1" x14ac:dyDescent="0.25">
      <c r="A65" s="230" t="s">
        <v>40</v>
      </c>
      <c r="B65" s="185" t="s">
        <v>9</v>
      </c>
      <c r="C65" s="185" t="s">
        <v>983</v>
      </c>
      <c r="D65" s="185" t="s">
        <v>77</v>
      </c>
      <c r="E65" s="185" t="s">
        <v>10</v>
      </c>
      <c r="F65" s="185" t="s">
        <v>91</v>
      </c>
      <c r="G65" s="186">
        <v>2000</v>
      </c>
      <c r="H65" s="186">
        <v>2280</v>
      </c>
      <c r="I65" s="186">
        <v>150</v>
      </c>
      <c r="J65" s="186">
        <v>600</v>
      </c>
      <c r="K65" s="186">
        <v>300</v>
      </c>
      <c r="L65" s="186">
        <v>640</v>
      </c>
      <c r="M65" s="185"/>
      <c r="N65" s="190"/>
      <c r="O65" s="181">
        <v>6460</v>
      </c>
      <c r="P65" s="181"/>
      <c r="Q65" s="181"/>
      <c r="R65" s="185"/>
      <c r="S65" s="185"/>
      <c r="T65" s="185"/>
      <c r="U65" s="185"/>
      <c r="V65" s="185"/>
      <c r="W65" s="185"/>
      <c r="X65" s="185"/>
      <c r="Y65" s="185">
        <f>'комплекты фурнитуры'!$C$19</f>
        <v>740</v>
      </c>
      <c r="Z65" s="185"/>
      <c r="AA65" s="185"/>
      <c r="AB65" s="185"/>
      <c r="AC65" s="185"/>
      <c r="AD65" s="185"/>
      <c r="AE65" s="185">
        <f>'комплекты фурнитуры'!$C$26*2</f>
        <v>540</v>
      </c>
      <c r="AF65" s="185"/>
      <c r="AG65" s="185"/>
      <c r="AH65" s="188">
        <f>SUM(Прайс[[#This Row],[КФ НСТ11]:[KFPr-SB-ZPG]])</f>
        <v>1280</v>
      </c>
      <c r="AI65" s="188"/>
      <c r="AJ65" s="185"/>
      <c r="AK65" s="185"/>
      <c r="AL65" s="240"/>
      <c r="AM65" s="188">
        <f>'комплекты фурнитуры'!$C$68</f>
        <v>620</v>
      </c>
      <c r="AN65" s="188">
        <f>'комплекты фурнитуры'!$C$69</f>
        <v>130</v>
      </c>
      <c r="AO65" s="188"/>
      <c r="AP65" s="188"/>
      <c r="AQ65" s="188"/>
      <c r="AR65" s="188"/>
      <c r="AS65" s="188"/>
      <c r="AT65" s="188"/>
      <c r="AU65" s="188"/>
      <c r="AV65" s="188"/>
      <c r="AW65" s="191"/>
      <c r="AX65" s="188"/>
      <c r="AY65" s="191"/>
      <c r="AZ65" s="188"/>
      <c r="BA65" s="188"/>
      <c r="BB65" s="191"/>
      <c r="BC65" s="191"/>
      <c r="BD65" s="191"/>
      <c r="BE65" s="191"/>
      <c r="BF65" s="191"/>
      <c r="BG65" s="191"/>
      <c r="BH65" s="191"/>
      <c r="BI65" s="191"/>
      <c r="BJ65" s="188"/>
      <c r="BK65" s="188"/>
      <c r="BL65" s="188"/>
      <c r="BM65" s="188"/>
      <c r="BN65" s="188"/>
      <c r="BO65" s="188"/>
      <c r="BP65" s="189">
        <f>Прайс[[#This Row],[КФ петли SENS накл.110 гр. с крестообр. Планкой]]*5</f>
        <v>3100</v>
      </c>
      <c r="BQ65" s="26">
        <f>Прайс[[#This Row],[KFP-SB-N110]]*5</f>
        <v>650</v>
      </c>
      <c r="BR65" s="26">
        <f>Прайс[[#This Row],[KFP-SB-N110]]*5</f>
        <v>650</v>
      </c>
      <c r="BS65" s="1">
        <v>600</v>
      </c>
      <c r="BT65" s="1">
        <v>2040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182">
        <v>1.08</v>
      </c>
      <c r="BW65" s="182">
        <v>1.0649999999999999</v>
      </c>
      <c r="BX65" s="26">
        <v>1.3</v>
      </c>
      <c r="BY65" s="1">
        <v>0</v>
      </c>
      <c r="BZ65" s="1">
        <v>4</v>
      </c>
      <c r="CA65" s="1" t="s">
        <v>75</v>
      </c>
      <c r="CB65" s="26" t="s">
        <v>493</v>
      </c>
      <c r="CC65" s="1">
        <v>1</v>
      </c>
      <c r="CD65" s="1" t="s">
        <v>75</v>
      </c>
      <c r="CE65" s="1">
        <v>7370</v>
      </c>
      <c r="CF65" s="1"/>
      <c r="CG65" s="1"/>
      <c r="CH65" s="1">
        <v>2</v>
      </c>
    </row>
    <row r="66" spans="1:89" ht="15" customHeight="1" x14ac:dyDescent="0.25">
      <c r="A66" s="218" t="s">
        <v>87</v>
      </c>
      <c r="B66" s="185" t="s">
        <v>9</v>
      </c>
      <c r="C66" s="185" t="s">
        <v>984</v>
      </c>
      <c r="D66" s="185" t="s">
        <v>77</v>
      </c>
      <c r="E66" s="185" t="s">
        <v>75</v>
      </c>
      <c r="F66" s="185" t="s">
        <v>91</v>
      </c>
      <c r="G66" s="186">
        <v>2000</v>
      </c>
      <c r="H66" s="186">
        <v>2280</v>
      </c>
      <c r="I66" s="186">
        <v>150</v>
      </c>
      <c r="J66" s="186">
        <v>600</v>
      </c>
      <c r="K66" s="186">
        <v>300</v>
      </c>
      <c r="L66" s="186">
        <v>640</v>
      </c>
      <c r="M66" s="185"/>
      <c r="N66" s="190"/>
      <c r="O66" s="181">
        <v>6976.8</v>
      </c>
      <c r="P66" s="181">
        <v>740</v>
      </c>
      <c r="Q66" s="181"/>
      <c r="R66" s="185"/>
      <c r="S66" s="185"/>
      <c r="T66" s="185"/>
      <c r="U66" s="185"/>
      <c r="V66" s="185"/>
      <c r="W66" s="185"/>
      <c r="X66" s="185"/>
      <c r="Y66" s="185"/>
      <c r="Z66" s="185"/>
      <c r="AA66" s="185"/>
      <c r="AB66" s="185"/>
      <c r="AC66" s="185"/>
      <c r="AD66" s="185"/>
      <c r="AE66" s="185">
        <f>'комплекты фурнитуры'!$C$26*2</f>
        <v>540</v>
      </c>
      <c r="AF66" s="185"/>
      <c r="AG66" s="185"/>
      <c r="AH66" s="188">
        <f>SUM(Прайс[[#This Row],[КФ НСТ11]:[KFPr-SB-ZPG]])</f>
        <v>1280</v>
      </c>
      <c r="AI66" s="188"/>
      <c r="AJ66" s="185"/>
      <c r="AK66" s="185"/>
      <c r="AL66" s="240">
        <f>'комплекты фурнитуры'!$C$91</f>
        <v>290</v>
      </c>
      <c r="AM66" s="188">
        <f>'комплекты фурнитуры'!$C$68</f>
        <v>620</v>
      </c>
      <c r="AN66" s="191"/>
      <c r="AO66" s="188"/>
      <c r="AP66" s="188"/>
      <c r="AQ66" s="188"/>
      <c r="AR66" s="188"/>
      <c r="AS66" s="188"/>
      <c r="AT66" s="188"/>
      <c r="AU66" s="188"/>
      <c r="AV66" s="188"/>
      <c r="AW66" s="191"/>
      <c r="AX66" s="188"/>
      <c r="AY66" s="191"/>
      <c r="AZ66" s="188"/>
      <c r="BA66" s="188"/>
      <c r="BB66" s="191"/>
      <c r="BC66" s="191"/>
      <c r="BD66" s="191"/>
      <c r="BE66" s="191"/>
      <c r="BF66" s="191"/>
      <c r="BG66" s="191"/>
      <c r="BH66" s="191"/>
      <c r="BI66" s="191"/>
      <c r="BJ66" s="188"/>
      <c r="BK66" s="188"/>
      <c r="BL66" s="188"/>
      <c r="BM66" s="188"/>
      <c r="BN66" s="188"/>
      <c r="BO66" s="188"/>
      <c r="BP66" s="189">
        <f>Прайс[[#This Row],[КФ KEKU]]*4+Прайс[[#This Row],[КФ петли SENS накл.110 гр. с крестообр. Планкой]]*5</f>
        <v>4260</v>
      </c>
      <c r="BQ66" s="26">
        <v>0</v>
      </c>
      <c r="BR66" s="26">
        <v>0</v>
      </c>
      <c r="BS66" s="1">
        <v>600</v>
      </c>
      <c r="BT66" s="1">
        <v>2040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182">
        <v>1.08</v>
      </c>
      <c r="BW66" s="182">
        <v>1.0649999999999999</v>
      </c>
      <c r="BX66" s="26">
        <v>1.3</v>
      </c>
      <c r="BY66" s="1">
        <v>0</v>
      </c>
      <c r="BZ66" s="1">
        <v>4</v>
      </c>
      <c r="CA66" s="1" t="s">
        <v>10</v>
      </c>
      <c r="CB66" s="26" t="s">
        <v>494</v>
      </c>
      <c r="CC66" s="1">
        <v>0</v>
      </c>
      <c r="CD66" s="1" t="s">
        <v>75</v>
      </c>
      <c r="CE66" s="1">
        <v>7959.6</v>
      </c>
      <c r="CF66" s="1"/>
      <c r="CG66" s="1"/>
      <c r="CH66" s="1">
        <v>2</v>
      </c>
    </row>
    <row r="67" spans="1:89" ht="15" customHeight="1" x14ac:dyDescent="0.25">
      <c r="A67" s="230" t="s">
        <v>41</v>
      </c>
      <c r="B67" s="185" t="s">
        <v>9</v>
      </c>
      <c r="C67" s="185" t="s">
        <v>985</v>
      </c>
      <c r="D67" s="185" t="s">
        <v>77</v>
      </c>
      <c r="E67" s="185" t="s">
        <v>10</v>
      </c>
      <c r="F67" s="185" t="s">
        <v>101</v>
      </c>
      <c r="G67" s="186">
        <v>2000</v>
      </c>
      <c r="H67" s="186">
        <v>2280</v>
      </c>
      <c r="I67" s="186">
        <v>600</v>
      </c>
      <c r="J67" s="186">
        <v>600</v>
      </c>
      <c r="K67" s="186">
        <v>560</v>
      </c>
      <c r="L67" s="186">
        <v>560</v>
      </c>
      <c r="M67" s="185"/>
      <c r="N67" s="190"/>
      <c r="O67" s="181">
        <v>5290</v>
      </c>
      <c r="P67" s="181"/>
      <c r="Q67" s="181"/>
      <c r="R67" s="185"/>
      <c r="S67" s="185"/>
      <c r="T67" s="185"/>
      <c r="U67" s="185"/>
      <c r="V67" s="185"/>
      <c r="W67" s="185"/>
      <c r="X67" s="185"/>
      <c r="Y67" s="185"/>
      <c r="Z67" s="185">
        <f>'комплекты фурнитуры'!$C$20</f>
        <v>930</v>
      </c>
      <c r="AA67" s="185"/>
      <c r="AB67" s="185"/>
      <c r="AC67" s="185"/>
      <c r="AD67" s="185"/>
      <c r="AE67" s="185">
        <f>'комплекты фурнитуры'!$C$26*2</f>
        <v>540</v>
      </c>
      <c r="AF67" s="185"/>
      <c r="AG67" s="185"/>
      <c r="AH67" s="188">
        <f>SUM(Прайс[[#This Row],[КФ НСТ11]:[KFPr-SB-ZPG]])</f>
        <v>1470</v>
      </c>
      <c r="AI67" s="188"/>
      <c r="AJ67" s="185"/>
      <c r="AK67" s="185"/>
      <c r="AL67" s="240"/>
      <c r="AM67" s="188">
        <f>'комплекты фурнитуры'!$C$68</f>
        <v>620</v>
      </c>
      <c r="AN67" s="188">
        <f>'комплекты фурнитуры'!$C$69</f>
        <v>130</v>
      </c>
      <c r="AO67" s="188"/>
      <c r="AP67" s="188"/>
      <c r="AQ67" s="188"/>
      <c r="AR67" s="188"/>
      <c r="AS67" s="188"/>
      <c r="AT67" s="188"/>
      <c r="AU67" s="188"/>
      <c r="AV67" s="188"/>
      <c r="AW67" s="191"/>
      <c r="AX67" s="188"/>
      <c r="AY67" s="191"/>
      <c r="AZ67" s="188"/>
      <c r="BA67" s="188"/>
      <c r="BB67" s="191"/>
      <c r="BC67" s="191"/>
      <c r="BD67" s="191"/>
      <c r="BE67" s="191"/>
      <c r="BF67" s="191"/>
      <c r="BG67" s="191"/>
      <c r="BH67" s="191"/>
      <c r="BI67" s="191"/>
      <c r="BJ67" s="188"/>
      <c r="BK67" s="188"/>
      <c r="BL67" s="188"/>
      <c r="BM67" s="188"/>
      <c r="BN67" s="188"/>
      <c r="BO67" s="188"/>
      <c r="BP67" s="189">
        <f>Прайс[[#This Row],[КФ петли SENS накл.110 гр. с крестообр. Планкой]]*5</f>
        <v>3100</v>
      </c>
      <c r="BQ67" s="26">
        <f>Прайс[[#This Row],[KFP-SB-N110]]*5</f>
        <v>650</v>
      </c>
      <c r="BR67" s="26">
        <v>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182">
        <v>1.08</v>
      </c>
      <c r="BW67" s="182">
        <v>1.0649999999999999</v>
      </c>
      <c r="BX67" s="26">
        <v>1.3</v>
      </c>
      <c r="BY67" s="1">
        <v>0</v>
      </c>
      <c r="BZ67" s="1">
        <v>0</v>
      </c>
      <c r="CA67" s="1" t="s">
        <v>10</v>
      </c>
      <c r="CB67" s="26" t="s">
        <v>495</v>
      </c>
      <c r="CC67" s="1">
        <v>0</v>
      </c>
      <c r="CD67" s="1" t="s">
        <v>10</v>
      </c>
      <c r="CE67" s="1">
        <v>6100</v>
      </c>
      <c r="CF67" s="1"/>
      <c r="CG67" s="1"/>
      <c r="CH67" s="1">
        <v>2</v>
      </c>
      <c r="CJ67" t="s">
        <v>527</v>
      </c>
    </row>
    <row r="68" spans="1:89" x14ac:dyDescent="0.25">
      <c r="A68" s="230" t="s">
        <v>42</v>
      </c>
      <c r="B68" s="185" t="s">
        <v>9</v>
      </c>
      <c r="C68" s="185" t="s">
        <v>986</v>
      </c>
      <c r="D68" s="185" t="s">
        <v>77</v>
      </c>
      <c r="E68" s="185" t="s">
        <v>75</v>
      </c>
      <c r="F68" s="185" t="s">
        <v>101</v>
      </c>
      <c r="G68" s="186">
        <v>2000</v>
      </c>
      <c r="H68" s="186">
        <v>2280</v>
      </c>
      <c r="I68" s="186">
        <v>600</v>
      </c>
      <c r="J68" s="186">
        <v>600</v>
      </c>
      <c r="K68" s="186">
        <v>560</v>
      </c>
      <c r="L68" s="186">
        <v>560</v>
      </c>
      <c r="M68" s="185"/>
      <c r="N68" s="190"/>
      <c r="O68" s="181">
        <v>5713.2</v>
      </c>
      <c r="P68" s="181"/>
      <c r="Q68" s="181"/>
      <c r="R68" s="185"/>
      <c r="S68" s="185"/>
      <c r="T68" s="185"/>
      <c r="U68" s="185"/>
      <c r="V68" s="185"/>
      <c r="W68" s="185"/>
      <c r="X68" s="185"/>
      <c r="Y68" s="185"/>
      <c r="Z68" s="185">
        <f>'комплекты фурнитуры'!$C$20</f>
        <v>930</v>
      </c>
      <c r="AA68" s="185"/>
      <c r="AB68" s="185"/>
      <c r="AC68" s="185"/>
      <c r="AD68" s="185"/>
      <c r="AE68" s="185">
        <f>'комплекты фурнитуры'!$C$26*2</f>
        <v>540</v>
      </c>
      <c r="AF68" s="185"/>
      <c r="AG68" s="185"/>
      <c r="AH68" s="188">
        <f>SUM(Прайс[[#This Row],[КФ НСТ11]:[KFPr-SB-ZPG]])</f>
        <v>1470</v>
      </c>
      <c r="AI68" s="188"/>
      <c r="AJ68" s="185"/>
      <c r="AK68" s="185"/>
      <c r="AL68" s="240">
        <f>'комплекты фурнитуры'!$C$91</f>
        <v>290</v>
      </c>
      <c r="AM68" s="188">
        <f>'комплекты фурнитуры'!$C$68</f>
        <v>620</v>
      </c>
      <c r="AN68" s="191"/>
      <c r="AO68" s="188"/>
      <c r="AP68" s="188"/>
      <c r="AQ68" s="188"/>
      <c r="AR68" s="188"/>
      <c r="AS68" s="188"/>
      <c r="AT68" s="188"/>
      <c r="AU68" s="188"/>
      <c r="AV68" s="188"/>
      <c r="AW68" s="191"/>
      <c r="AX68" s="188"/>
      <c r="AY68" s="191"/>
      <c r="AZ68" s="188"/>
      <c r="BA68" s="188"/>
      <c r="BB68" s="191"/>
      <c r="BC68" s="191"/>
      <c r="BD68" s="191"/>
      <c r="BE68" s="191"/>
      <c r="BF68" s="191"/>
      <c r="BG68" s="191"/>
      <c r="BH68" s="191"/>
      <c r="BI68" s="191"/>
      <c r="BJ68" s="188"/>
      <c r="BK68" s="188"/>
      <c r="BL68" s="188"/>
      <c r="BM68" s="188"/>
      <c r="BN68" s="188"/>
      <c r="BO68" s="188"/>
      <c r="BP68" s="189">
        <f>Прайс[[#This Row],[КФ KEKU]]*4+Прайс[[#This Row],[КФ петли SENS накл.110 гр. с крестообр. Планкой]]*5</f>
        <v>4260</v>
      </c>
      <c r="BQ68" s="26">
        <v>0</v>
      </c>
      <c r="BR68" s="26">
        <v>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182">
        <v>1.08</v>
      </c>
      <c r="BW68" s="182">
        <v>1.0649999999999999</v>
      </c>
      <c r="BX68" s="26">
        <v>1.3</v>
      </c>
      <c r="BY68" s="1">
        <v>0</v>
      </c>
      <c r="BZ68" s="1">
        <v>1</v>
      </c>
      <c r="CA68" s="1" t="s">
        <v>10</v>
      </c>
      <c r="CB68" s="26" t="s">
        <v>494</v>
      </c>
      <c r="CC68" s="1">
        <v>0</v>
      </c>
      <c r="CD68" s="1" t="s">
        <v>10</v>
      </c>
      <c r="CE68" s="1">
        <v>6588</v>
      </c>
      <c r="CF68" s="1"/>
      <c r="CG68" s="1"/>
      <c r="CH68" s="1">
        <v>2</v>
      </c>
    </row>
    <row r="69" spans="1:89" s="195" customFormat="1" ht="15" customHeight="1" x14ac:dyDescent="0.25">
      <c r="A69" s="270" t="s">
        <v>43</v>
      </c>
      <c r="B69" s="271" t="s">
        <v>9</v>
      </c>
      <c r="C69" s="271" t="s">
        <v>987</v>
      </c>
      <c r="D69" s="271" t="s">
        <v>77</v>
      </c>
      <c r="E69" s="271" t="s">
        <v>10</v>
      </c>
      <c r="F69" s="271" t="s">
        <v>99</v>
      </c>
      <c r="G69" s="272">
        <v>2000</v>
      </c>
      <c r="H69" s="272">
        <v>2280</v>
      </c>
      <c r="I69" s="272">
        <v>300</v>
      </c>
      <c r="J69" s="272">
        <v>600</v>
      </c>
      <c r="K69" s="272">
        <v>560</v>
      </c>
      <c r="L69" s="272">
        <v>560</v>
      </c>
      <c r="M69" s="271"/>
      <c r="N69" s="273" t="s">
        <v>71</v>
      </c>
      <c r="O69" s="274">
        <v>8650</v>
      </c>
      <c r="P69" s="274"/>
      <c r="Q69" s="274"/>
      <c r="R69" s="271"/>
      <c r="S69" s="271"/>
      <c r="T69" s="271"/>
      <c r="U69" s="271"/>
      <c r="V69" s="271"/>
      <c r="W69" s="271"/>
      <c r="X69" s="271"/>
      <c r="Y69" s="271"/>
      <c r="Z69" s="271">
        <f>'комплекты фурнитуры'!$C$20</f>
        <v>930</v>
      </c>
      <c r="AA69" s="271"/>
      <c r="AB69" s="271"/>
      <c r="AC69" s="271"/>
      <c r="AD69" s="271"/>
      <c r="AE69" s="271">
        <f>'комплекты фурнитуры'!$C$26*2</f>
        <v>540</v>
      </c>
      <c r="AF69" s="271"/>
      <c r="AG69" s="271"/>
      <c r="AH69" s="275">
        <f>SUM(Прайс[[#This Row],[КФ НСТ11]:[KFPr-SB-ZPG]])</f>
        <v>1470</v>
      </c>
      <c r="AI69" s="275"/>
      <c r="AJ69" s="271"/>
      <c r="AK69" s="271"/>
      <c r="AL69" s="276"/>
      <c r="AM69" s="275">
        <f>'комплекты фурнитуры'!$C$68</f>
        <v>620</v>
      </c>
      <c r="AN69" s="275">
        <f>'комплекты фурнитуры'!$C$69</f>
        <v>130</v>
      </c>
      <c r="AO69" s="275"/>
      <c r="AP69" s="275"/>
      <c r="AQ69" s="275"/>
      <c r="AR69" s="275"/>
      <c r="AS69" s="275"/>
      <c r="AT69" s="275"/>
      <c r="AU69" s="275"/>
      <c r="AV69" s="275"/>
      <c r="AW69" s="277"/>
      <c r="AX69" s="275"/>
      <c r="AY69" s="277"/>
      <c r="AZ69" s="275"/>
      <c r="BA69" s="275"/>
      <c r="BB69" s="275">
        <f>'комплекты фурнитуры'!$C$28</f>
        <v>5100</v>
      </c>
      <c r="BC69" s="275">
        <f>'комплекты фурнитуры'!$C$29</f>
        <v>6660</v>
      </c>
      <c r="BD69" s="275">
        <f>'комплекты фурнитуры'!$C$35</f>
        <v>370</v>
      </c>
      <c r="BE69" s="275">
        <f>'комплекты фурнитуры'!$C$34</f>
        <v>940</v>
      </c>
      <c r="BF69" s="275">
        <f>'комплекты фурнитуры'!$C$36</f>
        <v>170</v>
      </c>
      <c r="BG69" s="275">
        <f>'комплекты фурнитуры'!$C$38</f>
        <v>4130</v>
      </c>
      <c r="BH69" s="275">
        <f>'комплекты фурнитуры'!$C$37</f>
        <v>5040</v>
      </c>
      <c r="BI69" s="275">
        <f>'комплекты фурнитуры'!$C$39</f>
        <v>6440</v>
      </c>
      <c r="BJ69" s="275">
        <f>'комплекты фурнитуры'!$C$40</f>
        <v>7970</v>
      </c>
      <c r="BK69" s="275"/>
      <c r="BL69" s="275"/>
      <c r="BM69" s="275"/>
      <c r="BN69" s="275"/>
      <c r="BO69" s="275"/>
      <c r="BP69" s="278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69" s="279">
        <f>Прайс[[#This Row],[KFN-SB-M86]]*2+Прайс[[#This Row],[KFN-SB-M15]]+Прайс[[#This Row],[KFN-SB-MD]]*3+Прайс[[#This Row],[KFP-SB-N110]]*3</f>
        <v>2580</v>
      </c>
      <c r="BR69" s="279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69" s="194">
        <v>600</v>
      </c>
      <c r="BT69" s="194">
        <v>2040</v>
      </c>
      <c r="BU69" s="194" t="str">
        <f>IF(OR(Прайс[[#This Row],[Тип]]="Нижний",Прайс[[#This Row],[Тип]]="Пенал"),"560",IF(Прайс[[#This Row],[Тип]]="Верхний",315,0))</f>
        <v>560</v>
      </c>
      <c r="BV69" s="280">
        <v>1.08</v>
      </c>
      <c r="BW69" s="280">
        <v>1.0649999999999999</v>
      </c>
      <c r="BX69" s="279">
        <v>0</v>
      </c>
      <c r="BY69" s="194">
        <v>2</v>
      </c>
      <c r="BZ69" s="194">
        <v>2</v>
      </c>
      <c r="CA69" s="194" t="s">
        <v>10</v>
      </c>
      <c r="CB69" s="279" t="s">
        <v>495</v>
      </c>
      <c r="CC69" s="194">
        <v>2</v>
      </c>
      <c r="CD69" s="194" t="s">
        <v>75</v>
      </c>
      <c r="CE69" s="194">
        <v>9980</v>
      </c>
      <c r="CF69" s="194"/>
      <c r="CG69" s="194"/>
      <c r="CH69" s="194">
        <v>4</v>
      </c>
    </row>
    <row r="70" spans="1:89" s="239" customFormat="1" ht="15" customHeight="1" x14ac:dyDescent="0.25">
      <c r="A70" s="238" t="s">
        <v>44</v>
      </c>
      <c r="B70" s="185" t="s">
        <v>9</v>
      </c>
      <c r="C70" s="185" t="s">
        <v>988</v>
      </c>
      <c r="D70" s="185" t="s">
        <v>77</v>
      </c>
      <c r="E70" s="185" t="s">
        <v>10</v>
      </c>
      <c r="F70" s="185" t="s">
        <v>99</v>
      </c>
      <c r="G70" s="186">
        <v>2000</v>
      </c>
      <c r="H70" s="186">
        <v>2280</v>
      </c>
      <c r="I70" s="186">
        <v>300</v>
      </c>
      <c r="J70" s="186">
        <v>600</v>
      </c>
      <c r="K70" s="186">
        <v>560</v>
      </c>
      <c r="L70" s="186">
        <v>560</v>
      </c>
      <c r="M70" s="185"/>
      <c r="N70" s="190"/>
      <c r="O70" s="181">
        <v>8100</v>
      </c>
      <c r="P70" s="181"/>
      <c r="Q70" s="181"/>
      <c r="R70" s="185"/>
      <c r="S70" s="185"/>
      <c r="T70" s="185"/>
      <c r="U70" s="185"/>
      <c r="V70" s="185"/>
      <c r="W70" s="185"/>
      <c r="X70" s="185"/>
      <c r="Y70" s="185"/>
      <c r="Z70" s="185">
        <f>'комплекты фурнитуры'!$C$20</f>
        <v>930</v>
      </c>
      <c r="AA70" s="185"/>
      <c r="AB70" s="185"/>
      <c r="AC70" s="185"/>
      <c r="AD70" s="185"/>
      <c r="AE70" s="185">
        <f>'комплекты фурнитуры'!$C$26*2</f>
        <v>540</v>
      </c>
      <c r="AF70" s="185"/>
      <c r="AG70" s="185"/>
      <c r="AH70" s="188">
        <f>SUM(Прайс[[#This Row],[КФ НСТ11]:[KFPr-SB-ZPG]])</f>
        <v>1470</v>
      </c>
      <c r="AI70" s="188"/>
      <c r="AJ70" s="185"/>
      <c r="AK70" s="185"/>
      <c r="AL70" s="240"/>
      <c r="AM70" s="188">
        <f>'комплекты фурнитуры'!$C$68</f>
        <v>620</v>
      </c>
      <c r="AN70" s="188">
        <f>'комплекты фурнитуры'!$C$69</f>
        <v>130</v>
      </c>
      <c r="AO70" s="188"/>
      <c r="AP70" s="188"/>
      <c r="AQ70" s="188"/>
      <c r="AR70" s="188"/>
      <c r="AS70" s="188"/>
      <c r="AT70" s="188"/>
      <c r="AU70" s="188"/>
      <c r="AV70" s="188"/>
      <c r="AW70" s="191"/>
      <c r="AX70" s="188"/>
      <c r="AY70" s="191"/>
      <c r="AZ70" s="188"/>
      <c r="BA70" s="188"/>
      <c r="BB70" s="191"/>
      <c r="BC70" s="188">
        <f>'комплекты фурнитуры'!$C$29</f>
        <v>6660</v>
      </c>
      <c r="BD70" s="191"/>
      <c r="BE70" s="188">
        <f>'комплекты фурнитуры'!$C$34</f>
        <v>940</v>
      </c>
      <c r="BF70" s="188">
        <f>'комплекты фурнитуры'!$C$36</f>
        <v>170</v>
      </c>
      <c r="BG70" s="191"/>
      <c r="BH70" s="188">
        <f>'комплекты фурнитуры'!$C$37</f>
        <v>5040</v>
      </c>
      <c r="BI70" s="188">
        <f>'комплекты фурнитуры'!$C$39</f>
        <v>6440</v>
      </c>
      <c r="BJ70" s="188">
        <f>'комплекты фурнитуры'!$C$40</f>
        <v>7970</v>
      </c>
      <c r="BK70" s="188"/>
      <c r="BL70" s="188"/>
      <c r="BM70" s="188"/>
      <c r="BN70" s="188"/>
      <c r="BO70" s="188"/>
      <c r="BP70" s="189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0" s="26">
        <f>Прайс[[#This Row],[KFN-SB-M15]]*2+Прайс[[#This Row],[KFN-SB-MD]]*2+Прайс[[#This Row],[KFP-SB-N110]]*3</f>
        <v>2610</v>
      </c>
      <c r="BR70" s="26">
        <f>Прайс[[#This Row],[Комплект ящика INNOTECH ATIRA полного выдв. с  PUSH TO OPEN , Н70,NL470,цвет серебристый]]*2+Прайс[[#This Row],[KFP-SB-N110]]*3</f>
        <v>13270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182">
        <v>1.08</v>
      </c>
      <c r="BW70" s="182">
        <v>1.0649999999999999</v>
      </c>
      <c r="BX70" s="26">
        <v>0</v>
      </c>
      <c r="BY70" s="1">
        <v>2</v>
      </c>
      <c r="BZ70" s="1">
        <v>2</v>
      </c>
      <c r="CA70" s="1" t="s">
        <v>10</v>
      </c>
      <c r="CB70" s="26" t="s">
        <v>495</v>
      </c>
      <c r="CC70" s="1">
        <v>2</v>
      </c>
      <c r="CD70" s="1" t="s">
        <v>75</v>
      </c>
      <c r="CE70" s="1">
        <v>9340</v>
      </c>
      <c r="CF70" s="1"/>
      <c r="CG70" s="1"/>
      <c r="CH70" s="1">
        <v>3</v>
      </c>
      <c r="CJ70" s="239" t="s">
        <v>528</v>
      </c>
    </row>
    <row r="71" spans="1:89" ht="15" customHeight="1" x14ac:dyDescent="0.25">
      <c r="A71" s="230" t="s">
        <v>425</v>
      </c>
      <c r="B71" s="185" t="s">
        <v>9</v>
      </c>
      <c r="C71" s="185" t="s">
        <v>989</v>
      </c>
      <c r="D71" s="185" t="s">
        <v>77</v>
      </c>
      <c r="E71" s="185" t="s">
        <v>10</v>
      </c>
      <c r="F71" s="185" t="s">
        <v>100</v>
      </c>
      <c r="G71" s="186">
        <v>2000</v>
      </c>
      <c r="H71" s="186">
        <v>2280</v>
      </c>
      <c r="I71" s="186">
        <v>600</v>
      </c>
      <c r="J71" s="186">
        <v>600</v>
      </c>
      <c r="K71" s="186">
        <v>560</v>
      </c>
      <c r="L71" s="186">
        <v>560</v>
      </c>
      <c r="M71" s="185"/>
      <c r="N71" s="190" t="s">
        <v>71</v>
      </c>
      <c r="O71" s="181">
        <v>6800</v>
      </c>
      <c r="P71" s="181"/>
      <c r="Q71" s="181"/>
      <c r="R71" s="185"/>
      <c r="S71" s="185"/>
      <c r="T71" s="185"/>
      <c r="U71" s="185"/>
      <c r="V71" s="185"/>
      <c r="W71" s="185"/>
      <c r="X71" s="185"/>
      <c r="Y71" s="185"/>
      <c r="Z71" s="185">
        <f>'комплекты фурнитуры'!$C$20</f>
        <v>930</v>
      </c>
      <c r="AA71" s="185"/>
      <c r="AB71" s="185"/>
      <c r="AC71" s="185"/>
      <c r="AD71" s="185"/>
      <c r="AE71" s="185">
        <f>'комплекты фурнитуры'!$C$26*2</f>
        <v>540</v>
      </c>
      <c r="AF71" s="185"/>
      <c r="AG71" s="185"/>
      <c r="AH71" s="188">
        <f>SUM(Прайс[[#This Row],[КФ НСТ11]:[KFPr-SB-ZPG]])</f>
        <v>1470</v>
      </c>
      <c r="AI71" s="188"/>
      <c r="AJ71" s="185"/>
      <c r="AK71" s="185"/>
      <c r="AL71" s="240"/>
      <c r="AM71" s="188">
        <f>'комплекты фурнитуры'!$C$68</f>
        <v>620</v>
      </c>
      <c r="AN71" s="188">
        <f>'комплекты фурнитуры'!$C$69</f>
        <v>130</v>
      </c>
      <c r="AO71" s="188"/>
      <c r="AP71" s="188"/>
      <c r="AQ71" s="188"/>
      <c r="AR71" s="188"/>
      <c r="AS71" s="188"/>
      <c r="AT71" s="188"/>
      <c r="AU71" s="188"/>
      <c r="AV71" s="188"/>
      <c r="AW71" s="191"/>
      <c r="AX71" s="188"/>
      <c r="AY71" s="191"/>
      <c r="AZ71" s="188"/>
      <c r="BA71" s="188"/>
      <c r="BB71" s="191"/>
      <c r="BC71" s="191"/>
      <c r="BD71" s="191"/>
      <c r="BE71" s="191"/>
      <c r="BF71" s="191"/>
      <c r="BG71" s="191"/>
      <c r="BH71" s="191"/>
      <c r="BI71" s="191"/>
      <c r="BJ71" s="188"/>
      <c r="BK71" s="188"/>
      <c r="BL71" s="188"/>
      <c r="BM71" s="188"/>
      <c r="BN71" s="188"/>
      <c r="BO71" s="188"/>
      <c r="BP71" s="189">
        <f>Прайс[[#This Row],[КФ петли SENS накл.110 гр. с крестообр. Планкой]]*4</f>
        <v>2480</v>
      </c>
      <c r="BQ71" s="26">
        <f>Прайс[[#This Row],[KFP-SB-N110]]*4</f>
        <v>520</v>
      </c>
      <c r="BR71" s="26">
        <f>Прайс[[#This Row],[KFP-SB-N110]]*4</f>
        <v>520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182">
        <v>1.08</v>
      </c>
      <c r="BW71" s="182">
        <v>1.0649999999999999</v>
      </c>
      <c r="BX71" s="26">
        <v>1.3</v>
      </c>
      <c r="BY71" s="1">
        <v>2</v>
      </c>
      <c r="BZ71" s="1">
        <v>3</v>
      </c>
      <c r="CA71" s="1" t="s">
        <v>75</v>
      </c>
      <c r="CB71" s="26" t="s">
        <v>493</v>
      </c>
      <c r="CC71" s="1">
        <v>2</v>
      </c>
      <c r="CD71" s="1" t="s">
        <v>10</v>
      </c>
      <c r="CE71" s="1">
        <v>7820</v>
      </c>
      <c r="CF71" s="1"/>
      <c r="CG71" s="1"/>
      <c r="CH71" s="1">
        <v>2</v>
      </c>
    </row>
    <row r="72" spans="1:89" ht="15" customHeight="1" x14ac:dyDescent="0.25">
      <c r="A72" s="230" t="s">
        <v>426</v>
      </c>
      <c r="B72" s="185" t="s">
        <v>9</v>
      </c>
      <c r="C72" s="185" t="s">
        <v>990</v>
      </c>
      <c r="D72" s="185" t="s">
        <v>77</v>
      </c>
      <c r="E72" s="185" t="s">
        <v>10</v>
      </c>
      <c r="F72" s="185" t="s">
        <v>100</v>
      </c>
      <c r="G72" s="186">
        <v>2000</v>
      </c>
      <c r="H72" s="186">
        <v>2280</v>
      </c>
      <c r="I72" s="186">
        <v>600</v>
      </c>
      <c r="J72" s="186">
        <v>600</v>
      </c>
      <c r="K72" s="186">
        <v>560</v>
      </c>
      <c r="L72" s="186">
        <v>560</v>
      </c>
      <c r="M72" s="185"/>
      <c r="N72" s="190" t="s">
        <v>71</v>
      </c>
      <c r="O72" s="181">
        <v>6800</v>
      </c>
      <c r="P72" s="181"/>
      <c r="Q72" s="181"/>
      <c r="R72" s="185"/>
      <c r="S72" s="185"/>
      <c r="T72" s="185"/>
      <c r="U72" s="185"/>
      <c r="V72" s="185"/>
      <c r="W72" s="185"/>
      <c r="X72" s="185"/>
      <c r="Y72" s="185"/>
      <c r="Z72" s="185">
        <f>'комплекты фурнитуры'!$C$20</f>
        <v>930</v>
      </c>
      <c r="AA72" s="185"/>
      <c r="AB72" s="185"/>
      <c r="AC72" s="185"/>
      <c r="AD72" s="185"/>
      <c r="AE72" s="185">
        <f>'комплекты фурнитуры'!$C$26*2</f>
        <v>540</v>
      </c>
      <c r="AF72" s="185"/>
      <c r="AG72" s="185"/>
      <c r="AH72" s="188">
        <f>SUM(Прайс[[#This Row],[КФ НСТ11]:[KFPr-SB-ZPG]])</f>
        <v>1470</v>
      </c>
      <c r="AI72" s="188"/>
      <c r="AJ72" s="185"/>
      <c r="AK72" s="185"/>
      <c r="AL72" s="240"/>
      <c r="AM72" s="188">
        <f>'комплекты фурнитуры'!$C$68</f>
        <v>620</v>
      </c>
      <c r="AN72" s="188">
        <f>'комплекты фурнитуры'!$C$69</f>
        <v>130</v>
      </c>
      <c r="AO72" s="188"/>
      <c r="AP72" s="188"/>
      <c r="AQ72" s="188"/>
      <c r="AR72" s="188"/>
      <c r="AS72" s="188"/>
      <c r="AT72" s="188"/>
      <c r="AU72" s="188"/>
      <c r="AV72" s="188"/>
      <c r="AW72" s="191"/>
      <c r="AX72" s="188"/>
      <c r="AY72" s="191"/>
      <c r="AZ72" s="188"/>
      <c r="BA72" s="188"/>
      <c r="BB72" s="191"/>
      <c r="BC72" s="191"/>
      <c r="BD72" s="191"/>
      <c r="BE72" s="191"/>
      <c r="BF72" s="191"/>
      <c r="BG72" s="191"/>
      <c r="BH72" s="191"/>
      <c r="BI72" s="191"/>
      <c r="BJ72" s="188"/>
      <c r="BK72" s="188"/>
      <c r="BL72" s="188"/>
      <c r="BM72" s="188"/>
      <c r="BN72" s="188"/>
      <c r="BO72" s="188"/>
      <c r="BP72" s="189">
        <f>Прайс[[#This Row],[КФ петли SENS накл.110 гр. с крестообр. Планкой]]*4</f>
        <v>2480</v>
      </c>
      <c r="BQ72" s="26">
        <f>Прайс[[#This Row],[KFP-SB-N110]]*4</f>
        <v>520</v>
      </c>
      <c r="BR72" s="26">
        <f>Прайс[[#This Row],[KFP-SB-N110]]*4</f>
        <v>520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182">
        <v>1.08</v>
      </c>
      <c r="BW72" s="182">
        <v>1.0649999999999999</v>
      </c>
      <c r="BX72" s="26">
        <v>1.3</v>
      </c>
      <c r="BY72" s="1">
        <v>2</v>
      </c>
      <c r="BZ72" s="1">
        <v>3</v>
      </c>
      <c r="CA72" s="1" t="s">
        <v>75</v>
      </c>
      <c r="CB72" s="26" t="s">
        <v>493</v>
      </c>
      <c r="CC72" s="1">
        <v>2</v>
      </c>
      <c r="CD72" s="1" t="s">
        <v>10</v>
      </c>
      <c r="CE72" s="1">
        <v>7820</v>
      </c>
      <c r="CF72" s="1"/>
      <c r="CG72" s="1"/>
      <c r="CH72" s="1">
        <v>2</v>
      </c>
    </row>
    <row r="73" spans="1:89" ht="15" customHeight="1" x14ac:dyDescent="0.25">
      <c r="A73" s="218" t="s">
        <v>427</v>
      </c>
      <c r="B73" s="185" t="s">
        <v>9</v>
      </c>
      <c r="C73" s="185" t="s">
        <v>991</v>
      </c>
      <c r="D73" s="185" t="s">
        <v>77</v>
      </c>
      <c r="E73" s="185" t="s">
        <v>75</v>
      </c>
      <c r="F73" s="185" t="s">
        <v>100</v>
      </c>
      <c r="G73" s="186">
        <v>2000</v>
      </c>
      <c r="H73" s="186">
        <v>2280</v>
      </c>
      <c r="I73" s="186">
        <v>600</v>
      </c>
      <c r="J73" s="186">
        <v>600</v>
      </c>
      <c r="K73" s="186">
        <v>560</v>
      </c>
      <c r="L73" s="186">
        <v>560</v>
      </c>
      <c r="M73" s="185"/>
      <c r="N73" s="190" t="s">
        <v>71</v>
      </c>
      <c r="O73" s="181">
        <v>7344</v>
      </c>
      <c r="P73" s="181"/>
      <c r="Q73" s="181"/>
      <c r="R73" s="185"/>
      <c r="S73" s="185"/>
      <c r="T73" s="185"/>
      <c r="U73" s="185"/>
      <c r="V73" s="185"/>
      <c r="W73" s="185"/>
      <c r="X73" s="185"/>
      <c r="Y73" s="185"/>
      <c r="Z73" s="185">
        <f>'комплекты фурнитуры'!$C$20</f>
        <v>930</v>
      </c>
      <c r="AA73" s="185"/>
      <c r="AB73" s="185"/>
      <c r="AC73" s="185"/>
      <c r="AD73" s="185"/>
      <c r="AE73" s="185">
        <f>'комплекты фурнитуры'!$C$26*2</f>
        <v>540</v>
      </c>
      <c r="AF73" s="185"/>
      <c r="AG73" s="185"/>
      <c r="AH73" s="188">
        <f>SUM(Прайс[[#This Row],[КФ НСТ11]:[KFPr-SB-ZPG]])</f>
        <v>1470</v>
      </c>
      <c r="AI73" s="188"/>
      <c r="AJ73" s="185"/>
      <c r="AK73" s="185"/>
      <c r="AL73" s="240">
        <f>'комплекты фурнитуры'!$C$91</f>
        <v>290</v>
      </c>
      <c r="AM73" s="188">
        <f>'комплекты фурнитуры'!$C$68</f>
        <v>620</v>
      </c>
      <c r="AN73" s="191"/>
      <c r="AO73" s="188"/>
      <c r="AP73" s="188"/>
      <c r="AQ73" s="188"/>
      <c r="AR73" s="188"/>
      <c r="AS73" s="188"/>
      <c r="AT73" s="188"/>
      <c r="AU73" s="188"/>
      <c r="AV73" s="188"/>
      <c r="AW73" s="191"/>
      <c r="AX73" s="188"/>
      <c r="AY73" s="191"/>
      <c r="AZ73" s="188"/>
      <c r="BA73" s="188"/>
      <c r="BB73" s="191"/>
      <c r="BC73" s="191"/>
      <c r="BD73" s="191"/>
      <c r="BE73" s="191"/>
      <c r="BF73" s="191"/>
      <c r="BG73" s="191"/>
      <c r="BH73" s="191"/>
      <c r="BI73" s="191"/>
      <c r="BJ73" s="188"/>
      <c r="BK73" s="188"/>
      <c r="BL73" s="188"/>
      <c r="BM73" s="188"/>
      <c r="BN73" s="188"/>
      <c r="BO73" s="188"/>
      <c r="BP73" s="189">
        <f>Прайс[[#This Row],[КФ KEKU]]*4+Прайс[[#This Row],[КФ петли SENS накл.110 гр. с крестообр. Планкой]]*4</f>
        <v>3640</v>
      </c>
      <c r="BQ73" s="26">
        <v>0</v>
      </c>
      <c r="BR73" s="26">
        <v>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182">
        <v>1.08</v>
      </c>
      <c r="BW73" s="182">
        <v>1.0649999999999999</v>
      </c>
      <c r="BX73" s="26">
        <v>1.3</v>
      </c>
      <c r="BY73" s="1">
        <v>2</v>
      </c>
      <c r="BZ73" s="1">
        <v>3</v>
      </c>
      <c r="CA73" s="1" t="s">
        <v>10</v>
      </c>
      <c r="CB73" s="241" t="s">
        <v>494</v>
      </c>
      <c r="CC73" s="1">
        <v>2</v>
      </c>
      <c r="CD73" s="1" t="s">
        <v>10</v>
      </c>
      <c r="CE73" s="1">
        <v>8445.6</v>
      </c>
      <c r="CF73" s="1"/>
      <c r="CG73" s="1"/>
      <c r="CH73" s="1">
        <v>2</v>
      </c>
    </row>
    <row r="74" spans="1:89" ht="15" customHeight="1" x14ac:dyDescent="0.25">
      <c r="A74" s="218" t="s">
        <v>428</v>
      </c>
      <c r="B74" s="185" t="s">
        <v>9</v>
      </c>
      <c r="C74" s="185" t="s">
        <v>992</v>
      </c>
      <c r="D74" s="185" t="s">
        <v>77</v>
      </c>
      <c r="E74" s="185" t="s">
        <v>75</v>
      </c>
      <c r="F74" s="185" t="s">
        <v>100</v>
      </c>
      <c r="G74" s="186">
        <v>2000</v>
      </c>
      <c r="H74" s="186">
        <v>2280</v>
      </c>
      <c r="I74" s="186">
        <v>600</v>
      </c>
      <c r="J74" s="186">
        <v>600</v>
      </c>
      <c r="K74" s="186">
        <v>560</v>
      </c>
      <c r="L74" s="186">
        <v>560</v>
      </c>
      <c r="M74" s="185"/>
      <c r="N74" s="190" t="s">
        <v>71</v>
      </c>
      <c r="O74" s="181">
        <v>7344</v>
      </c>
      <c r="P74" s="181"/>
      <c r="Q74" s="181"/>
      <c r="R74" s="185"/>
      <c r="S74" s="185"/>
      <c r="T74" s="185"/>
      <c r="U74" s="185"/>
      <c r="V74" s="185"/>
      <c r="W74" s="185"/>
      <c r="X74" s="185"/>
      <c r="Y74" s="185"/>
      <c r="Z74" s="185">
        <f>'комплекты фурнитуры'!$C$20</f>
        <v>930</v>
      </c>
      <c r="AA74" s="185"/>
      <c r="AB74" s="185"/>
      <c r="AC74" s="185"/>
      <c r="AD74" s="185"/>
      <c r="AE74" s="185">
        <f>'комплекты фурнитуры'!$C$26*2</f>
        <v>540</v>
      </c>
      <c r="AF74" s="185"/>
      <c r="AG74" s="185"/>
      <c r="AH74" s="188">
        <f>SUM(Прайс[[#This Row],[КФ НСТ11]:[KFPr-SB-ZPG]])</f>
        <v>1470</v>
      </c>
      <c r="AI74" s="188"/>
      <c r="AJ74" s="185"/>
      <c r="AK74" s="185"/>
      <c r="AL74" s="240">
        <f>'комплекты фурнитуры'!$C$91</f>
        <v>290</v>
      </c>
      <c r="AM74" s="188">
        <f>'комплекты фурнитуры'!$C$68</f>
        <v>620</v>
      </c>
      <c r="AN74" s="191"/>
      <c r="AO74" s="188"/>
      <c r="AP74" s="188"/>
      <c r="AQ74" s="188"/>
      <c r="AR74" s="188"/>
      <c r="AS74" s="188"/>
      <c r="AT74" s="188"/>
      <c r="AU74" s="188"/>
      <c r="AV74" s="188"/>
      <c r="AW74" s="191"/>
      <c r="AX74" s="188"/>
      <c r="AY74" s="191"/>
      <c r="AZ74" s="188"/>
      <c r="BA74" s="188"/>
      <c r="BB74" s="191"/>
      <c r="BC74" s="191"/>
      <c r="BD74" s="191"/>
      <c r="BE74" s="191"/>
      <c r="BF74" s="191"/>
      <c r="BG74" s="191"/>
      <c r="BH74" s="191"/>
      <c r="BI74" s="191"/>
      <c r="BJ74" s="188"/>
      <c r="BK74" s="188"/>
      <c r="BL74" s="188"/>
      <c r="BM74" s="188"/>
      <c r="BN74" s="188"/>
      <c r="BO74" s="188"/>
      <c r="BP74" s="189">
        <f>Прайс[[#This Row],[КФ KEKU]]*4+Прайс[[#This Row],[КФ петли SENS накл.110 гр. с крестообр. Планкой]]*4</f>
        <v>3640</v>
      </c>
      <c r="BQ74" s="26">
        <v>0</v>
      </c>
      <c r="BR74" s="26">
        <v>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182">
        <v>1.08</v>
      </c>
      <c r="BW74" s="182">
        <v>1.0649999999999999</v>
      </c>
      <c r="BX74" s="26">
        <v>1.3</v>
      </c>
      <c r="BY74" s="1">
        <v>2</v>
      </c>
      <c r="BZ74" s="1">
        <v>3</v>
      </c>
      <c r="CA74" s="1" t="s">
        <v>10</v>
      </c>
      <c r="CB74" s="241" t="s">
        <v>494</v>
      </c>
      <c r="CC74" s="1">
        <v>2</v>
      </c>
      <c r="CD74" s="1" t="s">
        <v>10</v>
      </c>
      <c r="CE74" s="1">
        <v>8445.6</v>
      </c>
      <c r="CF74" s="1"/>
      <c r="CG74" s="1"/>
      <c r="CH74" s="1">
        <v>2</v>
      </c>
    </row>
    <row r="75" spans="1:89" s="180" customFormat="1" ht="15" customHeight="1" x14ac:dyDescent="0.25">
      <c r="A75" s="218" t="s">
        <v>429</v>
      </c>
      <c r="B75" s="185" t="s">
        <v>9</v>
      </c>
      <c r="C75" s="185" t="s">
        <v>993</v>
      </c>
      <c r="D75" s="185" t="s">
        <v>77</v>
      </c>
      <c r="E75" s="185" t="s">
        <v>10</v>
      </c>
      <c r="F75" s="185" t="s">
        <v>100</v>
      </c>
      <c r="G75" s="186">
        <v>2000</v>
      </c>
      <c r="H75" s="186">
        <v>2280</v>
      </c>
      <c r="I75" s="186">
        <v>600</v>
      </c>
      <c r="J75" s="186">
        <v>600</v>
      </c>
      <c r="K75" s="186">
        <v>560</v>
      </c>
      <c r="L75" s="186">
        <v>560</v>
      </c>
      <c r="M75" s="185"/>
      <c r="N75" s="190" t="s">
        <v>71</v>
      </c>
      <c r="O75" s="181">
        <v>8020</v>
      </c>
      <c r="P75" s="181"/>
      <c r="Q75" s="181"/>
      <c r="R75" s="185"/>
      <c r="S75" s="185"/>
      <c r="T75" s="185"/>
      <c r="U75" s="185"/>
      <c r="V75" s="185"/>
      <c r="W75" s="185"/>
      <c r="X75" s="185"/>
      <c r="Y75" s="185"/>
      <c r="Z75" s="185">
        <f>'комплекты фурнитуры'!$C$20</f>
        <v>930</v>
      </c>
      <c r="AA75" s="185"/>
      <c r="AB75" s="185"/>
      <c r="AC75" s="185"/>
      <c r="AD75" s="185"/>
      <c r="AE75" s="185">
        <f>'комплекты фурнитуры'!$C$26*2</f>
        <v>540</v>
      </c>
      <c r="AF75" s="185"/>
      <c r="AG75" s="185"/>
      <c r="AH75" s="188">
        <f>SUM(Прайс[[#This Row],[КФ НСТ11]:[KFPr-SB-ZPG]])</f>
        <v>1470</v>
      </c>
      <c r="AI75" s="188"/>
      <c r="AJ75" s="185"/>
      <c r="AK75" s="185"/>
      <c r="AL75" s="240"/>
      <c r="AM75" s="188">
        <f>'комплекты фурнитуры'!$C$68</f>
        <v>620</v>
      </c>
      <c r="AN75" s="188">
        <f>'комплекты фурнитуры'!$C$69</f>
        <v>130</v>
      </c>
      <c r="AO75" s="188"/>
      <c r="AP75" s="188"/>
      <c r="AQ75" s="188"/>
      <c r="AR75" s="188"/>
      <c r="AS75" s="188"/>
      <c r="AT75" s="188"/>
      <c r="AU75" s="188"/>
      <c r="AV75" s="188"/>
      <c r="AW75" s="191"/>
      <c r="AX75" s="188"/>
      <c r="AY75" s="191"/>
      <c r="AZ75" s="188"/>
      <c r="BA75" s="188"/>
      <c r="BB75" s="191"/>
      <c r="BC75" s="188">
        <f>'комплекты фурнитуры'!$C$29</f>
        <v>6660</v>
      </c>
      <c r="BD75" s="191"/>
      <c r="BE75" s="188">
        <f>'комплекты фурнитуры'!$C$34</f>
        <v>940</v>
      </c>
      <c r="BF75" s="188">
        <f>'комплекты фурнитуры'!$C$36</f>
        <v>170</v>
      </c>
      <c r="BG75" s="191"/>
      <c r="BH75" s="188">
        <f>'комплекты фурнитуры'!$C$37</f>
        <v>5040</v>
      </c>
      <c r="BI75" s="188">
        <f>'комплекты фурнитуры'!$C$39</f>
        <v>6440</v>
      </c>
      <c r="BJ75" s="188"/>
      <c r="BK75" s="188"/>
      <c r="BL75" s="188"/>
      <c r="BM75" s="188"/>
      <c r="BN75" s="188"/>
      <c r="BO75" s="188"/>
      <c r="BP75" s="189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5" s="26">
        <f>Прайс[[#This Row],[KFN-SB-M15]]*2+Прайс[[#This Row],[KFN-SB-MD]]*2+Прайс[[#This Row],[KFP-SB-N110]]*2</f>
        <v>2480</v>
      </c>
      <c r="BR75" s="26">
        <f>Прайс[[#This Row],[Комплект ящика INNOTECH ATIRA полного выдв. с  PUSH TO OPEN , Н70,NL470,цвет серебристый]]*2+Прайс[[#This Row],[KFP-SB-N110]]*2</f>
        <v>13140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182">
        <v>1.08</v>
      </c>
      <c r="BW75" s="182">
        <v>1.0649999999999999</v>
      </c>
      <c r="BX75" s="26">
        <v>0</v>
      </c>
      <c r="BY75" s="1">
        <v>1</v>
      </c>
      <c r="BZ75" s="1">
        <v>2</v>
      </c>
      <c r="CA75" s="1" t="s">
        <v>75</v>
      </c>
      <c r="CB75" s="26" t="s">
        <v>493</v>
      </c>
      <c r="CC75" s="1">
        <v>1</v>
      </c>
      <c r="CD75" s="1" t="s">
        <v>10</v>
      </c>
      <c r="CE75" s="1">
        <v>9260</v>
      </c>
      <c r="CF75" s="1"/>
      <c r="CG75" s="1"/>
      <c r="CH75" s="1">
        <v>3</v>
      </c>
      <c r="CJ75" s="208" t="s">
        <v>524</v>
      </c>
      <c r="CK75" s="180" t="s">
        <v>523</v>
      </c>
    </row>
    <row r="76" spans="1:89" s="180" customFormat="1" ht="15" customHeight="1" x14ac:dyDescent="0.25">
      <c r="A76" s="218" t="s">
        <v>430</v>
      </c>
      <c r="B76" s="185" t="s">
        <v>9</v>
      </c>
      <c r="C76" s="185" t="s">
        <v>994</v>
      </c>
      <c r="D76" s="185" t="s">
        <v>77</v>
      </c>
      <c r="E76" s="185" t="s">
        <v>10</v>
      </c>
      <c r="F76" s="185" t="s">
        <v>100</v>
      </c>
      <c r="G76" s="186">
        <v>2000</v>
      </c>
      <c r="H76" s="186">
        <v>2280</v>
      </c>
      <c r="I76" s="186">
        <v>600</v>
      </c>
      <c r="J76" s="186">
        <v>600</v>
      </c>
      <c r="K76" s="186">
        <v>560</v>
      </c>
      <c r="L76" s="186">
        <v>560</v>
      </c>
      <c r="M76" s="185"/>
      <c r="N76" s="190" t="s">
        <v>71</v>
      </c>
      <c r="O76" s="181">
        <v>8020</v>
      </c>
      <c r="P76" s="181"/>
      <c r="Q76" s="181"/>
      <c r="R76" s="185"/>
      <c r="S76" s="185"/>
      <c r="T76" s="185"/>
      <c r="U76" s="185"/>
      <c r="V76" s="185"/>
      <c r="W76" s="185"/>
      <c r="X76" s="185"/>
      <c r="Y76" s="185"/>
      <c r="Z76" s="185">
        <f>'комплекты фурнитуры'!$C$20</f>
        <v>930</v>
      </c>
      <c r="AA76" s="185"/>
      <c r="AB76" s="185"/>
      <c r="AC76" s="185"/>
      <c r="AD76" s="185"/>
      <c r="AE76" s="185">
        <f>'комплекты фурнитуры'!$C$26*2</f>
        <v>540</v>
      </c>
      <c r="AF76" s="185"/>
      <c r="AG76" s="185"/>
      <c r="AH76" s="188">
        <f>SUM(Прайс[[#This Row],[КФ НСТ11]:[KFPr-SB-ZPG]])</f>
        <v>1470</v>
      </c>
      <c r="AI76" s="188"/>
      <c r="AJ76" s="185"/>
      <c r="AK76" s="185"/>
      <c r="AL76" s="240"/>
      <c r="AM76" s="188">
        <f>'комплекты фурнитуры'!$C$68</f>
        <v>620</v>
      </c>
      <c r="AN76" s="188">
        <f>'комплекты фурнитуры'!$C$69</f>
        <v>130</v>
      </c>
      <c r="AO76" s="188"/>
      <c r="AP76" s="188"/>
      <c r="AQ76" s="188"/>
      <c r="AR76" s="188"/>
      <c r="AS76" s="188"/>
      <c r="AT76" s="188"/>
      <c r="AU76" s="188"/>
      <c r="AV76" s="188"/>
      <c r="AW76" s="191"/>
      <c r="AX76" s="188"/>
      <c r="AY76" s="191"/>
      <c r="AZ76" s="188"/>
      <c r="BA76" s="188"/>
      <c r="BB76" s="191"/>
      <c r="BC76" s="188">
        <f>'комплекты фурнитуры'!$C$29</f>
        <v>6660</v>
      </c>
      <c r="BD76" s="191"/>
      <c r="BE76" s="188">
        <f>'комплекты фурнитуры'!$C$34</f>
        <v>940</v>
      </c>
      <c r="BF76" s="188">
        <f>'комплекты фурнитуры'!$C$36</f>
        <v>170</v>
      </c>
      <c r="BG76" s="191"/>
      <c r="BH76" s="188">
        <f>'комплекты фурнитуры'!$C$37</f>
        <v>5040</v>
      </c>
      <c r="BI76" s="188">
        <f>'комплекты фурнитуры'!$C$39</f>
        <v>6440</v>
      </c>
      <c r="BJ76" s="188"/>
      <c r="BK76" s="188"/>
      <c r="BL76" s="188"/>
      <c r="BM76" s="188"/>
      <c r="BN76" s="188"/>
      <c r="BO76" s="188"/>
      <c r="BP76" s="189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26">
        <f>Прайс[[#This Row],[KFN-SB-M15]]*2+Прайс[[#This Row],[KFN-SB-MD]]*2+Прайс[[#This Row],[KFP-SB-N110]]*2</f>
        <v>2480</v>
      </c>
      <c r="BR76" s="26">
        <f>Прайс[[#This Row],[Комплект ящика INNOTECH ATIRA полного выдв. с  PUSH TO OPEN , Н70,NL470,цвет серебристый]]*2+Прайс[[#This Row],[KFP-SB-N110]]*2</f>
        <v>13140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182">
        <v>1.08</v>
      </c>
      <c r="BW76" s="182">
        <v>1.0649999999999999</v>
      </c>
      <c r="BX76" s="26">
        <v>0</v>
      </c>
      <c r="BY76" s="1">
        <v>1</v>
      </c>
      <c r="BZ76" s="1">
        <v>2</v>
      </c>
      <c r="CA76" s="1" t="s">
        <v>75</v>
      </c>
      <c r="CB76" s="26" t="s">
        <v>493</v>
      </c>
      <c r="CC76" s="1">
        <v>1</v>
      </c>
      <c r="CD76" s="1" t="s">
        <v>10</v>
      </c>
      <c r="CE76" s="1">
        <v>9260</v>
      </c>
      <c r="CF76" s="1"/>
      <c r="CG76" s="1"/>
      <c r="CH76" s="1">
        <v>3</v>
      </c>
      <c r="CJ76" s="208" t="s">
        <v>524</v>
      </c>
      <c r="CK76" s="180" t="s">
        <v>523</v>
      </c>
    </row>
    <row r="77" spans="1:89" s="180" customFormat="1" ht="15" customHeight="1" x14ac:dyDescent="0.25">
      <c r="A77" s="218" t="s">
        <v>431</v>
      </c>
      <c r="B77" s="185" t="s">
        <v>9</v>
      </c>
      <c r="C77" s="185" t="s">
        <v>995</v>
      </c>
      <c r="D77" s="185" t="s">
        <v>77</v>
      </c>
      <c r="E77" s="185" t="s">
        <v>10</v>
      </c>
      <c r="F77" s="185" t="s">
        <v>100</v>
      </c>
      <c r="G77" s="186">
        <v>2000</v>
      </c>
      <c r="H77" s="186">
        <v>2280</v>
      </c>
      <c r="I77" s="186">
        <v>600</v>
      </c>
      <c r="J77" s="186">
        <v>600</v>
      </c>
      <c r="K77" s="186">
        <v>560</v>
      </c>
      <c r="L77" s="186">
        <v>560</v>
      </c>
      <c r="M77" s="185"/>
      <c r="N77" s="190" t="s">
        <v>71</v>
      </c>
      <c r="O77" s="181">
        <v>8020</v>
      </c>
      <c r="P77" s="181"/>
      <c r="Q77" s="181"/>
      <c r="R77" s="185"/>
      <c r="S77" s="185"/>
      <c r="T77" s="185"/>
      <c r="U77" s="185"/>
      <c r="V77" s="185"/>
      <c r="W77" s="185"/>
      <c r="X77" s="185"/>
      <c r="Y77" s="185"/>
      <c r="Z77" s="185">
        <f>'комплекты фурнитуры'!$C$20</f>
        <v>930</v>
      </c>
      <c r="AA77" s="185"/>
      <c r="AB77" s="185"/>
      <c r="AC77" s="185"/>
      <c r="AD77" s="185"/>
      <c r="AE77" s="185">
        <f>'комплекты фурнитуры'!$C$26*2</f>
        <v>540</v>
      </c>
      <c r="AF77" s="185"/>
      <c r="AG77" s="185"/>
      <c r="AH77" s="188">
        <f>SUM(Прайс[[#This Row],[КФ НСТ11]:[KFPr-SB-ZPG]])</f>
        <v>1470</v>
      </c>
      <c r="AI77" s="188"/>
      <c r="AJ77" s="185"/>
      <c r="AK77" s="185"/>
      <c r="AL77" s="240"/>
      <c r="AM77" s="188">
        <f>'комплекты фурнитуры'!$C$68</f>
        <v>620</v>
      </c>
      <c r="AN77" s="188">
        <f>'комплекты фурнитуры'!$C$69</f>
        <v>130</v>
      </c>
      <c r="AO77" s="188"/>
      <c r="AP77" s="188"/>
      <c r="AQ77" s="188"/>
      <c r="AR77" s="188"/>
      <c r="AS77" s="188"/>
      <c r="AT77" s="188"/>
      <c r="AU77" s="188"/>
      <c r="AV77" s="188"/>
      <c r="AW77" s="191"/>
      <c r="AX77" s="188"/>
      <c r="AY77" s="191"/>
      <c r="AZ77" s="188"/>
      <c r="BA77" s="188"/>
      <c r="BB77" s="191"/>
      <c r="BC77" s="188">
        <f>'комплекты фурнитуры'!$C$29</f>
        <v>6660</v>
      </c>
      <c r="BD77" s="191"/>
      <c r="BE77" s="188">
        <f>'комплекты фурнитуры'!$C$34</f>
        <v>940</v>
      </c>
      <c r="BF77" s="188">
        <f>'комплекты фурнитуры'!$C$36</f>
        <v>170</v>
      </c>
      <c r="BG77" s="191"/>
      <c r="BH77" s="188">
        <f>'комплекты фурнитуры'!$C$37</f>
        <v>5040</v>
      </c>
      <c r="BI77" s="188">
        <f>'комплекты фурнитуры'!$C$39</f>
        <v>6440</v>
      </c>
      <c r="BJ77" s="188"/>
      <c r="BK77" s="188"/>
      <c r="BL77" s="188"/>
      <c r="BM77" s="188"/>
      <c r="BN77" s="188"/>
      <c r="BO77" s="188"/>
      <c r="BP77" s="189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7" s="26">
        <f>Прайс[[#This Row],[KFN-SB-M15]]*2+Прайс[[#This Row],[KFN-SB-MD]]*2+Прайс[[#This Row],[KFP-SB-N110]]*2</f>
        <v>2480</v>
      </c>
      <c r="BR77" s="26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182">
        <v>1.08</v>
      </c>
      <c r="BW77" s="182">
        <v>1.0649999999999999</v>
      </c>
      <c r="BX77" s="26">
        <v>0</v>
      </c>
      <c r="BY77" s="1">
        <v>1</v>
      </c>
      <c r="BZ77" s="1">
        <v>2</v>
      </c>
      <c r="CA77" s="1" t="s">
        <v>75</v>
      </c>
      <c r="CB77" s="26" t="s">
        <v>493</v>
      </c>
      <c r="CC77" s="1">
        <v>1</v>
      </c>
      <c r="CD77" s="1" t="s">
        <v>10</v>
      </c>
      <c r="CE77" s="1">
        <v>9260</v>
      </c>
      <c r="CF77" s="1"/>
      <c r="CG77" s="1"/>
      <c r="CH77" s="1">
        <v>3</v>
      </c>
      <c r="CJ77" s="208" t="s">
        <v>522</v>
      </c>
      <c r="CK77" s="180" t="s">
        <v>523</v>
      </c>
    </row>
    <row r="78" spans="1:89" s="195" customFormat="1" ht="15" customHeight="1" x14ac:dyDescent="0.25">
      <c r="A78" s="281" t="s">
        <v>845</v>
      </c>
      <c r="B78" s="271" t="s">
        <v>9</v>
      </c>
      <c r="C78" s="271" t="s">
        <v>996</v>
      </c>
      <c r="D78" s="271" t="s">
        <v>77</v>
      </c>
      <c r="E78" s="271" t="s">
        <v>10</v>
      </c>
      <c r="F78" s="271" t="s">
        <v>102</v>
      </c>
      <c r="G78" s="272">
        <v>2000</v>
      </c>
      <c r="H78" s="272">
        <v>2280</v>
      </c>
      <c r="I78" s="272">
        <v>600</v>
      </c>
      <c r="J78" s="272">
        <v>600</v>
      </c>
      <c r="K78" s="272">
        <v>560</v>
      </c>
      <c r="L78" s="272">
        <v>560</v>
      </c>
      <c r="M78" s="271"/>
      <c r="N78" s="273" t="s">
        <v>71</v>
      </c>
      <c r="O78" s="274">
        <v>6990</v>
      </c>
      <c r="P78" s="274"/>
      <c r="Q78" s="274"/>
      <c r="R78" s="271"/>
      <c r="S78" s="271"/>
      <c r="T78" s="271"/>
      <c r="U78" s="271"/>
      <c r="V78" s="271"/>
      <c r="W78" s="271"/>
      <c r="X78" s="271"/>
      <c r="Y78" s="271"/>
      <c r="Z78" s="271"/>
      <c r="AA78" s="271">
        <f>'комплекты фурнитуры'!$C$21</f>
        <v>1130</v>
      </c>
      <c r="AB78" s="271"/>
      <c r="AC78" s="271"/>
      <c r="AD78" s="271"/>
      <c r="AE78" s="271">
        <f>'комплекты фурнитуры'!$C$26*2</f>
        <v>540</v>
      </c>
      <c r="AF78" s="271"/>
      <c r="AG78" s="271"/>
      <c r="AH78" s="275">
        <f>SUM(Прайс[[#This Row],[КФ НСТ11]:[KFPr-SB-ZPG]])</f>
        <v>1670</v>
      </c>
      <c r="AI78" s="275"/>
      <c r="AJ78" s="271"/>
      <c r="AK78" s="271"/>
      <c r="AL78" s="276"/>
      <c r="AM78" s="275">
        <f>'комплекты фурнитуры'!$C$68</f>
        <v>620</v>
      </c>
      <c r="AN78" s="275">
        <f>'комплекты фурнитуры'!$C$69</f>
        <v>130</v>
      </c>
      <c r="AO78" s="275"/>
      <c r="AP78" s="275"/>
      <c r="AQ78" s="275"/>
      <c r="AR78" s="275"/>
      <c r="AS78" s="275"/>
      <c r="AT78" s="275"/>
      <c r="AU78" s="275"/>
      <c r="AV78" s="275"/>
      <c r="AW78" s="275">
        <f>'комплекты фурнитуры'!$C$73</f>
        <v>6080</v>
      </c>
      <c r="AX78" s="275">
        <f>'комплекты фурнитуры'!$C$74</f>
        <v>6940</v>
      </c>
      <c r="AY78" s="275">
        <f>'комплекты фурнитуры'!$C$76</f>
        <v>2290</v>
      </c>
      <c r="AZ78" s="275"/>
      <c r="BA78" s="275"/>
      <c r="BB78" s="277"/>
      <c r="BC78" s="277"/>
      <c r="BD78" s="277"/>
      <c r="BE78" s="277"/>
      <c r="BF78" s="277"/>
      <c r="BG78" s="277"/>
      <c r="BH78" s="277"/>
      <c r="BI78" s="277"/>
      <c r="BJ78" s="275"/>
      <c r="BK78" s="275"/>
      <c r="BL78" s="275"/>
      <c r="BM78" s="275"/>
      <c r="BN78" s="275"/>
      <c r="BO78" s="275"/>
      <c r="BP78" s="278">
        <f>Прайс[[#This Row],[KFP-SP-PPGK]]+Прайс[[#This Row],[КФ петли SENS накл.110 гр. с крестообр. Планкой]]*2</f>
        <v>7320</v>
      </c>
      <c r="BQ78" s="279">
        <f>Прайс[[#This Row],[KFP-SP-PPA]]+Прайс[[#This Row],[KFP-SB-N110]]*4</f>
        <v>2810</v>
      </c>
      <c r="BR78" s="279">
        <v>0</v>
      </c>
      <c r="BS78" s="194">
        <v>600</v>
      </c>
      <c r="BT78" s="194">
        <v>2040</v>
      </c>
      <c r="BU78" s="194" t="str">
        <f>IF(OR(Прайс[[#This Row],[Тип]]="Нижний",Прайс[[#This Row],[Тип]]="Пенал"),"560",IF(Прайс[[#This Row],[Тип]]="Верхний",315,0))</f>
        <v>560</v>
      </c>
      <c r="BV78" s="280">
        <v>1.08</v>
      </c>
      <c r="BW78" s="280">
        <v>1.0649999999999999</v>
      </c>
      <c r="BX78" s="279">
        <v>0</v>
      </c>
      <c r="BY78" s="194">
        <v>1</v>
      </c>
      <c r="BZ78" s="194">
        <v>2</v>
      </c>
      <c r="CA78" s="194" t="s">
        <v>10</v>
      </c>
      <c r="CB78" s="279" t="s">
        <v>495</v>
      </c>
      <c r="CC78" s="194">
        <v>1</v>
      </c>
      <c r="CD78" s="194" t="s">
        <v>10</v>
      </c>
      <c r="CE78" s="194">
        <v>8090</v>
      </c>
      <c r="CF78" s="194"/>
      <c r="CG78" s="194"/>
      <c r="CH78" s="194">
        <v>2</v>
      </c>
      <c r="CJ78" s="282" t="s">
        <v>522</v>
      </c>
    </row>
    <row r="79" spans="1:89" ht="15" customHeight="1" x14ac:dyDescent="0.25">
      <c r="A79" s="230" t="s">
        <v>846</v>
      </c>
      <c r="B79" s="185" t="s">
        <v>9</v>
      </c>
      <c r="C79" s="185" t="s">
        <v>997</v>
      </c>
      <c r="D79" s="185" t="s">
        <v>77</v>
      </c>
      <c r="E79" s="185" t="s">
        <v>10</v>
      </c>
      <c r="F79" s="185" t="s">
        <v>102</v>
      </c>
      <c r="G79" s="186">
        <v>2000</v>
      </c>
      <c r="H79" s="186">
        <v>2280</v>
      </c>
      <c r="I79" s="186">
        <v>600</v>
      </c>
      <c r="J79" s="186">
        <v>600</v>
      </c>
      <c r="K79" s="186">
        <v>560</v>
      </c>
      <c r="L79" s="186">
        <v>560</v>
      </c>
      <c r="M79" s="185"/>
      <c r="N79" s="190" t="s">
        <v>71</v>
      </c>
      <c r="O79" s="181">
        <v>6910</v>
      </c>
      <c r="P79" s="181"/>
      <c r="Q79" s="181"/>
      <c r="R79" s="185"/>
      <c r="S79" s="185"/>
      <c r="T79" s="185"/>
      <c r="U79" s="185"/>
      <c r="V79" s="185"/>
      <c r="W79" s="185"/>
      <c r="X79" s="185"/>
      <c r="Y79" s="185"/>
      <c r="Z79" s="185"/>
      <c r="AA79" s="185">
        <f>'комплекты фурнитуры'!$C$21</f>
        <v>1130</v>
      </c>
      <c r="AB79" s="185"/>
      <c r="AC79" s="185"/>
      <c r="AD79" s="185"/>
      <c r="AE79" s="185">
        <f>'комплекты фурнитуры'!$C$26*2</f>
        <v>540</v>
      </c>
      <c r="AF79" s="185"/>
      <c r="AG79" s="185"/>
      <c r="AH79" s="188">
        <f>SUM(Прайс[[#This Row],[КФ НСТ11]:[KFPr-SB-ZPG]])</f>
        <v>1670</v>
      </c>
      <c r="AI79" s="188"/>
      <c r="AJ79" s="185"/>
      <c r="AK79" s="185"/>
      <c r="AL79" s="240"/>
      <c r="AM79" s="188">
        <f>'комплекты фурнитуры'!$C$68</f>
        <v>620</v>
      </c>
      <c r="AN79" s="188">
        <f>'комплекты фурнитуры'!$C$69</f>
        <v>130</v>
      </c>
      <c r="AO79" s="188"/>
      <c r="AP79" s="188"/>
      <c r="AQ79" s="188"/>
      <c r="AR79" s="188"/>
      <c r="AS79" s="188"/>
      <c r="AT79" s="188"/>
      <c r="AU79" s="188"/>
      <c r="AV79" s="188"/>
      <c r="AW79" s="191"/>
      <c r="AX79" s="188"/>
      <c r="AY79" s="191"/>
      <c r="AZ79" s="188"/>
      <c r="BA79" s="188"/>
      <c r="BB79" s="191"/>
      <c r="BC79" s="188">
        <f>'комплекты фурнитуры'!$C$29</f>
        <v>6660</v>
      </c>
      <c r="BD79" s="191"/>
      <c r="BE79" s="188">
        <f>'комплекты фурнитуры'!$C$34</f>
        <v>940</v>
      </c>
      <c r="BF79" s="188">
        <f>'комплекты фурнитуры'!$C$36</f>
        <v>170</v>
      </c>
      <c r="BG79" s="191"/>
      <c r="BH79" s="188">
        <f>'комплекты фурнитуры'!$C$37</f>
        <v>5040</v>
      </c>
      <c r="BI79" s="188">
        <f>'комплекты фурнитуры'!$C$39</f>
        <v>6440</v>
      </c>
      <c r="BJ79" s="188"/>
      <c r="BK79" s="188"/>
      <c r="BL79" s="188"/>
      <c r="BM79" s="188"/>
      <c r="BN79" s="188"/>
      <c r="BO79" s="188"/>
      <c r="BP79" s="189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79" s="26">
        <f>Прайс[[#This Row],[KFP-SB-N110]]*2+Прайс[[#This Row],[KFN-SB-M15]]+Прайс[[#This Row],[KFN-SB-MD]]</f>
        <v>1370</v>
      </c>
      <c r="BR79" s="26">
        <f>Прайс[[#This Row],[KFP-SB-N110]]*2+Прайс[[#This Row],[Комплект ящика INNOTECH ATIRA полного выдв. с  PUSH TO OPEN , Н70,NL470,цвет серебристый]]</f>
        <v>6700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182">
        <v>1.08</v>
      </c>
      <c r="BW79" s="182">
        <v>1.0649999999999999</v>
      </c>
      <c r="BX79" s="26">
        <v>0</v>
      </c>
      <c r="BY79" s="1">
        <v>1</v>
      </c>
      <c r="BZ79" s="1">
        <v>1</v>
      </c>
      <c r="CA79" s="1" t="s">
        <v>75</v>
      </c>
      <c r="CB79" s="26" t="s">
        <v>493</v>
      </c>
      <c r="CC79" s="1">
        <v>1</v>
      </c>
      <c r="CD79" s="1" t="s">
        <v>10</v>
      </c>
      <c r="CE79" s="1">
        <v>7920</v>
      </c>
      <c r="CF79" s="1"/>
      <c r="CG79" s="1"/>
      <c r="CH79" s="1">
        <v>2</v>
      </c>
      <c r="CJ79" s="193" t="s">
        <v>522</v>
      </c>
    </row>
    <row r="80" spans="1:89" ht="15" customHeight="1" x14ac:dyDescent="0.25">
      <c r="A80" s="230" t="s">
        <v>844</v>
      </c>
      <c r="B80" s="185" t="s">
        <v>9</v>
      </c>
      <c r="C80" s="185" t="s">
        <v>998</v>
      </c>
      <c r="D80" s="185" t="s">
        <v>77</v>
      </c>
      <c r="E80" s="185" t="s">
        <v>75</v>
      </c>
      <c r="F80" s="185" t="s">
        <v>102</v>
      </c>
      <c r="G80" s="186">
        <v>2000</v>
      </c>
      <c r="H80" s="186">
        <v>2280</v>
      </c>
      <c r="I80" s="186">
        <v>600</v>
      </c>
      <c r="J80" s="186">
        <v>600</v>
      </c>
      <c r="K80" s="186">
        <v>560</v>
      </c>
      <c r="L80" s="186">
        <v>560</v>
      </c>
      <c r="M80" s="185"/>
      <c r="N80" s="190" t="s">
        <v>71</v>
      </c>
      <c r="O80" s="181">
        <v>7462.8</v>
      </c>
      <c r="P80" s="181"/>
      <c r="Q80" s="181"/>
      <c r="R80" s="185"/>
      <c r="S80" s="185"/>
      <c r="T80" s="185"/>
      <c r="U80" s="185"/>
      <c r="V80" s="185"/>
      <c r="W80" s="185"/>
      <c r="X80" s="185"/>
      <c r="Y80" s="185"/>
      <c r="Z80" s="185"/>
      <c r="AA80" s="185">
        <f>'комплекты фурнитуры'!$C$21</f>
        <v>1130</v>
      </c>
      <c r="AB80" s="185"/>
      <c r="AC80" s="185"/>
      <c r="AD80" s="185"/>
      <c r="AE80" s="185">
        <f>'комплекты фурнитуры'!$C$26*2</f>
        <v>540</v>
      </c>
      <c r="AF80" s="185"/>
      <c r="AG80" s="185"/>
      <c r="AH80" s="188">
        <f>SUM(Прайс[[#This Row],[КФ НСТ11]:[KFPr-SB-ZPG]])</f>
        <v>1670</v>
      </c>
      <c r="AI80" s="188"/>
      <c r="AJ80" s="185"/>
      <c r="AK80" s="185"/>
      <c r="AL80" s="240">
        <f>'комплекты фурнитуры'!$C$91</f>
        <v>290</v>
      </c>
      <c r="AM80" s="188">
        <f>'комплекты фурнитуры'!$C$68</f>
        <v>620</v>
      </c>
      <c r="AN80" s="191"/>
      <c r="AO80" s="188"/>
      <c r="AP80" s="188"/>
      <c r="AQ80" s="188"/>
      <c r="AR80" s="188"/>
      <c r="AS80" s="188"/>
      <c r="AT80" s="188"/>
      <c r="AU80" s="188"/>
      <c r="AV80" s="188"/>
      <c r="AW80" s="191"/>
      <c r="AX80" s="188"/>
      <c r="AY80" s="191"/>
      <c r="AZ80" s="188"/>
      <c r="BA80" s="188"/>
      <c r="BB80" s="191"/>
      <c r="BC80" s="188">
        <f>'комплекты фурнитуры'!$C$29</f>
        <v>6660</v>
      </c>
      <c r="BD80" s="191"/>
      <c r="BE80" s="191"/>
      <c r="BF80" s="191"/>
      <c r="BG80" s="191"/>
      <c r="BH80" s="188">
        <f>'комплекты фурнитуры'!$C$37</f>
        <v>5040</v>
      </c>
      <c r="BI80" s="191"/>
      <c r="BJ80" s="188"/>
      <c r="BK80" s="188"/>
      <c r="BL80" s="188"/>
      <c r="BM80" s="188"/>
      <c r="BN80" s="188"/>
      <c r="BO80" s="188"/>
      <c r="BP80" s="189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0" s="26">
        <v>0</v>
      </c>
      <c r="BR80" s="26">
        <v>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182">
        <v>1.08</v>
      </c>
      <c r="BW80" s="182">
        <v>1.0649999999999999</v>
      </c>
      <c r="BX80" s="26">
        <v>0</v>
      </c>
      <c r="BY80" s="1">
        <v>1</v>
      </c>
      <c r="BZ80" s="1">
        <v>1</v>
      </c>
      <c r="CA80" s="1" t="s">
        <v>10</v>
      </c>
      <c r="CB80" s="26" t="s">
        <v>494</v>
      </c>
      <c r="CC80" s="1">
        <v>1</v>
      </c>
      <c r="CD80" s="1" t="s">
        <v>10</v>
      </c>
      <c r="CE80" s="1">
        <v>8553.6</v>
      </c>
      <c r="CF80" s="1"/>
      <c r="CG80" s="1"/>
      <c r="CH80" s="1">
        <v>2</v>
      </c>
      <c r="CJ80" s="193" t="s">
        <v>521</v>
      </c>
    </row>
    <row r="81" spans="1:86" ht="15" customHeight="1" x14ac:dyDescent="0.25">
      <c r="A81" s="218" t="s">
        <v>48</v>
      </c>
      <c r="B81" s="185" t="s">
        <v>9</v>
      </c>
      <c r="C81" s="185" t="s">
        <v>999</v>
      </c>
      <c r="D81" s="185" t="s">
        <v>77</v>
      </c>
      <c r="E81" s="185" t="s">
        <v>10</v>
      </c>
      <c r="F81" s="185" t="s">
        <v>101</v>
      </c>
      <c r="G81" s="186">
        <v>2280</v>
      </c>
      <c r="H81" s="186">
        <v>2280</v>
      </c>
      <c r="I81" s="186">
        <v>600</v>
      </c>
      <c r="J81" s="186">
        <v>600</v>
      </c>
      <c r="K81" s="186">
        <v>560</v>
      </c>
      <c r="L81" s="186">
        <v>560</v>
      </c>
      <c r="M81" s="185"/>
      <c r="N81" s="190" t="s">
        <v>71</v>
      </c>
      <c r="O81" s="181">
        <v>6310</v>
      </c>
      <c r="P81" s="181"/>
      <c r="Q81" s="181"/>
      <c r="R81" s="185"/>
      <c r="S81" s="185"/>
      <c r="T81" s="185"/>
      <c r="U81" s="185"/>
      <c r="V81" s="185"/>
      <c r="W81" s="185"/>
      <c r="X81" s="185"/>
      <c r="Y81" s="185"/>
      <c r="Z81" s="185"/>
      <c r="AA81" s="185">
        <f>'комплекты фурнитуры'!$C$21</f>
        <v>1130</v>
      </c>
      <c r="AB81" s="185"/>
      <c r="AC81" s="185"/>
      <c r="AD81" s="185"/>
      <c r="AE81" s="185">
        <f>'комплекты фурнитуры'!$C$26*2</f>
        <v>540</v>
      </c>
      <c r="AF81" s="185"/>
      <c r="AG81" s="185"/>
      <c r="AH81" s="188">
        <f>SUM(Прайс[[#This Row],[КФ НСТ11]:[KFPr-SB-ZPG]])</f>
        <v>1670</v>
      </c>
      <c r="AI81" s="188"/>
      <c r="AJ81" s="185"/>
      <c r="AK81" s="185"/>
      <c r="AL81" s="242"/>
      <c r="AM81" s="188">
        <f>'комплекты фурнитуры'!$C$68</f>
        <v>620</v>
      </c>
      <c r="AN81" s="188">
        <f>'комплекты фурнитуры'!$C$69</f>
        <v>130</v>
      </c>
      <c r="AO81" s="188"/>
      <c r="AP81" s="188"/>
      <c r="AQ81" s="188"/>
      <c r="AR81" s="188"/>
      <c r="AS81" s="188"/>
      <c r="AT81" s="188"/>
      <c r="AU81" s="188"/>
      <c r="AV81" s="188"/>
      <c r="AW81" s="188">
        <f>'комплекты фурнитуры'!$C$73</f>
        <v>6080</v>
      </c>
      <c r="AX81" s="188"/>
      <c r="AY81" s="188">
        <f>'комплекты фурнитуры'!$C$76</f>
        <v>2290</v>
      </c>
      <c r="AZ81" s="188"/>
      <c r="BA81" s="188"/>
      <c r="BB81" s="243"/>
      <c r="BC81" s="243"/>
      <c r="BD81" s="243"/>
      <c r="BE81" s="243"/>
      <c r="BF81" s="243"/>
      <c r="BG81" s="243"/>
      <c r="BH81" s="243"/>
      <c r="BI81" s="243"/>
      <c r="BJ81" s="188"/>
      <c r="BK81" s="188"/>
      <c r="BL81" s="188"/>
      <c r="BM81" s="188"/>
      <c r="BN81" s="188"/>
      <c r="BO81" s="188"/>
      <c r="BP81" s="189">
        <f>Прайс[[#This Row],[KFP-SP-PPGK]]+Прайс[[#This Row],[КФ петли SENS накл.110 гр. с крестообр. Планкой]]*5</f>
        <v>9180</v>
      </c>
      <c r="BQ81" s="26">
        <f>Прайс[[#This Row],[KFP-SP-PPA]]+Прайс[[#This Row],[KFP-SB-N110]]*7</f>
        <v>3200</v>
      </c>
      <c r="BR81" s="26">
        <v>0</v>
      </c>
      <c r="BS81" s="1">
        <v>600</v>
      </c>
      <c r="BT81" s="1">
        <v>2280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182">
        <v>1.08</v>
      </c>
      <c r="BW81" s="182">
        <v>1.0649999999999999</v>
      </c>
      <c r="BX81" s="26">
        <v>1.3</v>
      </c>
      <c r="BY81" s="1">
        <v>0</v>
      </c>
      <c r="BZ81" s="1">
        <v>0</v>
      </c>
      <c r="CA81" s="1" t="s">
        <v>10</v>
      </c>
      <c r="CB81" s="26" t="s">
        <v>495</v>
      </c>
      <c r="CC81" s="1">
        <v>0</v>
      </c>
      <c r="CD81" s="1" t="s">
        <v>10</v>
      </c>
      <c r="CE81" s="1">
        <v>7320</v>
      </c>
      <c r="CF81" s="1"/>
      <c r="CG81" s="1"/>
      <c r="CH81" s="1">
        <v>3</v>
      </c>
    </row>
    <row r="82" spans="1:86" ht="15" customHeight="1" x14ac:dyDescent="0.25"/>
    <row r="83" spans="1:86" ht="15" customHeight="1" x14ac:dyDescent="0.25"/>
    <row r="84" spans="1:86" ht="15" customHeight="1" x14ac:dyDescent="0.25"/>
    <row r="86" spans="1:86" x14ac:dyDescent="0.25">
      <c r="A86" s="221"/>
    </row>
    <row r="87" spans="1:86" x14ac:dyDescent="0.25">
      <c r="A87" s="221"/>
    </row>
    <row r="88" spans="1:86" x14ac:dyDescent="0.25">
      <c r="A88" s="221"/>
    </row>
    <row r="89" spans="1:86" x14ac:dyDescent="0.25">
      <c r="A89" s="221"/>
    </row>
    <row r="90" spans="1:86" x14ac:dyDescent="0.25">
      <c r="A90" s="221"/>
    </row>
    <row r="91" spans="1:86" ht="15.75" x14ac:dyDescent="0.25">
      <c r="A91" s="221"/>
      <c r="AF91" s="52"/>
    </row>
    <row r="92" spans="1:86" x14ac:dyDescent="0.25">
      <c r="A92" s="221"/>
    </row>
    <row r="93" spans="1:86" x14ac:dyDescent="0.25">
      <c r="A93" s="221"/>
    </row>
    <row r="94" spans="1:86" x14ac:dyDescent="0.25">
      <c r="A94" s="221"/>
    </row>
    <row r="95" spans="1:86" x14ac:dyDescent="0.25">
      <c r="A95" s="221"/>
    </row>
    <row r="96" spans="1:86" x14ac:dyDescent="0.25">
      <c r="A96" s="221"/>
    </row>
    <row r="97" spans="1:1" x14ac:dyDescent="0.25">
      <c r="A97" s="221"/>
    </row>
    <row r="98" spans="1:1" x14ac:dyDescent="0.25">
      <c r="A98" s="221"/>
    </row>
    <row r="99" spans="1:1" x14ac:dyDescent="0.25">
      <c r="A99" s="221"/>
    </row>
    <row r="100" spans="1:1" x14ac:dyDescent="0.25">
      <c r="A100" s="221"/>
    </row>
    <row r="101" spans="1:1" x14ac:dyDescent="0.25">
      <c r="A101" s="221"/>
    </row>
    <row r="102" spans="1:1" x14ac:dyDescent="0.25">
      <c r="A102" s="221"/>
    </row>
    <row r="103" spans="1:1" x14ac:dyDescent="0.25">
      <c r="A103" s="221"/>
    </row>
    <row r="104" spans="1:1" x14ac:dyDescent="0.25">
      <c r="A104" s="221"/>
    </row>
    <row r="105" spans="1:1" x14ac:dyDescent="0.25">
      <c r="A105" s="221"/>
    </row>
    <row r="106" spans="1:1" x14ac:dyDescent="0.25">
      <c r="A106" s="221"/>
    </row>
    <row r="107" spans="1:1" x14ac:dyDescent="0.25">
      <c r="A107" s="221"/>
    </row>
    <row r="108" spans="1:1" x14ac:dyDescent="0.25">
      <c r="A108" s="221"/>
    </row>
    <row r="109" spans="1:1" x14ac:dyDescent="0.25">
      <c r="A109" s="221"/>
    </row>
    <row r="110" spans="1:1" x14ac:dyDescent="0.25">
      <c r="A110" s="221"/>
    </row>
    <row r="111" spans="1:1" x14ac:dyDescent="0.25">
      <c r="A111" s="221"/>
    </row>
    <row r="112" spans="1:1" x14ac:dyDescent="0.25">
      <c r="A112" s="221"/>
    </row>
    <row r="113" spans="1:29" x14ac:dyDescent="0.25">
      <c r="A113" s="221"/>
    </row>
    <row r="114" spans="1:29" x14ac:dyDescent="0.25">
      <c r="A114" s="221"/>
    </row>
    <row r="115" spans="1:29" x14ac:dyDescent="0.25">
      <c r="A115" s="221"/>
    </row>
    <row r="116" spans="1:29" x14ac:dyDescent="0.25">
      <c r="A116" s="221"/>
    </row>
    <row r="117" spans="1:29" x14ac:dyDescent="0.25">
      <c r="A117" s="221"/>
      <c r="P117" s="286"/>
      <c r="Q117" s="286"/>
      <c r="R117" s="286"/>
      <c r="S117" s="286"/>
      <c r="T117" s="286"/>
      <c r="U117" s="286"/>
      <c r="V117" s="286"/>
      <c r="W117" s="286"/>
      <c r="X117" s="286"/>
      <c r="Y117" s="29"/>
    </row>
    <row r="118" spans="1:29" x14ac:dyDescent="0.25">
      <c r="A118" s="221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x14ac:dyDescent="0.25">
      <c r="A119" s="221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221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221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221"/>
    </row>
    <row r="123" spans="1:29" x14ac:dyDescent="0.25">
      <c r="A123" s="221"/>
    </row>
    <row r="124" spans="1:29" x14ac:dyDescent="0.25">
      <c r="A124" s="221"/>
    </row>
    <row r="125" spans="1:29" x14ac:dyDescent="0.25">
      <c r="A125" s="221"/>
    </row>
    <row r="126" spans="1:29" x14ac:dyDescent="0.25">
      <c r="A126" s="216"/>
    </row>
    <row r="127" spans="1:29" x14ac:dyDescent="0.25">
      <c r="A127" s="216"/>
    </row>
    <row r="128" spans="1:29" x14ac:dyDescent="0.25">
      <c r="A128" s="221"/>
    </row>
    <row r="129" spans="1:1" x14ac:dyDescent="0.25">
      <c r="A129" s="221"/>
    </row>
    <row r="130" spans="1:1" x14ac:dyDescent="0.25">
      <c r="A130" s="221"/>
    </row>
    <row r="131" spans="1:1" x14ac:dyDescent="0.25">
      <c r="A131" s="221"/>
    </row>
    <row r="132" spans="1:1" x14ac:dyDescent="0.25">
      <c r="A132" s="221"/>
    </row>
    <row r="133" spans="1:1" x14ac:dyDescent="0.25">
      <c r="A133" s="221"/>
    </row>
    <row r="134" spans="1:1" x14ac:dyDescent="0.25">
      <c r="A134" s="221"/>
    </row>
    <row r="135" spans="1:1" x14ac:dyDescent="0.25">
      <c r="A135" s="221"/>
    </row>
    <row r="136" spans="1:1" x14ac:dyDescent="0.25">
      <c r="A136" s="221"/>
    </row>
    <row r="137" spans="1:1" x14ac:dyDescent="0.25">
      <c r="A137" s="221"/>
    </row>
    <row r="138" spans="1:1" x14ac:dyDescent="0.25">
      <c r="A138" s="221"/>
    </row>
    <row r="139" spans="1:1" x14ac:dyDescent="0.25">
      <c r="A139" s="221"/>
    </row>
    <row r="140" spans="1:1" x14ac:dyDescent="0.25">
      <c r="A140" s="221"/>
    </row>
    <row r="141" spans="1:1" x14ac:dyDescent="0.25">
      <c r="A141" s="221"/>
    </row>
    <row r="142" spans="1:1" x14ac:dyDescent="0.25">
      <c r="A142" s="221"/>
    </row>
    <row r="143" spans="1:1" x14ac:dyDescent="0.25">
      <c r="A143" s="221"/>
    </row>
    <row r="144" spans="1:1" x14ac:dyDescent="0.25">
      <c r="A144" s="221"/>
    </row>
    <row r="145" spans="1:1" x14ac:dyDescent="0.25">
      <c r="A145" s="221"/>
    </row>
    <row r="146" spans="1:1" x14ac:dyDescent="0.25">
      <c r="A146" s="221"/>
    </row>
    <row r="147" spans="1:1" x14ac:dyDescent="0.25">
      <c r="A147" s="221"/>
    </row>
    <row r="148" spans="1:1" x14ac:dyDescent="0.25">
      <c r="A148" s="221"/>
    </row>
    <row r="149" spans="1:1" x14ac:dyDescent="0.25">
      <c r="A149" s="221"/>
    </row>
    <row r="150" spans="1:1" x14ac:dyDescent="0.25">
      <c r="A150" s="221"/>
    </row>
    <row r="151" spans="1:1" x14ac:dyDescent="0.25">
      <c r="A151" s="221"/>
    </row>
    <row r="152" spans="1:1" x14ac:dyDescent="0.25">
      <c r="A152" s="221"/>
    </row>
    <row r="153" spans="1:1" x14ac:dyDescent="0.25">
      <c r="A153" s="221"/>
    </row>
    <row r="154" spans="1:1" x14ac:dyDescent="0.25">
      <c r="A154" s="221"/>
    </row>
    <row r="155" spans="1:1" x14ac:dyDescent="0.25">
      <c r="A155" s="221"/>
    </row>
    <row r="156" spans="1:1" x14ac:dyDescent="0.25">
      <c r="A156" s="221"/>
    </row>
    <row r="157" spans="1:1" x14ac:dyDescent="0.25">
      <c r="A157" s="221"/>
    </row>
    <row r="158" spans="1:1" x14ac:dyDescent="0.25">
      <c r="A158" s="221"/>
    </row>
    <row r="159" spans="1:1" x14ac:dyDescent="0.25">
      <c r="A159" s="221"/>
    </row>
    <row r="160" spans="1:1" ht="15" customHeight="1" x14ac:dyDescent="0.25">
      <c r="A160" s="221"/>
    </row>
    <row r="161" spans="1:1" x14ac:dyDescent="0.25">
      <c r="A161" s="216"/>
    </row>
  </sheetData>
  <mergeCells count="1">
    <mergeCell ref="P117:X117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E148"/>
  <sheetViews>
    <sheetView topLeftCell="CP1" zoomScale="70" zoomScaleNormal="70" workbookViewId="0">
      <selection activeCell="DA16" sqref="DA16"/>
    </sheetView>
  </sheetViews>
  <sheetFormatPr defaultColWidth="9.140625" defaultRowHeight="15.75" x14ac:dyDescent="0.25"/>
  <cols>
    <col min="1" max="1" width="38.5703125" style="62" bestFit="1" customWidth="1"/>
    <col min="2" max="2" width="15" style="62" customWidth="1"/>
    <col min="3" max="3" width="9.140625" style="62" customWidth="1"/>
    <col min="4" max="4" width="7.42578125" style="62" customWidth="1"/>
    <col min="5" max="6" width="9.140625" style="62"/>
    <col min="7" max="7" width="7.42578125" style="62" bestFit="1" customWidth="1"/>
    <col min="8" max="10" width="9.140625" style="62"/>
    <col min="11" max="11" width="18.140625" style="62" bestFit="1" customWidth="1"/>
    <col min="12" max="12" width="31.7109375" style="62" bestFit="1" customWidth="1"/>
    <col min="13" max="13" width="15.140625" style="62" bestFit="1" customWidth="1"/>
    <col min="14" max="14" width="25.28515625" style="62" customWidth="1"/>
    <col min="15" max="15" width="15.85546875" style="62" bestFit="1" customWidth="1"/>
    <col min="16" max="16" width="14.7109375" style="62" customWidth="1"/>
    <col min="17" max="17" width="13.28515625" style="62" customWidth="1"/>
    <col min="18" max="18" width="9.140625" style="62"/>
    <col min="19" max="19" width="34.85546875" style="62" bestFit="1" customWidth="1"/>
    <col min="20" max="20" width="23.28515625" style="62" bestFit="1" customWidth="1"/>
    <col min="21" max="21" width="22.7109375" style="62" bestFit="1" customWidth="1"/>
    <col min="22" max="22" width="16.140625" style="62" bestFit="1" customWidth="1"/>
    <col min="23" max="23" width="18.85546875" style="62" bestFit="1" customWidth="1"/>
    <col min="24" max="24" width="16.140625" style="62" bestFit="1" customWidth="1"/>
    <col min="25" max="25" width="16.140625" style="62" customWidth="1"/>
    <col min="26" max="27" width="18.28515625" style="62" customWidth="1"/>
    <col min="28" max="28" width="36.28515625" style="62" bestFit="1" customWidth="1"/>
    <col min="29" max="30" width="29.42578125" style="62" customWidth="1"/>
    <col min="31" max="31" width="15.42578125" style="62" bestFit="1" customWidth="1"/>
    <col min="32" max="35" width="15.42578125" style="62" customWidth="1"/>
    <col min="36" max="36" width="23.7109375" style="62" bestFit="1" customWidth="1"/>
    <col min="37" max="37" width="25.140625" style="62" bestFit="1" customWidth="1"/>
    <col min="38" max="38" width="25.140625" style="62" customWidth="1"/>
    <col min="39" max="39" width="10.5703125" style="62" customWidth="1"/>
    <col min="40" max="40" width="52" style="62" bestFit="1" customWidth="1"/>
    <col min="41" max="46" width="30.42578125" style="62" customWidth="1"/>
    <col min="47" max="48" width="15.5703125" style="62" bestFit="1" customWidth="1"/>
    <col min="49" max="49" width="24" style="62" bestFit="1" customWidth="1"/>
    <col min="50" max="50" width="17.42578125" style="62" bestFit="1" customWidth="1"/>
    <col min="51" max="51" width="20.85546875" style="62" bestFit="1" customWidth="1"/>
    <col min="52" max="52" width="18.7109375" style="62" bestFit="1" customWidth="1"/>
    <col min="53" max="53" width="18.7109375" style="62" customWidth="1"/>
    <col min="54" max="54" width="54.42578125" style="62" bestFit="1" customWidth="1"/>
    <col min="55" max="55" width="18.7109375" style="62" customWidth="1"/>
    <col min="56" max="56" width="33.85546875" style="62" bestFit="1" customWidth="1"/>
    <col min="57" max="57" width="33.85546875" style="62" customWidth="1"/>
    <col min="58" max="58" width="42.140625" style="62" bestFit="1" customWidth="1"/>
    <col min="59" max="59" width="12.7109375" style="62" bestFit="1" customWidth="1"/>
    <col min="60" max="62" width="9.140625" style="62"/>
    <col min="63" max="63" width="86.42578125" style="62" bestFit="1" customWidth="1"/>
    <col min="64" max="64" width="10.7109375" style="62" bestFit="1" customWidth="1"/>
    <col min="65" max="66" width="9.140625" style="62"/>
    <col min="67" max="67" width="70.85546875" style="62" bestFit="1" customWidth="1"/>
    <col min="68" max="68" width="9" style="62" customWidth="1"/>
    <col min="69" max="69" width="9.140625" style="62"/>
    <col min="70" max="70" width="80.85546875" style="62" bestFit="1" customWidth="1"/>
    <col min="71" max="71" width="10.85546875" style="62" customWidth="1"/>
    <col min="72" max="74" width="9.140625" style="62"/>
    <col min="75" max="75" width="19.7109375" style="62" customWidth="1"/>
    <col min="76" max="77" width="9.140625" style="62"/>
    <col min="78" max="78" width="56.85546875" style="62" bestFit="1" customWidth="1"/>
    <col min="79" max="79" width="16.7109375" style="62" bestFit="1" customWidth="1"/>
    <col min="80" max="80" width="31" style="62" bestFit="1" customWidth="1"/>
    <col min="81" max="81" width="19" style="62" bestFit="1" customWidth="1"/>
    <col min="82" max="82" width="9.140625" style="62" customWidth="1"/>
    <col min="83" max="85" width="9.140625" style="62"/>
    <col min="86" max="86" width="39.85546875" style="62" bestFit="1" customWidth="1"/>
    <col min="87" max="89" width="9.140625" style="62"/>
    <col min="90" max="90" width="56.42578125" style="62" bestFit="1" customWidth="1"/>
    <col min="91" max="91" width="21.140625" style="62" bestFit="1" customWidth="1"/>
    <col min="92" max="92" width="29.5703125" style="62" bestFit="1" customWidth="1"/>
    <col min="93" max="93" width="65.140625" style="62" bestFit="1" customWidth="1"/>
    <col min="94" max="94" width="12" style="62" bestFit="1" customWidth="1"/>
    <col min="95" max="97" width="9.140625" style="62"/>
    <col min="98" max="98" width="65.85546875" style="62" bestFit="1" customWidth="1"/>
    <col min="99" max="99" width="26.42578125" style="62" bestFit="1" customWidth="1"/>
    <col min="100" max="100" width="19.140625" style="62" bestFit="1" customWidth="1"/>
    <col min="101" max="101" width="22" style="62" bestFit="1" customWidth="1"/>
    <col min="102" max="102" width="24.28515625" style="62" bestFit="1" customWidth="1"/>
    <col min="103" max="107" width="21.140625" style="62" bestFit="1" customWidth="1"/>
    <col min="108" max="120" width="9.140625" style="62"/>
    <col min="121" max="121" width="82.7109375" style="62" bestFit="1" customWidth="1"/>
    <col min="122" max="122" width="9" style="62" bestFit="1" customWidth="1"/>
    <col min="123" max="16384" width="9.140625" style="62"/>
  </cols>
  <sheetData>
    <row r="1" spans="2:124" ht="30" customHeight="1" x14ac:dyDescent="0.25">
      <c r="B1" s="62" t="s">
        <v>139</v>
      </c>
      <c r="E1" s="62" t="s">
        <v>115</v>
      </c>
      <c r="K1" s="287" t="s">
        <v>141</v>
      </c>
      <c r="L1" s="287"/>
      <c r="M1" s="287"/>
      <c r="N1" s="287"/>
      <c r="O1" s="287"/>
      <c r="P1" s="287"/>
      <c r="S1" s="62" t="s">
        <v>148</v>
      </c>
      <c r="T1" s="62" t="s">
        <v>149</v>
      </c>
      <c r="U1" s="62" t="s">
        <v>150</v>
      </c>
      <c r="V1" s="62" t="s">
        <v>151</v>
      </c>
      <c r="W1" s="62" t="s">
        <v>152</v>
      </c>
      <c r="X1" s="62" t="s">
        <v>153</v>
      </c>
      <c r="Y1" s="62" t="s">
        <v>441</v>
      </c>
      <c r="Z1" s="62" t="s">
        <v>490</v>
      </c>
      <c r="AB1" s="76" t="s">
        <v>154</v>
      </c>
      <c r="AC1" s="76" t="s">
        <v>155</v>
      </c>
      <c r="AD1" s="76" t="s">
        <v>156</v>
      </c>
      <c r="AE1" s="76" t="s">
        <v>157</v>
      </c>
      <c r="AF1" s="62" t="s">
        <v>769</v>
      </c>
      <c r="AG1" s="76" t="s">
        <v>772</v>
      </c>
      <c r="AH1" s="62" t="s">
        <v>770</v>
      </c>
      <c r="AI1" s="62" t="s">
        <v>773</v>
      </c>
      <c r="AJ1" s="76" t="s">
        <v>487</v>
      </c>
      <c r="AK1" s="76" t="s">
        <v>588</v>
      </c>
      <c r="AL1" s="76" t="s">
        <v>800</v>
      </c>
      <c r="AN1" s="95" t="s">
        <v>148</v>
      </c>
      <c r="AO1" s="95" t="s">
        <v>566</v>
      </c>
      <c r="AP1" s="95" t="s">
        <v>575</v>
      </c>
      <c r="AQ1" s="95" t="s">
        <v>590</v>
      </c>
      <c r="AR1" s="95" t="s">
        <v>569</v>
      </c>
      <c r="AS1" s="95" t="s">
        <v>487</v>
      </c>
      <c r="AT1" s="76" t="s">
        <v>588</v>
      </c>
      <c r="AU1" s="95" t="s">
        <v>490</v>
      </c>
      <c r="AW1" s="287" t="s">
        <v>711</v>
      </c>
      <c r="AX1" s="287"/>
      <c r="AY1" s="287"/>
      <c r="AZ1" s="287"/>
      <c r="BA1" s="148"/>
      <c r="BD1" s="148"/>
      <c r="BE1" s="148"/>
      <c r="BF1" s="148" t="s">
        <v>718</v>
      </c>
      <c r="BG1" s="148"/>
      <c r="BH1" s="148"/>
      <c r="BK1" s="288" t="s">
        <v>759</v>
      </c>
      <c r="BL1" s="288"/>
      <c r="BO1" s="289" t="s">
        <v>760</v>
      </c>
      <c r="BP1" s="289"/>
      <c r="BR1" s="289" t="s">
        <v>761</v>
      </c>
      <c r="BS1" s="289"/>
      <c r="BV1" s="62" t="s">
        <v>568</v>
      </c>
      <c r="BZ1" s="288" t="s">
        <v>591</v>
      </c>
      <c r="CA1" s="288"/>
      <c r="CB1" s="288"/>
      <c r="CC1" s="288"/>
      <c r="CD1" s="288"/>
      <c r="CE1" s="127"/>
      <c r="CF1" s="127"/>
      <c r="CG1" s="127"/>
      <c r="CH1" s="288" t="s">
        <v>710</v>
      </c>
      <c r="CI1" s="288"/>
      <c r="CL1" s="288" t="s">
        <v>709</v>
      </c>
      <c r="CM1" s="288"/>
      <c r="CN1" s="288"/>
      <c r="CO1" s="288"/>
      <c r="CP1" s="288"/>
      <c r="CT1" s="62" t="s">
        <v>449</v>
      </c>
    </row>
    <row r="2" spans="2:124" ht="30" customHeight="1" x14ac:dyDescent="0.25">
      <c r="K2" s="61"/>
      <c r="L2" s="61"/>
      <c r="M2" s="61"/>
      <c r="N2" s="61"/>
      <c r="O2" s="61"/>
      <c r="S2" s="62" t="s">
        <v>299</v>
      </c>
      <c r="T2" s="62" t="s">
        <v>147</v>
      </c>
      <c r="U2" s="62">
        <v>2</v>
      </c>
      <c r="V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72">
        <v>6</v>
      </c>
      <c r="AB2" s="223" t="s">
        <v>159</v>
      </c>
      <c r="AC2" s="56" t="s">
        <v>160</v>
      </c>
      <c r="AD2" s="56">
        <v>19</v>
      </c>
      <c r="AE2" s="56">
        <v>0</v>
      </c>
      <c r="AF2" s="170">
        <v>70</v>
      </c>
      <c r="AG2" s="170">
        <v>2400</v>
      </c>
      <c r="AH2" s="170">
        <v>270</v>
      </c>
      <c r="AI2" s="170">
        <v>950</v>
      </c>
      <c r="AJ2" s="63" t="s">
        <v>75</v>
      </c>
      <c r="AK2" s="63" t="s">
        <v>10</v>
      </c>
      <c r="AL2" s="56">
        <v>0</v>
      </c>
      <c r="AN2" s="70" t="s">
        <v>1000</v>
      </c>
      <c r="AO2" s="91" t="s">
        <v>576</v>
      </c>
      <c r="AP2" s="91">
        <f>VLOOKUP(Пластики_Acryline[[#This Row],[Ценовая группа]],Цены_по_категориям_Acryline[],2,0)</f>
        <v>7745</v>
      </c>
      <c r="AQ2" s="91">
        <f>VLOOKUP(Пластики_Acryline[[#This Row],[Ценовая группа]],Цены_по_категориям_Acryline[],3,0)</f>
        <v>12274</v>
      </c>
      <c r="AR2" s="91" t="s">
        <v>570</v>
      </c>
      <c r="AS2" s="116" t="s">
        <v>75</v>
      </c>
      <c r="AT2" s="116" t="s">
        <v>10</v>
      </c>
      <c r="AU2" s="62">
        <v>1</v>
      </c>
      <c r="AW2" s="62" t="s">
        <v>566</v>
      </c>
      <c r="AX2" s="56" t="s">
        <v>565</v>
      </c>
      <c r="AY2" s="56" t="s">
        <v>572</v>
      </c>
      <c r="AZ2" s="62" t="s">
        <v>487</v>
      </c>
      <c r="BB2" s="287" t="s">
        <v>717</v>
      </c>
      <c r="BC2" s="287"/>
      <c r="BD2" s="287"/>
      <c r="BE2" s="61"/>
      <c r="BF2" s="62" t="s">
        <v>719</v>
      </c>
      <c r="BK2" s="62" t="s">
        <v>355</v>
      </c>
      <c r="BL2" s="62" t="s">
        <v>514</v>
      </c>
      <c r="BO2" s="163" t="s">
        <v>355</v>
      </c>
      <c r="BP2" s="163" t="s">
        <v>514</v>
      </c>
      <c r="BR2" s="163" t="s">
        <v>355</v>
      </c>
      <c r="BS2" s="163" t="s">
        <v>514</v>
      </c>
      <c r="BZ2" s="133" t="s">
        <v>592</v>
      </c>
      <c r="CA2" s="134" t="s">
        <v>5</v>
      </c>
      <c r="CB2" s="133" t="s">
        <v>118</v>
      </c>
      <c r="CC2" s="133" t="s">
        <v>129</v>
      </c>
      <c r="CD2" s="134" t="s">
        <v>514</v>
      </c>
      <c r="CH2" s="123" t="s">
        <v>566</v>
      </c>
      <c r="CI2" s="123" t="s">
        <v>514</v>
      </c>
      <c r="CJ2" s="128"/>
      <c r="CK2" s="129"/>
      <c r="CL2" s="62" t="s">
        <v>694</v>
      </c>
      <c r="CM2" s="62" t="s">
        <v>129</v>
      </c>
      <c r="CN2" s="62" t="s">
        <v>5</v>
      </c>
      <c r="CO2" s="62" t="s">
        <v>693</v>
      </c>
      <c r="CP2" s="62" t="s">
        <v>514</v>
      </c>
      <c r="CQ2" s="129"/>
      <c r="CT2" s="62" t="s">
        <v>450</v>
      </c>
      <c r="CU2" s="62" t="s">
        <v>451</v>
      </c>
      <c r="CV2" s="62" t="s">
        <v>125</v>
      </c>
      <c r="CW2" s="62" t="s">
        <v>465</v>
      </c>
      <c r="CX2" s="62" t="s">
        <v>466</v>
      </c>
      <c r="CY2" s="62" t="s">
        <v>480</v>
      </c>
      <c r="CZ2" s="62" t="s">
        <v>481</v>
      </c>
      <c r="DA2" s="62" t="s">
        <v>482</v>
      </c>
      <c r="DB2" s="62" t="s">
        <v>483</v>
      </c>
      <c r="DD2" s="62">
        <f>DA3/3*3600/1000</f>
        <v>7224</v>
      </c>
    </row>
    <row r="3" spans="2:124" ht="30" customHeight="1" x14ac:dyDescent="0.25">
      <c r="K3" s="62" t="s">
        <v>129</v>
      </c>
      <c r="L3" s="62" t="s">
        <v>142</v>
      </c>
      <c r="M3" s="62" t="s">
        <v>143</v>
      </c>
      <c r="N3" s="62" t="s">
        <v>144</v>
      </c>
      <c r="O3" s="62" t="s">
        <v>145</v>
      </c>
      <c r="P3" s="62" t="s">
        <v>441</v>
      </c>
      <c r="S3" s="62" t="s">
        <v>199</v>
      </c>
      <c r="T3" s="62" t="s">
        <v>146</v>
      </c>
      <c r="U3" s="62">
        <v>1</v>
      </c>
      <c r="V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72">
        <v>22</v>
      </c>
      <c r="AB3" s="223" t="s">
        <v>164</v>
      </c>
      <c r="AC3" s="56" t="s">
        <v>162</v>
      </c>
      <c r="AD3" s="56">
        <v>19</v>
      </c>
      <c r="AE3" s="56">
        <v>16</v>
      </c>
      <c r="AF3" s="170">
        <v>135</v>
      </c>
      <c r="AG3" s="170">
        <v>2550</v>
      </c>
      <c r="AH3" s="170">
        <v>135</v>
      </c>
      <c r="AI3" s="170">
        <v>950</v>
      </c>
      <c r="AJ3" s="63" t="s">
        <v>75</v>
      </c>
      <c r="AK3" s="63" t="s">
        <v>75</v>
      </c>
      <c r="AL3" s="56">
        <v>0</v>
      </c>
      <c r="AN3" s="246" t="s">
        <v>1001</v>
      </c>
      <c r="AO3" s="247" t="s">
        <v>576</v>
      </c>
      <c r="AP3" s="91">
        <f>VLOOKUP(Пластики_Acryline[[#This Row],[Ценовая группа]],Цены_по_категориям_Acryline[],2,0)</f>
        <v>7745</v>
      </c>
      <c r="AQ3" s="91">
        <f>VLOOKUP(Пластики_Acryline[[#This Row],[Ценовая группа]],Цены_по_категориям_Acryline[],3,0)</f>
        <v>12274</v>
      </c>
      <c r="AR3" s="91" t="s">
        <v>571</v>
      </c>
      <c r="AS3" s="116" t="s">
        <v>75</v>
      </c>
      <c r="AT3" s="116" t="s">
        <v>10</v>
      </c>
      <c r="AU3" s="62">
        <v>1</v>
      </c>
      <c r="AW3" s="84" t="s">
        <v>563</v>
      </c>
      <c r="AX3" s="83">
        <v>4850</v>
      </c>
      <c r="AY3" s="99">
        <v>0</v>
      </c>
      <c r="AZ3" s="76" t="s">
        <v>10</v>
      </c>
      <c r="BA3" s="76"/>
      <c r="BB3" s="90" t="s">
        <v>566</v>
      </c>
      <c r="BC3" s="90" t="s">
        <v>487</v>
      </c>
      <c r="BD3" s="93" t="s">
        <v>712</v>
      </c>
      <c r="BE3" s="93"/>
      <c r="BF3" s="94" t="s">
        <v>720</v>
      </c>
      <c r="BK3" s="56" t="s">
        <v>765</v>
      </c>
      <c r="BL3" s="139">
        <v>2392</v>
      </c>
      <c r="BO3" s="159" t="s">
        <v>665</v>
      </c>
      <c r="BP3" s="160">
        <v>3484</v>
      </c>
      <c r="BR3" s="159" t="s">
        <v>671</v>
      </c>
      <c r="BS3" s="160">
        <v>1123.2</v>
      </c>
      <c r="BZ3" s="166" t="s">
        <v>766</v>
      </c>
      <c r="CA3" s="167" t="s">
        <v>498</v>
      </c>
      <c r="CB3" s="167" t="s">
        <v>498</v>
      </c>
      <c r="CC3" s="167" t="s">
        <v>498</v>
      </c>
      <c r="CD3" s="152">
        <f>VLOOKUP(Ручки[[#This Row],[Категория]],Ценовые_категории_ручек[],2,0)</f>
        <v>770</v>
      </c>
      <c r="CE3" s="117"/>
      <c r="CH3" s="91" t="s">
        <v>595</v>
      </c>
      <c r="CI3" s="144">
        <v>50</v>
      </c>
      <c r="CJ3" s="131"/>
      <c r="CK3" s="117"/>
      <c r="CL3" s="147" t="s">
        <v>682</v>
      </c>
      <c r="CM3" s="147" t="s">
        <v>130</v>
      </c>
      <c r="CN3" s="147" t="s">
        <v>695</v>
      </c>
      <c r="CO3" s="135" t="s">
        <v>704</v>
      </c>
      <c r="CP3" s="157">
        <v>4362</v>
      </c>
      <c r="CS3" s="156"/>
      <c r="CT3" s="306" t="s">
        <v>452</v>
      </c>
      <c r="CU3" s="62" t="s">
        <v>464</v>
      </c>
      <c r="CV3" s="62">
        <v>38</v>
      </c>
      <c r="CW3" s="62">
        <v>3000</v>
      </c>
      <c r="CX3" s="62">
        <v>1200</v>
      </c>
      <c r="CY3" s="71">
        <v>2536</v>
      </c>
      <c r="CZ3" s="71">
        <v>4278</v>
      </c>
      <c r="DA3" s="71">
        <v>6020</v>
      </c>
      <c r="DB3" s="71">
        <f>ROUND(3650/1000/3*Столешницы[[#This Row],[600 х 3000]],0)</f>
        <v>7324</v>
      </c>
    </row>
    <row r="4" spans="2:124" ht="30" customHeight="1" x14ac:dyDescent="0.25">
      <c r="K4" s="62" t="s">
        <v>146</v>
      </c>
      <c r="L4" s="62">
        <v>1</v>
      </c>
      <c r="M4" s="73">
        <v>4041</v>
      </c>
      <c r="N4" s="73">
        <v>4445</v>
      </c>
      <c r="O4" s="73">
        <v>4851</v>
      </c>
      <c r="P4" s="64">
        <v>0.2</v>
      </c>
      <c r="S4" s="62" t="s">
        <v>245</v>
      </c>
      <c r="T4" s="62" t="s">
        <v>147</v>
      </c>
      <c r="U4" s="62">
        <v>1</v>
      </c>
      <c r="V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72">
        <v>39</v>
      </c>
      <c r="AB4" s="223" t="s">
        <v>166</v>
      </c>
      <c r="AC4" s="56" t="s">
        <v>162</v>
      </c>
      <c r="AD4" s="56">
        <v>19</v>
      </c>
      <c r="AE4" s="56">
        <v>16</v>
      </c>
      <c r="AF4" s="169">
        <v>135</v>
      </c>
      <c r="AG4" s="169">
        <v>2550</v>
      </c>
      <c r="AH4" s="169">
        <v>275</v>
      </c>
      <c r="AI4" s="169">
        <v>950</v>
      </c>
      <c r="AJ4" s="63" t="s">
        <v>75</v>
      </c>
      <c r="AK4" s="63" t="s">
        <v>75</v>
      </c>
      <c r="AL4" s="56">
        <v>0</v>
      </c>
      <c r="AN4" s="70" t="s">
        <v>1002</v>
      </c>
      <c r="AO4" s="91" t="s">
        <v>576</v>
      </c>
      <c r="AP4" s="91">
        <f>VLOOKUP(Пластики_Acryline[[#This Row],[Ценовая группа]],Цены_по_категориям_Acryline[],2,0)</f>
        <v>7745</v>
      </c>
      <c r="AQ4" s="91">
        <f>VLOOKUP(Пластики_Acryline[[#This Row],[Ценовая группа]],Цены_по_категориям_Acryline[],3,0)</f>
        <v>12274</v>
      </c>
      <c r="AR4" s="91" t="s">
        <v>570</v>
      </c>
      <c r="AS4" s="116" t="s">
        <v>75</v>
      </c>
      <c r="AT4" s="116" t="s">
        <v>10</v>
      </c>
      <c r="AU4" s="62">
        <v>2</v>
      </c>
      <c r="AW4" s="85" t="s">
        <v>564</v>
      </c>
      <c r="AX4" s="82">
        <v>5808</v>
      </c>
      <c r="AY4" s="86">
        <v>9206</v>
      </c>
      <c r="AZ4" s="76" t="s">
        <v>75</v>
      </c>
      <c r="BA4" s="76"/>
      <c r="BB4" s="244" t="s">
        <v>713</v>
      </c>
      <c r="BC4" s="90" t="s">
        <v>10</v>
      </c>
      <c r="BD4" s="149">
        <v>4218</v>
      </c>
      <c r="BE4" s="149"/>
      <c r="BF4" s="94" t="s">
        <v>721</v>
      </c>
      <c r="BK4" s="67" t="s">
        <v>516</v>
      </c>
      <c r="BL4" s="140">
        <v>520</v>
      </c>
      <c r="BO4" s="67" t="s">
        <v>666</v>
      </c>
      <c r="BP4" s="141">
        <v>312</v>
      </c>
      <c r="BR4" s="67" t="s">
        <v>672</v>
      </c>
      <c r="BS4" s="141">
        <v>1123.2</v>
      </c>
      <c r="BW4" s="77" t="s">
        <v>488</v>
      </c>
      <c r="BX4" s="78">
        <v>1.25</v>
      </c>
      <c r="BZ4" s="166" t="s">
        <v>557</v>
      </c>
      <c r="CA4" s="167" t="s">
        <v>498</v>
      </c>
      <c r="CB4" s="167" t="s">
        <v>498</v>
      </c>
      <c r="CC4" s="167" t="s">
        <v>498</v>
      </c>
      <c r="CD4" s="152">
        <f>VLOOKUP(Ручки[[#This Row],[Категория]],Ценовые_категории_ручек[],2,0)</f>
        <v>770</v>
      </c>
      <c r="CH4" s="91" t="s">
        <v>563</v>
      </c>
      <c r="CI4" s="144">
        <v>257</v>
      </c>
      <c r="CJ4" s="117"/>
      <c r="CL4" s="147" t="s">
        <v>683</v>
      </c>
      <c r="CM4" s="147" t="s">
        <v>130</v>
      </c>
      <c r="CN4" s="147" t="s">
        <v>696</v>
      </c>
      <c r="CO4" s="135" t="s">
        <v>698</v>
      </c>
      <c r="CP4" s="158">
        <v>2618</v>
      </c>
      <c r="CS4" s="156"/>
      <c r="CT4" s="306" t="s">
        <v>453</v>
      </c>
      <c r="CU4" s="62" t="s">
        <v>464</v>
      </c>
      <c r="CV4" s="62">
        <v>38</v>
      </c>
      <c r="CW4" s="62">
        <v>3000</v>
      </c>
      <c r="CX4" s="62">
        <v>600</v>
      </c>
      <c r="CY4" s="71">
        <v>2536</v>
      </c>
      <c r="CZ4" s="71">
        <v>4278</v>
      </c>
      <c r="DA4" s="71">
        <v>6020</v>
      </c>
      <c r="DB4" s="71">
        <f>ROUND(3650/1000/3*Столешницы[[#This Row],[600 х 3000]],0)</f>
        <v>7324</v>
      </c>
    </row>
    <row r="5" spans="2:124" ht="30" customHeight="1" x14ac:dyDescent="0.25">
      <c r="B5" s="62" t="s">
        <v>109</v>
      </c>
      <c r="E5" s="62" t="s">
        <v>107</v>
      </c>
      <c r="H5" s="62" t="s">
        <v>106</v>
      </c>
      <c r="K5" s="62" t="s">
        <v>146</v>
      </c>
      <c r="L5" s="62">
        <v>2</v>
      </c>
      <c r="M5" s="73">
        <v>4649</v>
      </c>
      <c r="N5" s="73">
        <v>5113</v>
      </c>
      <c r="O5" s="73">
        <v>5578</v>
      </c>
      <c r="P5" s="65">
        <v>0</v>
      </c>
      <c r="S5" s="62" t="s">
        <v>247</v>
      </c>
      <c r="T5" s="62" t="s">
        <v>147</v>
      </c>
      <c r="U5" s="62">
        <v>1</v>
      </c>
      <c r="V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72">
        <v>45</v>
      </c>
      <c r="AB5" s="223" t="s">
        <v>168</v>
      </c>
      <c r="AC5" s="56" t="s">
        <v>160</v>
      </c>
      <c r="AD5" s="56">
        <v>19</v>
      </c>
      <c r="AE5" s="56">
        <v>0</v>
      </c>
      <c r="AF5" s="169">
        <v>116</v>
      </c>
      <c r="AG5" s="169">
        <v>2550</v>
      </c>
      <c r="AH5" s="169">
        <v>270</v>
      </c>
      <c r="AI5" s="169">
        <v>950</v>
      </c>
      <c r="AJ5" s="63" t="s">
        <v>10</v>
      </c>
      <c r="AK5" s="63" t="s">
        <v>10</v>
      </c>
      <c r="AL5" s="56">
        <v>0.1</v>
      </c>
      <c r="AN5" s="70" t="s">
        <v>1003</v>
      </c>
      <c r="AO5" s="91" t="s">
        <v>576</v>
      </c>
      <c r="AP5" s="91">
        <f>VLOOKUP(Пластики_Acryline[[#This Row],[Ценовая группа]],Цены_по_категориям_Acryline[],2,0)</f>
        <v>7745</v>
      </c>
      <c r="AQ5" s="91">
        <f>VLOOKUP(Пластики_Acryline[[#This Row],[Ценовая группа]],Цены_по_категориям_Acryline[],3,0)</f>
        <v>12274</v>
      </c>
      <c r="AR5" s="91" t="s">
        <v>570</v>
      </c>
      <c r="AS5" s="116" t="s">
        <v>75</v>
      </c>
      <c r="AT5" s="116" t="s">
        <v>10</v>
      </c>
      <c r="AU5" s="62">
        <v>3</v>
      </c>
      <c r="AW5" s="84" t="s">
        <v>576</v>
      </c>
      <c r="AX5" s="83">
        <v>7745</v>
      </c>
      <c r="AY5" s="87">
        <v>12274</v>
      </c>
      <c r="AZ5" s="76" t="s">
        <v>75</v>
      </c>
      <c r="BA5" s="76"/>
      <c r="BB5" s="244" t="s">
        <v>714</v>
      </c>
      <c r="BC5" s="90" t="s">
        <v>10</v>
      </c>
      <c r="BD5" s="149">
        <v>3786</v>
      </c>
      <c r="BE5" s="149"/>
      <c r="BF5" s="94" t="s">
        <v>722</v>
      </c>
      <c r="BK5" s="67" t="s">
        <v>517</v>
      </c>
      <c r="BL5" s="140">
        <v>312</v>
      </c>
      <c r="BO5" s="159" t="s">
        <v>667</v>
      </c>
      <c r="BP5" s="160">
        <v>312</v>
      </c>
      <c r="BR5" s="159" t="s">
        <v>673</v>
      </c>
      <c r="BS5" s="160">
        <v>1123.2</v>
      </c>
      <c r="BZ5" s="124" t="s">
        <v>626</v>
      </c>
      <c r="CA5" s="118" t="s">
        <v>601</v>
      </c>
      <c r="CB5" s="91" t="s">
        <v>563</v>
      </c>
      <c r="CC5" s="135" t="s">
        <v>742</v>
      </c>
      <c r="CD5" s="152">
        <f>VLOOKUP(Ручки[[#This Row],[Категория]],Ценовые_категории_ручек[],2,0)</f>
        <v>257</v>
      </c>
      <c r="CH5" s="123" t="s">
        <v>603</v>
      </c>
      <c r="CI5" s="145">
        <v>450</v>
      </c>
      <c r="CJ5" s="117"/>
      <c r="CL5" s="147" t="s">
        <v>684</v>
      </c>
      <c r="CM5" s="147" t="s">
        <v>130</v>
      </c>
      <c r="CN5" s="147" t="s">
        <v>697</v>
      </c>
      <c r="CO5" s="135" t="s">
        <v>705</v>
      </c>
      <c r="CP5" s="157">
        <v>2092</v>
      </c>
      <c r="CS5" s="154"/>
      <c r="CT5" s="306" t="s">
        <v>454</v>
      </c>
      <c r="CU5" s="62" t="s">
        <v>464</v>
      </c>
      <c r="CV5" s="62">
        <v>38</v>
      </c>
      <c r="CW5" s="62">
        <v>3000</v>
      </c>
      <c r="CX5" s="62">
        <v>1200</v>
      </c>
      <c r="CY5" s="71">
        <v>2536</v>
      </c>
      <c r="CZ5" s="71">
        <v>4278</v>
      </c>
      <c r="DA5" s="71">
        <v>6020</v>
      </c>
      <c r="DB5" s="71">
        <f>ROUND(3650/1000/3*Столешницы[[#This Row],[600 х 3000]],0)</f>
        <v>7324</v>
      </c>
    </row>
    <row r="6" spans="2:124" ht="30" customHeight="1" x14ac:dyDescent="0.25">
      <c r="K6" s="62" t="s">
        <v>146</v>
      </c>
      <c r="L6" s="62">
        <v>3</v>
      </c>
      <c r="M6" s="73">
        <v>5542</v>
      </c>
      <c r="N6" s="73">
        <v>6096</v>
      </c>
      <c r="O6" s="73">
        <v>6650</v>
      </c>
      <c r="P6" s="65">
        <v>0</v>
      </c>
      <c r="S6" s="62" t="s">
        <v>300</v>
      </c>
      <c r="T6" s="62" t="s">
        <v>147</v>
      </c>
      <c r="U6" s="62">
        <v>1</v>
      </c>
      <c r="V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72">
        <v>64</v>
      </c>
      <c r="AB6" s="223" t="s">
        <v>170</v>
      </c>
      <c r="AC6" s="56" t="s">
        <v>160</v>
      </c>
      <c r="AD6" s="56">
        <v>19</v>
      </c>
      <c r="AE6" s="56">
        <v>0</v>
      </c>
      <c r="AF6" s="169">
        <v>116</v>
      </c>
      <c r="AG6" s="169">
        <v>2550</v>
      </c>
      <c r="AH6" s="169">
        <v>196</v>
      </c>
      <c r="AI6" s="169">
        <v>950</v>
      </c>
      <c r="AJ6" s="63" t="s">
        <v>10</v>
      </c>
      <c r="AK6" s="63" t="s">
        <v>10</v>
      </c>
      <c r="AL6" s="56">
        <v>0.1</v>
      </c>
      <c r="AN6" s="70" t="s">
        <v>1004</v>
      </c>
      <c r="AO6" s="91" t="s">
        <v>576</v>
      </c>
      <c r="AP6" s="91">
        <f>VLOOKUP(Пластики_Acryline[[#This Row],[Ценовая группа]],Цены_по_категориям_Acryline[],2,0)</f>
        <v>7745</v>
      </c>
      <c r="AQ6" s="91">
        <f>VLOOKUP(Пластики_Acryline[[#This Row],[Ценовая группа]],Цены_по_категориям_Acryline[],3,0)</f>
        <v>12274</v>
      </c>
      <c r="AR6" s="91" t="s">
        <v>571</v>
      </c>
      <c r="AS6" s="116" t="s">
        <v>75</v>
      </c>
      <c r="AT6" s="116" t="s">
        <v>10</v>
      </c>
      <c r="AU6" s="62">
        <v>3</v>
      </c>
      <c r="AW6" s="84" t="s">
        <v>567</v>
      </c>
      <c r="AX6" s="83">
        <v>8520</v>
      </c>
      <c r="AY6" s="87">
        <v>13501</v>
      </c>
      <c r="AZ6" s="76" t="s">
        <v>75</v>
      </c>
      <c r="BA6" s="76"/>
      <c r="BB6" s="90" t="s">
        <v>715</v>
      </c>
      <c r="BC6" s="90" t="s">
        <v>10</v>
      </c>
      <c r="BD6" s="149">
        <v>3786</v>
      </c>
      <c r="BE6" s="149"/>
      <c r="BF6" s="94" t="s">
        <v>723</v>
      </c>
      <c r="BK6" s="67" t="s">
        <v>762</v>
      </c>
      <c r="BL6" s="140">
        <v>2704</v>
      </c>
      <c r="BO6" s="67" t="s">
        <v>668</v>
      </c>
      <c r="BP6" s="141">
        <v>104</v>
      </c>
      <c r="BR6" s="67" t="s">
        <v>674</v>
      </c>
      <c r="BS6" s="141">
        <v>561.6</v>
      </c>
      <c r="BZ6" s="124" t="s">
        <v>625</v>
      </c>
      <c r="CA6" s="118" t="s">
        <v>601</v>
      </c>
      <c r="CB6" s="91" t="s">
        <v>563</v>
      </c>
      <c r="CC6" s="135" t="s">
        <v>742</v>
      </c>
      <c r="CD6" s="152">
        <f>VLOOKUP(Ручки[[#This Row],[Категория]],Ценовые_категории_ручек[],2,0)</f>
        <v>257</v>
      </c>
      <c r="CH6" s="123" t="s">
        <v>604</v>
      </c>
      <c r="CI6" s="145">
        <v>625</v>
      </c>
      <c r="CL6" s="147" t="s">
        <v>685</v>
      </c>
      <c r="CM6" s="147" t="s">
        <v>130</v>
      </c>
      <c r="CN6" s="147" t="s">
        <v>697</v>
      </c>
      <c r="CO6" s="135" t="s">
        <v>706</v>
      </c>
      <c r="CP6" s="157">
        <v>3139</v>
      </c>
      <c r="CS6" s="155"/>
      <c r="CT6" s="306" t="s">
        <v>455</v>
      </c>
      <c r="CU6" s="62" t="s">
        <v>464</v>
      </c>
      <c r="CV6" s="62">
        <v>38</v>
      </c>
      <c r="CW6" s="62">
        <v>3000</v>
      </c>
      <c r="CX6" s="62">
        <v>1200</v>
      </c>
      <c r="CY6" s="71">
        <v>2536</v>
      </c>
      <c r="CZ6" s="71">
        <v>4278</v>
      </c>
      <c r="DA6" s="71">
        <v>6020</v>
      </c>
      <c r="DB6" s="71">
        <f>ROUND(3650/1000/3*Столешницы[[#This Row],[600 х 3000]],0)</f>
        <v>7324</v>
      </c>
    </row>
    <row r="7" spans="2:124" ht="30" customHeight="1" x14ac:dyDescent="0.25">
      <c r="K7" s="62" t="s">
        <v>147</v>
      </c>
      <c r="L7" s="62">
        <v>1</v>
      </c>
      <c r="M7" s="73">
        <v>4900</v>
      </c>
      <c r="N7" s="73">
        <v>5387</v>
      </c>
      <c r="O7" s="73">
        <v>5880</v>
      </c>
      <c r="P7" s="64">
        <v>0.2</v>
      </c>
      <c r="S7" s="62" t="s">
        <v>302</v>
      </c>
      <c r="T7" s="62" t="s">
        <v>147</v>
      </c>
      <c r="U7" s="62">
        <v>4</v>
      </c>
      <c r="V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72">
        <v>77</v>
      </c>
      <c r="AB7" s="223" t="s">
        <v>172</v>
      </c>
      <c r="AC7" s="56" t="s">
        <v>162</v>
      </c>
      <c r="AD7" s="56">
        <v>19</v>
      </c>
      <c r="AE7" s="56">
        <v>0</v>
      </c>
      <c r="AF7" s="169">
        <v>100</v>
      </c>
      <c r="AG7" s="169">
        <v>2550</v>
      </c>
      <c r="AH7" s="169">
        <v>360</v>
      </c>
      <c r="AI7" s="169">
        <v>950</v>
      </c>
      <c r="AJ7" s="63" t="s">
        <v>75</v>
      </c>
      <c r="AK7" s="63" t="s">
        <v>10</v>
      </c>
      <c r="AL7" s="56">
        <v>0</v>
      </c>
      <c r="AN7" s="70" t="s">
        <v>1005</v>
      </c>
      <c r="AO7" s="91" t="s">
        <v>563</v>
      </c>
      <c r="AP7" s="91">
        <f>VLOOKUP(Пластики_Acryline[[#This Row],[Ценовая группа]],Цены_по_категориям_Acryline[],2,0)</f>
        <v>4850</v>
      </c>
      <c r="AQ7" s="91">
        <f>VLOOKUP(Пластики_Acryline[[#This Row],[Ценовая группа]],Цены_по_категориям_Acryline[],3,0)</f>
        <v>0</v>
      </c>
      <c r="AR7" s="91" t="s">
        <v>570</v>
      </c>
      <c r="AS7" s="116" t="s">
        <v>75</v>
      </c>
      <c r="AT7" s="116" t="s">
        <v>10</v>
      </c>
      <c r="AU7" s="56">
        <v>5</v>
      </c>
      <c r="BB7" s="244" t="s">
        <v>716</v>
      </c>
      <c r="BC7" s="90" t="s">
        <v>10</v>
      </c>
      <c r="BD7" s="149">
        <v>2839</v>
      </c>
      <c r="BE7" s="149"/>
      <c r="BF7" s="94" t="s">
        <v>724</v>
      </c>
      <c r="BK7" s="67" t="s">
        <v>518</v>
      </c>
      <c r="BL7" s="140">
        <v>312</v>
      </c>
      <c r="BO7" s="159" t="s">
        <v>669</v>
      </c>
      <c r="BP7" s="160">
        <v>104</v>
      </c>
      <c r="BR7" s="159" t="s">
        <v>675</v>
      </c>
      <c r="BS7" s="160">
        <v>561.6</v>
      </c>
      <c r="BZ7" s="124" t="s">
        <v>624</v>
      </c>
      <c r="CA7" s="118" t="s">
        <v>601</v>
      </c>
      <c r="CB7" s="91" t="s">
        <v>563</v>
      </c>
      <c r="CC7" s="135" t="s">
        <v>742</v>
      </c>
      <c r="CD7" s="152">
        <f>VLOOKUP(Ручки[[#This Row],[Категория]],Ценовые_категории_ручек[],2,0)</f>
        <v>257</v>
      </c>
      <c r="CH7" s="123" t="s">
        <v>605</v>
      </c>
      <c r="CI7" s="145">
        <v>800</v>
      </c>
      <c r="CL7" s="147" t="s">
        <v>686</v>
      </c>
      <c r="CM7" s="147" t="s">
        <v>130</v>
      </c>
      <c r="CN7" s="147" t="s">
        <v>697</v>
      </c>
      <c r="CO7" s="135" t="s">
        <v>699</v>
      </c>
      <c r="CP7" s="157">
        <v>3490</v>
      </c>
      <c r="CS7" s="156"/>
      <c r="CT7" s="306" t="s">
        <v>456</v>
      </c>
      <c r="CU7" s="62" t="s">
        <v>464</v>
      </c>
      <c r="CV7" s="62">
        <v>38</v>
      </c>
      <c r="CW7" s="62">
        <v>3000</v>
      </c>
      <c r="CX7" s="62">
        <v>1200</v>
      </c>
      <c r="CY7" s="71">
        <v>2536</v>
      </c>
      <c r="CZ7" s="71">
        <v>4278</v>
      </c>
      <c r="DA7" s="71">
        <v>6020</v>
      </c>
      <c r="DB7" s="71">
        <f>ROUND(3650/1000/3*Столешницы[[#This Row],[600 х 3000]],0)</f>
        <v>7324</v>
      </c>
      <c r="DR7" s="90"/>
      <c r="DS7" s="90"/>
      <c r="DT7" s="149"/>
    </row>
    <row r="8" spans="2:124" ht="30" customHeight="1" x14ac:dyDescent="0.25">
      <c r="K8" s="62" t="s">
        <v>147</v>
      </c>
      <c r="L8" s="62">
        <v>2</v>
      </c>
      <c r="M8" s="73">
        <v>5542</v>
      </c>
      <c r="N8" s="73">
        <v>6096</v>
      </c>
      <c r="O8" s="73">
        <v>6650</v>
      </c>
      <c r="P8" s="65">
        <v>0</v>
      </c>
      <c r="S8" s="62" t="s">
        <v>303</v>
      </c>
      <c r="T8" s="62" t="s">
        <v>147</v>
      </c>
      <c r="U8" s="62">
        <v>3</v>
      </c>
      <c r="V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72">
        <v>90</v>
      </c>
      <c r="AB8" s="223" t="s">
        <v>174</v>
      </c>
      <c r="AC8" s="56" t="s">
        <v>162</v>
      </c>
      <c r="AD8" s="56">
        <v>19</v>
      </c>
      <c r="AE8" s="56">
        <v>0</v>
      </c>
      <c r="AF8" s="169">
        <v>100</v>
      </c>
      <c r="AG8" s="169">
        <v>950</v>
      </c>
      <c r="AH8" s="169">
        <v>380</v>
      </c>
      <c r="AI8" s="169">
        <v>950</v>
      </c>
      <c r="AJ8" s="63" t="s">
        <v>75</v>
      </c>
      <c r="AK8" s="63" t="s">
        <v>10</v>
      </c>
      <c r="AL8" s="56">
        <v>0</v>
      </c>
      <c r="AN8" s="70" t="s">
        <v>1006</v>
      </c>
      <c r="AO8" s="91" t="s">
        <v>576</v>
      </c>
      <c r="AP8" s="91">
        <f>VLOOKUP(Пластики_Acryline[[#This Row],[Ценовая группа]],Цены_по_категориям_Acryline[],2,0)</f>
        <v>7745</v>
      </c>
      <c r="AQ8" s="91">
        <f>VLOOKUP(Пластики_Acryline[[#This Row],[Ценовая группа]],Цены_по_категориям_Acryline[],3,0)</f>
        <v>12274</v>
      </c>
      <c r="AR8" s="91" t="s">
        <v>571</v>
      </c>
      <c r="AS8" s="116" t="s">
        <v>75</v>
      </c>
      <c r="AT8" s="116" t="s">
        <v>10</v>
      </c>
      <c r="AU8" s="62">
        <v>5</v>
      </c>
      <c r="AX8" s="98"/>
      <c r="BF8" s="94" t="s">
        <v>725</v>
      </c>
      <c r="BK8" s="67" t="s">
        <v>763</v>
      </c>
      <c r="BL8" s="140">
        <v>4576</v>
      </c>
      <c r="BO8" s="67" t="s">
        <v>670</v>
      </c>
      <c r="BP8" s="141">
        <v>31.200000000000003</v>
      </c>
      <c r="BR8" s="67" t="s">
        <v>676</v>
      </c>
      <c r="BS8" s="141">
        <v>561.6</v>
      </c>
      <c r="BZ8" s="124" t="s">
        <v>623</v>
      </c>
      <c r="CA8" s="118" t="s">
        <v>601</v>
      </c>
      <c r="CB8" s="91" t="s">
        <v>563</v>
      </c>
      <c r="CC8" s="135" t="s">
        <v>742</v>
      </c>
      <c r="CD8" s="152">
        <f>VLOOKUP(Ручки[[#This Row],[Категория]],Ценовые_категории_ручек[],2,0)</f>
        <v>257</v>
      </c>
      <c r="CH8" s="132" t="s">
        <v>606</v>
      </c>
      <c r="CI8" s="145">
        <v>450</v>
      </c>
      <c r="CL8" s="147" t="s">
        <v>687</v>
      </c>
      <c r="CM8" s="147" t="s">
        <v>130</v>
      </c>
      <c r="CN8" s="147" t="s">
        <v>697</v>
      </c>
      <c r="CO8" s="135" t="s">
        <v>700</v>
      </c>
      <c r="CP8" s="157">
        <v>6278</v>
      </c>
      <c r="CS8" s="156"/>
      <c r="CT8" s="306" t="s">
        <v>457</v>
      </c>
      <c r="CU8" s="62" t="s">
        <v>464</v>
      </c>
      <c r="CV8" s="62">
        <v>38</v>
      </c>
      <c r="CW8" s="62">
        <v>3000</v>
      </c>
      <c r="CX8" s="62">
        <v>1200</v>
      </c>
      <c r="CY8" s="71">
        <v>2536</v>
      </c>
      <c r="CZ8" s="71">
        <v>4278</v>
      </c>
      <c r="DA8" s="71">
        <v>6020</v>
      </c>
      <c r="DB8" s="71">
        <f>ROUND(3650/1000/3*Столешницы[[#This Row],[600 х 3000]],0)</f>
        <v>7324</v>
      </c>
    </row>
    <row r="9" spans="2:124" ht="30" customHeight="1" x14ac:dyDescent="0.25">
      <c r="B9" s="62" t="s">
        <v>108</v>
      </c>
      <c r="E9" s="62" t="s">
        <v>113</v>
      </c>
      <c r="H9" s="62" t="s">
        <v>114</v>
      </c>
      <c r="K9" s="62" t="s">
        <v>147</v>
      </c>
      <c r="L9" s="62">
        <v>3</v>
      </c>
      <c r="M9" s="73">
        <v>6433</v>
      </c>
      <c r="N9" s="73">
        <v>7078</v>
      </c>
      <c r="O9" s="73">
        <v>7700</v>
      </c>
      <c r="P9" s="65">
        <v>0</v>
      </c>
      <c r="S9" s="62" t="s">
        <v>158</v>
      </c>
      <c r="T9" s="62" t="s">
        <v>146</v>
      </c>
      <c r="U9" s="62">
        <v>1</v>
      </c>
      <c r="V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72">
        <v>101</v>
      </c>
      <c r="AB9" s="223" t="s">
        <v>176</v>
      </c>
      <c r="AC9" s="56" t="s">
        <v>160</v>
      </c>
      <c r="AD9" s="56">
        <v>19</v>
      </c>
      <c r="AE9" s="56">
        <v>0</v>
      </c>
      <c r="AF9" s="169">
        <v>236</v>
      </c>
      <c r="AG9" s="169">
        <v>2550</v>
      </c>
      <c r="AH9" s="169">
        <v>245</v>
      </c>
      <c r="AI9" s="169">
        <v>950</v>
      </c>
      <c r="AJ9" s="63" t="s">
        <v>75</v>
      </c>
      <c r="AK9" s="63" t="s">
        <v>75</v>
      </c>
      <c r="AL9" s="56">
        <v>0</v>
      </c>
      <c r="AN9" s="70" t="s">
        <v>1007</v>
      </c>
      <c r="AO9" s="91" t="s">
        <v>576</v>
      </c>
      <c r="AP9" s="91">
        <f>VLOOKUP(Пластики_Acryline[[#This Row],[Ценовая группа]],Цены_по_категориям_Acryline[],2,0)</f>
        <v>7745</v>
      </c>
      <c r="AQ9" s="91">
        <f>VLOOKUP(Пластики_Acryline[[#This Row],[Ценовая группа]],Цены_по_категориям_Acryline[],3,0)</f>
        <v>12274</v>
      </c>
      <c r="AR9" s="91" t="s">
        <v>570</v>
      </c>
      <c r="AS9" s="116" t="s">
        <v>75</v>
      </c>
      <c r="AT9" s="116" t="s">
        <v>10</v>
      </c>
      <c r="AU9" s="62">
        <v>5</v>
      </c>
      <c r="AX9" s="98"/>
      <c r="BF9" s="94" t="s">
        <v>726</v>
      </c>
      <c r="BK9" s="67" t="s">
        <v>764</v>
      </c>
      <c r="BL9" s="140">
        <v>4160</v>
      </c>
      <c r="BR9" s="159" t="s">
        <v>677</v>
      </c>
      <c r="BS9" s="160">
        <v>156</v>
      </c>
      <c r="BZ9" s="124" t="s">
        <v>622</v>
      </c>
      <c r="CA9" s="118" t="s">
        <v>601</v>
      </c>
      <c r="CB9" s="91" t="s">
        <v>563</v>
      </c>
      <c r="CC9" s="135" t="s">
        <v>742</v>
      </c>
      <c r="CD9" s="152">
        <f>VLOOKUP(Ручки[[#This Row],[Категория]],Ценовые_категории_ручек[],2,0)</f>
        <v>257</v>
      </c>
      <c r="CH9" s="132" t="s">
        <v>609</v>
      </c>
      <c r="CI9" s="145">
        <v>625</v>
      </c>
      <c r="CL9" s="147" t="s">
        <v>688</v>
      </c>
      <c r="CM9" s="147" t="s">
        <v>130</v>
      </c>
      <c r="CN9" s="147" t="s">
        <v>697</v>
      </c>
      <c r="CO9" s="135" t="s">
        <v>707</v>
      </c>
      <c r="CP9" s="157">
        <v>2092</v>
      </c>
      <c r="CS9" s="156"/>
      <c r="CT9" s="306" t="s">
        <v>458</v>
      </c>
      <c r="CU9" s="62" t="s">
        <v>464</v>
      </c>
      <c r="CV9" s="62">
        <v>38</v>
      </c>
      <c r="CW9" s="62">
        <v>3000</v>
      </c>
      <c r="CX9" s="62">
        <v>1200</v>
      </c>
      <c r="CY9" s="71">
        <v>2536</v>
      </c>
      <c r="CZ9" s="71">
        <v>4278</v>
      </c>
      <c r="DA9" s="71">
        <v>6020</v>
      </c>
      <c r="DB9" s="71">
        <f>ROUND(3650/1000/3*Столешницы[[#This Row],[600 х 3000]],0)</f>
        <v>7324</v>
      </c>
    </row>
    <row r="10" spans="2:124" ht="30" customHeight="1" x14ac:dyDescent="0.25">
      <c r="K10" s="62" t="s">
        <v>147</v>
      </c>
      <c r="L10" s="62">
        <v>4</v>
      </c>
      <c r="M10" s="73">
        <v>7327</v>
      </c>
      <c r="N10" s="73">
        <v>8060</v>
      </c>
      <c r="O10" s="73">
        <v>8790</v>
      </c>
      <c r="P10" s="66">
        <v>0</v>
      </c>
      <c r="S10" s="62" t="s">
        <v>161</v>
      </c>
      <c r="T10" s="62" t="s">
        <v>146</v>
      </c>
      <c r="U10" s="62">
        <v>1</v>
      </c>
      <c r="V1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72">
        <v>119</v>
      </c>
      <c r="AB10" s="223" t="s">
        <v>178</v>
      </c>
      <c r="AC10" s="56" t="s">
        <v>160</v>
      </c>
      <c r="AD10" s="56">
        <v>19</v>
      </c>
      <c r="AE10" s="56">
        <v>16</v>
      </c>
      <c r="AF10" s="169">
        <v>116</v>
      </c>
      <c r="AG10" s="169">
        <v>2550</v>
      </c>
      <c r="AH10" s="169">
        <v>296</v>
      </c>
      <c r="AI10" s="169">
        <v>950</v>
      </c>
      <c r="AJ10" s="63" t="s">
        <v>75</v>
      </c>
      <c r="AK10" s="63" t="s">
        <v>10</v>
      </c>
      <c r="AL10" s="56">
        <v>0</v>
      </c>
      <c r="AN10" s="70" t="s">
        <v>1008</v>
      </c>
      <c r="AO10" s="91" t="s">
        <v>576</v>
      </c>
      <c r="AP10" s="91">
        <f>VLOOKUP(Пластики_Acryline[[#This Row],[Ценовая группа]],Цены_по_категориям_Acryline[],2,0)</f>
        <v>7745</v>
      </c>
      <c r="AQ10" s="91">
        <f>VLOOKUP(Пластики_Acryline[[#This Row],[Ценовая группа]],Цены_по_категориям_Acryline[],3,0)</f>
        <v>12274</v>
      </c>
      <c r="AR10" s="91" t="s">
        <v>570</v>
      </c>
      <c r="AS10" s="116" t="s">
        <v>75</v>
      </c>
      <c r="AT10" s="116" t="s">
        <v>10</v>
      </c>
      <c r="AU10" s="62">
        <v>9</v>
      </c>
      <c r="AX10" s="96"/>
      <c r="BF10" s="94" t="s">
        <v>727</v>
      </c>
      <c r="BK10" s="67" t="s">
        <v>519</v>
      </c>
      <c r="BL10" s="140">
        <v>374.4</v>
      </c>
      <c r="BR10" s="161" t="s">
        <v>678</v>
      </c>
      <c r="BS10" s="161">
        <v>809</v>
      </c>
      <c r="BZ10" s="124" t="s">
        <v>621</v>
      </c>
      <c r="CA10" s="118" t="s">
        <v>601</v>
      </c>
      <c r="CB10" s="91" t="s">
        <v>563</v>
      </c>
      <c r="CC10" s="135" t="s">
        <v>742</v>
      </c>
      <c r="CD10" s="152">
        <f>VLOOKUP(Ручки[[#This Row],[Категория]],Ценовые_категории_ручек[],2,0)</f>
        <v>257</v>
      </c>
      <c r="CH10" s="132" t="s">
        <v>610</v>
      </c>
      <c r="CI10" s="145">
        <v>800</v>
      </c>
      <c r="CL10" s="147" t="s">
        <v>689</v>
      </c>
      <c r="CM10" s="147" t="s">
        <v>130</v>
      </c>
      <c r="CN10" s="147" t="s">
        <v>697</v>
      </c>
      <c r="CO10" s="135" t="s">
        <v>701</v>
      </c>
      <c r="CP10" s="157">
        <v>3490</v>
      </c>
      <c r="CS10" s="156"/>
      <c r="CT10" s="306" t="s">
        <v>459</v>
      </c>
      <c r="CU10" s="62" t="s">
        <v>464</v>
      </c>
      <c r="CV10" s="62">
        <v>38</v>
      </c>
      <c r="CW10" s="62">
        <v>3000</v>
      </c>
      <c r="CX10" s="62">
        <v>1200</v>
      </c>
      <c r="CY10" s="71">
        <v>2536</v>
      </c>
      <c r="CZ10" s="71">
        <v>4278</v>
      </c>
      <c r="DA10" s="71">
        <v>6020</v>
      </c>
      <c r="DB10" s="71">
        <f>ROUND(3650/1000/3*Столешницы[[#This Row],[600 х 3000]],0)</f>
        <v>7324</v>
      </c>
    </row>
    <row r="11" spans="2:124" ht="30" customHeight="1" x14ac:dyDescent="0.25">
      <c r="S11" s="62" t="s">
        <v>163</v>
      </c>
      <c r="T11" s="62" t="s">
        <v>146</v>
      </c>
      <c r="U11" s="62">
        <v>1</v>
      </c>
      <c r="V1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72">
        <v>124</v>
      </c>
      <c r="AB11" s="223" t="s">
        <v>180</v>
      </c>
      <c r="AC11" s="56" t="s">
        <v>160</v>
      </c>
      <c r="AD11" s="56">
        <v>19</v>
      </c>
      <c r="AE11" s="56">
        <v>0</v>
      </c>
      <c r="AF11" s="169">
        <v>250</v>
      </c>
      <c r="AG11" s="169">
        <v>2550</v>
      </c>
      <c r="AH11" s="169">
        <v>250</v>
      </c>
      <c r="AI11" s="169">
        <v>950</v>
      </c>
      <c r="AJ11" s="63" t="s">
        <v>75</v>
      </c>
      <c r="AK11" s="63" t="s">
        <v>75</v>
      </c>
      <c r="AL11" s="56">
        <v>0</v>
      </c>
      <c r="AN11" s="70" t="s">
        <v>1009</v>
      </c>
      <c r="AO11" s="91" t="s">
        <v>563</v>
      </c>
      <c r="AP11" s="91">
        <f>VLOOKUP(Пластики_Acryline[[#This Row],[Ценовая группа]],Цены_по_категориям_Acryline[],2,0)</f>
        <v>4850</v>
      </c>
      <c r="AQ11" s="91">
        <f>VLOOKUP(Пластики_Acryline[[#This Row],[Ценовая группа]],Цены_по_категориям_Acryline[],3,0)</f>
        <v>0</v>
      </c>
      <c r="AR11" s="91" t="s">
        <v>570</v>
      </c>
      <c r="AS11" s="116" t="s">
        <v>75</v>
      </c>
      <c r="AT11" s="116" t="s">
        <v>10</v>
      </c>
      <c r="AU11" s="56">
        <v>12</v>
      </c>
      <c r="AX11" s="96"/>
      <c r="BF11" s="150" t="s">
        <v>728</v>
      </c>
      <c r="BR11" s="162" t="s">
        <v>679</v>
      </c>
      <c r="BS11" s="162">
        <v>2100</v>
      </c>
      <c r="BZ11" s="126" t="s">
        <v>642</v>
      </c>
      <c r="CA11" s="118" t="s">
        <v>601</v>
      </c>
      <c r="CB11" s="126" t="s">
        <v>604</v>
      </c>
      <c r="CC11" s="135" t="s">
        <v>749</v>
      </c>
      <c r="CD11" s="152">
        <f>VLOOKUP(Ручки[[#This Row],[Категория]],Ценовые_категории_ручек[],2,0)</f>
        <v>625</v>
      </c>
      <c r="CH11" s="167" t="s">
        <v>498</v>
      </c>
      <c r="CI11" s="168">
        <v>770</v>
      </c>
      <c r="CL11" s="147" t="s">
        <v>690</v>
      </c>
      <c r="CM11" s="147" t="s">
        <v>130</v>
      </c>
      <c r="CN11" s="147" t="s">
        <v>692</v>
      </c>
      <c r="CO11" s="135" t="s">
        <v>702</v>
      </c>
      <c r="CP11" s="158">
        <v>4362</v>
      </c>
      <c r="CS11" s="156"/>
      <c r="CT11" s="306" t="s">
        <v>460</v>
      </c>
      <c r="CU11" s="62" t="s">
        <v>464</v>
      </c>
      <c r="CV11" s="62">
        <v>38</v>
      </c>
      <c r="CW11" s="62">
        <v>3000</v>
      </c>
      <c r="CX11" s="62">
        <v>1200</v>
      </c>
      <c r="CY11" s="71">
        <v>2536</v>
      </c>
      <c r="CZ11" s="71">
        <v>4278</v>
      </c>
      <c r="DA11" s="71">
        <v>6020</v>
      </c>
      <c r="DB11" s="71">
        <f>ROUND(3650/1000/3*Столешницы[[#This Row],[600 х 3000]],0)</f>
        <v>7324</v>
      </c>
    </row>
    <row r="12" spans="2:124" ht="30" customHeight="1" x14ac:dyDescent="0.25">
      <c r="S12" s="62" t="s">
        <v>165</v>
      </c>
      <c r="T12" s="62" t="s">
        <v>146</v>
      </c>
      <c r="U12" s="62">
        <v>1</v>
      </c>
      <c r="V1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72">
        <v>125</v>
      </c>
      <c r="AB12" s="223" t="s">
        <v>182</v>
      </c>
      <c r="AC12" s="56" t="s">
        <v>160</v>
      </c>
      <c r="AD12" s="56">
        <v>0</v>
      </c>
      <c r="AE12" s="56">
        <v>16</v>
      </c>
      <c r="AF12" s="169">
        <v>115</v>
      </c>
      <c r="AG12" s="169">
        <v>2400</v>
      </c>
      <c r="AH12" s="169">
        <v>205</v>
      </c>
      <c r="AI12" s="169">
        <v>950</v>
      </c>
      <c r="AJ12" s="63" t="s">
        <v>75</v>
      </c>
      <c r="AK12" s="63" t="s">
        <v>75</v>
      </c>
      <c r="AL12" s="56">
        <v>0</v>
      </c>
      <c r="AN12" s="70" t="s">
        <v>1010</v>
      </c>
      <c r="AO12" s="91" t="s">
        <v>576</v>
      </c>
      <c r="AP12" s="91">
        <f>VLOOKUP(Пластики_Acryline[[#This Row],[Ценовая группа]],Цены_по_категориям_Acryline[],2,0)</f>
        <v>7745</v>
      </c>
      <c r="AQ12" s="91">
        <f>VLOOKUP(Пластики_Acryline[[#This Row],[Ценовая группа]],Цены_по_категориям_Acryline[],3,0)</f>
        <v>12274</v>
      </c>
      <c r="AR12" s="91" t="s">
        <v>570</v>
      </c>
      <c r="AS12" s="115" t="s">
        <v>10</v>
      </c>
      <c r="AT12" s="116" t="s">
        <v>10</v>
      </c>
      <c r="AU12" s="62">
        <v>12</v>
      </c>
      <c r="AX12" s="96"/>
      <c r="BF12" s="94" t="s">
        <v>729</v>
      </c>
      <c r="BR12" s="161" t="s">
        <v>680</v>
      </c>
      <c r="BS12" s="161">
        <v>350</v>
      </c>
      <c r="BZ12" s="124" t="s">
        <v>616</v>
      </c>
      <c r="CA12" s="118" t="s">
        <v>601</v>
      </c>
      <c r="CB12" s="91" t="s">
        <v>563</v>
      </c>
      <c r="CC12" s="135" t="s">
        <v>736</v>
      </c>
      <c r="CD12" s="152">
        <f>VLOOKUP(Ручки[[#This Row],[Категория]],Ценовые_категории_ручек[],2,0)</f>
        <v>257</v>
      </c>
      <c r="CH12" s="130"/>
      <c r="CI12" s="131"/>
      <c r="CJ12" s="131"/>
      <c r="CL12" s="147" t="s">
        <v>691</v>
      </c>
      <c r="CM12" s="147" t="s">
        <v>130</v>
      </c>
      <c r="CN12" s="147" t="s">
        <v>708</v>
      </c>
      <c r="CO12" s="135" t="s">
        <v>703</v>
      </c>
      <c r="CP12" s="158">
        <v>4362</v>
      </c>
      <c r="CS12" s="156"/>
      <c r="CT12" s="306" t="s">
        <v>461</v>
      </c>
      <c r="CU12" s="62" t="s">
        <v>464</v>
      </c>
      <c r="CV12" s="62">
        <v>38</v>
      </c>
      <c r="CW12" s="62">
        <v>3000</v>
      </c>
      <c r="CX12" s="62">
        <v>1200</v>
      </c>
      <c r="CY12" s="71">
        <v>2536</v>
      </c>
      <c r="CZ12" s="71">
        <v>4278</v>
      </c>
      <c r="DA12" s="71">
        <v>6020</v>
      </c>
      <c r="DB12" s="71">
        <f>ROUND(3650/1000/3*Столешницы[[#This Row],[600 х 3000]],0)</f>
        <v>7324</v>
      </c>
    </row>
    <row r="13" spans="2:124" ht="30" customHeight="1" x14ac:dyDescent="0.25">
      <c r="B13" s="62" t="s">
        <v>112</v>
      </c>
      <c r="E13" s="62" t="s">
        <v>111</v>
      </c>
      <c r="H13" s="62" t="s">
        <v>110</v>
      </c>
      <c r="S13" s="62" t="s">
        <v>167</v>
      </c>
      <c r="T13" s="62" t="s">
        <v>147</v>
      </c>
      <c r="U13" s="62">
        <v>2</v>
      </c>
      <c r="V1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72">
        <v>127</v>
      </c>
      <c r="AB13" s="223" t="s">
        <v>589</v>
      </c>
      <c r="AC13" s="56" t="s">
        <v>160</v>
      </c>
      <c r="AD13" s="56">
        <v>19</v>
      </c>
      <c r="AE13" s="56">
        <v>16</v>
      </c>
      <c r="AF13" s="169">
        <v>135</v>
      </c>
      <c r="AG13" s="169">
        <v>2550</v>
      </c>
      <c r="AH13" s="169">
        <v>284</v>
      </c>
      <c r="AI13" s="169">
        <v>950</v>
      </c>
      <c r="AJ13" s="63" t="s">
        <v>75</v>
      </c>
      <c r="AK13" s="63" t="s">
        <v>75</v>
      </c>
      <c r="AL13" s="56">
        <v>0</v>
      </c>
      <c r="AN13" s="70" t="s">
        <v>1011</v>
      </c>
      <c r="AO13" s="91" t="s">
        <v>564</v>
      </c>
      <c r="AP13" s="91">
        <f>VLOOKUP(Пластики_Acryline[[#This Row],[Ценовая группа]],Цены_по_категориям_Acryline[],2,0)</f>
        <v>5808</v>
      </c>
      <c r="AQ13" s="91">
        <f>VLOOKUP(Пластики_Acryline[[#This Row],[Ценовая группа]],Цены_по_категориям_Acryline[],3,0)</f>
        <v>9206</v>
      </c>
      <c r="AR13" s="91" t="s">
        <v>570</v>
      </c>
      <c r="AS13" s="116" t="s">
        <v>75</v>
      </c>
      <c r="AT13" s="116" t="s">
        <v>10</v>
      </c>
      <c r="AU13" s="56">
        <v>14</v>
      </c>
      <c r="AX13" s="97"/>
      <c r="BF13" s="92" t="s">
        <v>730</v>
      </c>
      <c r="BR13" s="162" t="s">
        <v>681</v>
      </c>
      <c r="BS13" s="162">
        <v>450</v>
      </c>
      <c r="BZ13" s="124" t="s">
        <v>629</v>
      </c>
      <c r="CA13" s="118" t="s">
        <v>602</v>
      </c>
      <c r="CB13" s="91" t="s">
        <v>563</v>
      </c>
      <c r="CC13" s="135" t="s">
        <v>743</v>
      </c>
      <c r="CD13" s="152">
        <f>VLOOKUP(Ручки[[#This Row],[Категория]],Ценовые_категории_ручек[],2,0)</f>
        <v>257</v>
      </c>
      <c r="CH13" s="130"/>
      <c r="CI13" s="131"/>
      <c r="CJ13" s="131"/>
      <c r="CR13" s="151"/>
      <c r="CS13" s="154"/>
      <c r="CT13" s="306" t="s">
        <v>462</v>
      </c>
      <c r="CU13" s="62" t="s">
        <v>464</v>
      </c>
      <c r="CV13" s="62">
        <v>38</v>
      </c>
      <c r="CW13" s="62">
        <v>3600</v>
      </c>
      <c r="CX13" s="62">
        <v>1200</v>
      </c>
      <c r="CY13" s="71">
        <v>2536</v>
      </c>
      <c r="CZ13" s="71">
        <v>4278</v>
      </c>
      <c r="DA13" s="71">
        <v>6020</v>
      </c>
      <c r="DB13" s="71">
        <f>ROUND(3650/1000/3*Столешницы[[#This Row],[600 х 3000]],0)</f>
        <v>7324</v>
      </c>
    </row>
    <row r="14" spans="2:124" ht="30" customHeight="1" x14ac:dyDescent="0.25">
      <c r="S14" s="62" t="s">
        <v>169</v>
      </c>
      <c r="T14" s="62" t="s">
        <v>146</v>
      </c>
      <c r="U14" s="62">
        <v>1</v>
      </c>
      <c r="V1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72">
        <v>165</v>
      </c>
      <c r="AB14" s="223" t="s">
        <v>185</v>
      </c>
      <c r="AC14" s="56" t="s">
        <v>160</v>
      </c>
      <c r="AD14" s="56">
        <v>19</v>
      </c>
      <c r="AE14" s="56">
        <v>0</v>
      </c>
      <c r="AF14" s="169">
        <v>235</v>
      </c>
      <c r="AG14" s="169">
        <v>2550</v>
      </c>
      <c r="AH14" s="169">
        <v>290</v>
      </c>
      <c r="AI14" s="169">
        <v>950</v>
      </c>
      <c r="AJ14" s="63" t="s">
        <v>75</v>
      </c>
      <c r="AK14" s="63" t="s">
        <v>10</v>
      </c>
      <c r="AL14" s="56">
        <v>0</v>
      </c>
      <c r="AN14" s="70" t="s">
        <v>1012</v>
      </c>
      <c r="AO14" s="91" t="s">
        <v>576</v>
      </c>
      <c r="AP14" s="91">
        <f>VLOOKUP(Пластики_Acryline[[#This Row],[Ценовая группа]],Цены_по_категориям_Acryline[],2,0)</f>
        <v>7745</v>
      </c>
      <c r="AQ14" s="91">
        <f>VLOOKUP(Пластики_Acryline[[#This Row],[Ценовая группа]],Цены_по_категориям_Acryline[],3,0)</f>
        <v>12274</v>
      </c>
      <c r="AR14" s="91" t="s">
        <v>571</v>
      </c>
      <c r="AS14" s="116" t="s">
        <v>75</v>
      </c>
      <c r="AT14" s="116" t="s">
        <v>10</v>
      </c>
      <c r="AU14" s="62">
        <v>14</v>
      </c>
      <c r="BZ14" s="124" t="s">
        <v>628</v>
      </c>
      <c r="CA14" s="118" t="s">
        <v>602</v>
      </c>
      <c r="CB14" s="91" t="s">
        <v>563</v>
      </c>
      <c r="CC14" s="135" t="s">
        <v>743</v>
      </c>
      <c r="CD14" s="152">
        <f>VLOOKUP(Ручки[[#This Row],[Категория]],Ценовые_категории_ручек[],2,0)</f>
        <v>257</v>
      </c>
      <c r="CR14" s="155"/>
      <c r="CS14" s="155"/>
      <c r="CT14" s="306" t="s">
        <v>463</v>
      </c>
      <c r="CU14" s="62" t="s">
        <v>464</v>
      </c>
      <c r="CV14" s="62">
        <v>38</v>
      </c>
      <c r="CW14" s="62">
        <v>3600</v>
      </c>
      <c r="CX14" s="62">
        <v>1200</v>
      </c>
      <c r="CY14" s="71">
        <v>2536</v>
      </c>
      <c r="CZ14" s="71">
        <v>4278</v>
      </c>
      <c r="DA14" s="71">
        <v>6020</v>
      </c>
      <c r="DB14" s="71">
        <f>ROUND(3650/1000/3*Столешницы[[#This Row],[600 х 3000]],0)</f>
        <v>7324</v>
      </c>
    </row>
    <row r="15" spans="2:124" ht="30" customHeight="1" x14ac:dyDescent="0.25">
      <c r="S15" s="62" t="s">
        <v>171</v>
      </c>
      <c r="T15" s="62" t="s">
        <v>147</v>
      </c>
      <c r="U15" s="62">
        <v>1</v>
      </c>
      <c r="V1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72">
        <v>168</v>
      </c>
      <c r="AB15" s="223" t="s">
        <v>187</v>
      </c>
      <c r="AC15" s="56" t="s">
        <v>162</v>
      </c>
      <c r="AD15" s="56">
        <v>19</v>
      </c>
      <c r="AE15" s="56">
        <v>16</v>
      </c>
      <c r="AF15" s="169">
        <v>135</v>
      </c>
      <c r="AG15" s="169">
        <v>2550</v>
      </c>
      <c r="AH15" s="169">
        <v>240</v>
      </c>
      <c r="AI15" s="169">
        <v>950</v>
      </c>
      <c r="AJ15" s="63" t="s">
        <v>75</v>
      </c>
      <c r="AK15" s="63" t="s">
        <v>10</v>
      </c>
      <c r="AL15" s="56">
        <v>0</v>
      </c>
      <c r="AN15" s="70" t="s">
        <v>1013</v>
      </c>
      <c r="AO15" s="91" t="s">
        <v>576</v>
      </c>
      <c r="AP15" s="91">
        <f>VLOOKUP(Пластики_Acryline[[#This Row],[Ценовая группа]],Цены_по_категориям_Acryline[],2,0)</f>
        <v>7745</v>
      </c>
      <c r="AQ15" s="91">
        <f>VLOOKUP(Пластики_Acryline[[#This Row],[Ценовая группа]],Цены_по_категориям_Acryline[],3,0)</f>
        <v>12274</v>
      </c>
      <c r="AR15" s="91" t="s">
        <v>570</v>
      </c>
      <c r="AS15" s="116" t="s">
        <v>75</v>
      </c>
      <c r="AT15" s="116" t="s">
        <v>10</v>
      </c>
      <c r="AU15" s="62">
        <v>14</v>
      </c>
      <c r="BZ15" s="124" t="s">
        <v>627</v>
      </c>
      <c r="CA15" s="118" t="s">
        <v>602</v>
      </c>
      <c r="CB15" s="91" t="s">
        <v>563</v>
      </c>
      <c r="CC15" s="135" t="s">
        <v>743</v>
      </c>
      <c r="CD15" s="152">
        <f>VLOOKUP(Ручки[[#This Row],[Категория]],Ценовые_категории_ручек[],2,0)</f>
        <v>257</v>
      </c>
      <c r="CR15" s="146"/>
      <c r="CT15" s="307" t="s">
        <v>455</v>
      </c>
      <c r="CU15" s="62" t="s">
        <v>464</v>
      </c>
      <c r="CV15" s="62">
        <v>15</v>
      </c>
      <c r="CW15" s="62">
        <v>3600</v>
      </c>
      <c r="CX15" s="62">
        <v>1200</v>
      </c>
      <c r="CY15" s="71">
        <v>1268</v>
      </c>
      <c r="CZ15" s="71">
        <v>2139</v>
      </c>
      <c r="DA15" s="71">
        <v>3010</v>
      </c>
      <c r="DB15" s="71">
        <f>ROUND(3650/1000/3*Столешницы[[#This Row],[600 х 3000]],0)</f>
        <v>3662</v>
      </c>
    </row>
    <row r="16" spans="2:124" ht="30" customHeight="1" x14ac:dyDescent="0.25">
      <c r="S16" s="62" t="s">
        <v>173</v>
      </c>
      <c r="T16" s="62" t="s">
        <v>147</v>
      </c>
      <c r="U16" s="62">
        <v>4</v>
      </c>
      <c r="V1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72">
        <v>169</v>
      </c>
      <c r="AB16" s="223" t="s">
        <v>189</v>
      </c>
      <c r="AC16" s="56" t="s">
        <v>162</v>
      </c>
      <c r="AD16" s="56">
        <v>19</v>
      </c>
      <c r="AE16" s="56">
        <v>16</v>
      </c>
      <c r="AF16" s="169">
        <v>135</v>
      </c>
      <c r="AG16" s="169">
        <v>2550</v>
      </c>
      <c r="AH16" s="169">
        <v>240</v>
      </c>
      <c r="AI16" s="169">
        <v>950</v>
      </c>
      <c r="AJ16" s="63" t="s">
        <v>75</v>
      </c>
      <c r="AK16" s="63" t="s">
        <v>75</v>
      </c>
      <c r="AL16" s="56">
        <v>0</v>
      </c>
      <c r="AN16" s="70" t="s">
        <v>1014</v>
      </c>
      <c r="AO16" s="91" t="s">
        <v>564</v>
      </c>
      <c r="AP16" s="91">
        <f>VLOOKUP(Пластики_Acryline[[#This Row],[Ценовая группа]],Цены_по_категориям_Acryline[],2,0)</f>
        <v>5808</v>
      </c>
      <c r="AQ16" s="91">
        <f>VLOOKUP(Пластики_Acryline[[#This Row],[Ценовая группа]],Цены_по_категориям_Acryline[],3,0)</f>
        <v>9206</v>
      </c>
      <c r="AR16" s="91" t="s">
        <v>570</v>
      </c>
      <c r="AS16" s="116" t="s">
        <v>75</v>
      </c>
      <c r="AT16" s="116" t="s">
        <v>10</v>
      </c>
      <c r="AU16" s="56">
        <v>26</v>
      </c>
      <c r="BZ16" s="124" t="s">
        <v>631</v>
      </c>
      <c r="CA16" s="118" t="s">
        <v>594</v>
      </c>
      <c r="CB16" s="124" t="s">
        <v>603</v>
      </c>
      <c r="CC16" s="135" t="s">
        <v>744</v>
      </c>
      <c r="CD16" s="152">
        <f>VLOOKUP(Ручки[[#This Row],[Категория]],Ценовые_категории_ручек[],2,0)</f>
        <v>450</v>
      </c>
      <c r="CT16" s="307" t="s">
        <v>467</v>
      </c>
      <c r="CU16" s="62" t="s">
        <v>464</v>
      </c>
      <c r="CV16" s="62">
        <v>15</v>
      </c>
      <c r="CW16" s="62">
        <v>3600</v>
      </c>
      <c r="CX16" s="62">
        <v>1200</v>
      </c>
      <c r="CY16" s="71">
        <v>1268</v>
      </c>
      <c r="CZ16" s="71">
        <v>2139</v>
      </c>
      <c r="DA16" s="71">
        <v>3010</v>
      </c>
      <c r="DB16" s="71">
        <f>ROUND(3650/1000/3*Столешницы[[#This Row],[600 х 3000]],0)</f>
        <v>3662</v>
      </c>
      <c r="DD16" s="62">
        <f>3662/4171.75</f>
        <v>0.87780907293102417</v>
      </c>
    </row>
    <row r="17" spans="1:106" ht="30" customHeight="1" x14ac:dyDescent="0.25">
      <c r="S17" s="62" t="s">
        <v>175</v>
      </c>
      <c r="T17" s="62" t="s">
        <v>146</v>
      </c>
      <c r="U17" s="62">
        <v>1</v>
      </c>
      <c r="V1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72">
        <v>174</v>
      </c>
      <c r="AB17" s="223" t="s">
        <v>192</v>
      </c>
      <c r="AC17" s="56" t="s">
        <v>162</v>
      </c>
      <c r="AD17" s="56">
        <v>19</v>
      </c>
      <c r="AE17" s="56">
        <v>16</v>
      </c>
      <c r="AF17" s="169">
        <v>135</v>
      </c>
      <c r="AG17" s="169">
        <v>2550</v>
      </c>
      <c r="AH17" s="169">
        <v>240</v>
      </c>
      <c r="AI17" s="169">
        <v>950</v>
      </c>
      <c r="AJ17" s="63" t="s">
        <v>75</v>
      </c>
      <c r="AK17" s="63" t="s">
        <v>75</v>
      </c>
      <c r="AL17" s="56">
        <v>0</v>
      </c>
      <c r="AN17" s="70" t="s">
        <v>1015</v>
      </c>
      <c r="AO17" s="91" t="s">
        <v>576</v>
      </c>
      <c r="AP17" s="91">
        <f>VLOOKUP(Пластики_Acryline[[#This Row],[Ценовая группа]],Цены_по_категориям_Acryline[],2,0)</f>
        <v>7745</v>
      </c>
      <c r="AQ17" s="91">
        <f>VLOOKUP(Пластики_Acryline[[#This Row],[Ценовая группа]],Цены_по_категориям_Acryline[],3,0)</f>
        <v>12274</v>
      </c>
      <c r="AR17" s="91" t="s">
        <v>571</v>
      </c>
      <c r="AS17" s="116" t="s">
        <v>75</v>
      </c>
      <c r="AT17" s="116" t="s">
        <v>10</v>
      </c>
      <c r="AU17" s="62">
        <v>27</v>
      </c>
      <c r="BZ17" s="91" t="s">
        <v>619</v>
      </c>
      <c r="CA17" s="118" t="s">
        <v>601</v>
      </c>
      <c r="CB17" s="91" t="s">
        <v>563</v>
      </c>
      <c r="CC17" s="135" t="s">
        <v>740</v>
      </c>
      <c r="CD17" s="152">
        <f>VLOOKUP(Ручки[[#This Row],[Категория]],Ценовые_категории_ручек[],2,0)</f>
        <v>257</v>
      </c>
      <c r="CG17" s="121"/>
      <c r="CH17" s="91"/>
      <c r="CT17" s="307" t="s">
        <v>468</v>
      </c>
      <c r="CU17" s="62" t="s">
        <v>464</v>
      </c>
      <c r="CV17" s="62">
        <v>15</v>
      </c>
      <c r="CW17" s="62">
        <v>3600</v>
      </c>
      <c r="CX17" s="62">
        <v>1200</v>
      </c>
      <c r="CY17" s="71">
        <v>1268</v>
      </c>
      <c r="CZ17" s="71">
        <v>2139</v>
      </c>
      <c r="DA17" s="71">
        <v>3010</v>
      </c>
      <c r="DB17" s="71">
        <f>ROUND(3650/1000/3*Столешницы[[#This Row],[600 х 3000]],0)</f>
        <v>3662</v>
      </c>
    </row>
    <row r="18" spans="1:106" ht="30" customHeight="1" x14ac:dyDescent="0.25">
      <c r="A18" s="62" t="s">
        <v>91</v>
      </c>
      <c r="S18" s="62" t="s">
        <v>177</v>
      </c>
      <c r="T18" s="62" t="s">
        <v>147</v>
      </c>
      <c r="U18" s="62">
        <v>1</v>
      </c>
      <c r="V1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72">
        <v>182</v>
      </c>
      <c r="AB18" s="223" t="s">
        <v>194</v>
      </c>
      <c r="AC18" s="56" t="s">
        <v>162</v>
      </c>
      <c r="AD18" s="56">
        <v>19</v>
      </c>
      <c r="AE18" s="56">
        <v>16</v>
      </c>
      <c r="AF18" s="169">
        <v>140</v>
      </c>
      <c r="AG18" s="169">
        <v>2550</v>
      </c>
      <c r="AH18" s="169">
        <v>290</v>
      </c>
      <c r="AI18" s="169">
        <v>950</v>
      </c>
      <c r="AJ18" s="63" t="s">
        <v>75</v>
      </c>
      <c r="AK18" s="63" t="s">
        <v>75</v>
      </c>
      <c r="AL18" s="56">
        <v>0</v>
      </c>
      <c r="AN18" s="70" t="s">
        <v>1016</v>
      </c>
      <c r="AO18" s="91" t="s">
        <v>576</v>
      </c>
      <c r="AP18" s="91">
        <f>VLOOKUP(Пластики_Acryline[[#This Row],[Ценовая группа]],Цены_по_категориям_Acryline[],2,0)</f>
        <v>7745</v>
      </c>
      <c r="AQ18" s="91">
        <f>VLOOKUP(Пластики_Acryline[[#This Row],[Ценовая группа]],Цены_по_категориям_Acryline[],3,0)</f>
        <v>12274</v>
      </c>
      <c r="AR18" s="91" t="s">
        <v>570</v>
      </c>
      <c r="AS18" s="116" t="s">
        <v>75</v>
      </c>
      <c r="AT18" s="116" t="s">
        <v>10</v>
      </c>
      <c r="AU18" s="62">
        <v>27</v>
      </c>
      <c r="BZ18" s="126" t="s">
        <v>640</v>
      </c>
      <c r="CA18" s="118" t="s">
        <v>601</v>
      </c>
      <c r="CB18" s="126" t="s">
        <v>604</v>
      </c>
      <c r="CC18" s="135" t="s">
        <v>748</v>
      </c>
      <c r="CD18" s="152">
        <f>VLOOKUP(Ручки[[#This Row],[Категория]],Ценовые_категории_ручек[],2,0)</f>
        <v>625</v>
      </c>
      <c r="CG18" s="121"/>
      <c r="CH18" s="91"/>
      <c r="CT18" s="307" t="s">
        <v>459</v>
      </c>
      <c r="CU18" s="62" t="s">
        <v>464</v>
      </c>
      <c r="CV18" s="62">
        <v>15</v>
      </c>
      <c r="CW18" s="62">
        <v>3600</v>
      </c>
      <c r="CX18" s="62">
        <v>1200</v>
      </c>
      <c r="CY18" s="71">
        <v>1268</v>
      </c>
      <c r="CZ18" s="71">
        <v>2139</v>
      </c>
      <c r="DA18" s="71">
        <v>3010</v>
      </c>
      <c r="DB18" s="71">
        <f>ROUND(3650/1000/3*Столешницы[[#This Row],[600 х 3000]],0)</f>
        <v>3662</v>
      </c>
    </row>
    <row r="19" spans="1:106" ht="30" customHeight="1" x14ac:dyDescent="0.25">
      <c r="A19" s="62" t="s">
        <v>355</v>
      </c>
      <c r="B19" s="62" t="s">
        <v>437</v>
      </c>
      <c r="S19" s="62" t="s">
        <v>179</v>
      </c>
      <c r="T19" s="62" t="s">
        <v>147</v>
      </c>
      <c r="U19" s="62">
        <v>1</v>
      </c>
      <c r="V1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72">
        <v>185</v>
      </c>
      <c r="AB19" s="223" t="s">
        <v>196</v>
      </c>
      <c r="AC19" s="56" t="s">
        <v>162</v>
      </c>
      <c r="AD19" s="56">
        <v>19</v>
      </c>
      <c r="AE19" s="56">
        <v>16</v>
      </c>
      <c r="AF19" s="169">
        <v>175</v>
      </c>
      <c r="AG19" s="169">
        <v>2550</v>
      </c>
      <c r="AH19" s="169">
        <v>290</v>
      </c>
      <c r="AI19" s="169">
        <v>950</v>
      </c>
      <c r="AJ19" s="63" t="s">
        <v>75</v>
      </c>
      <c r="AK19" s="63" t="s">
        <v>10</v>
      </c>
      <c r="AL19" s="56">
        <v>0</v>
      </c>
      <c r="AN19" s="70" t="s">
        <v>1017</v>
      </c>
      <c r="AO19" s="91" t="s">
        <v>576</v>
      </c>
      <c r="AP19" s="91">
        <f>VLOOKUP(Пластики_Acryline[[#This Row],[Ценовая группа]],Цены_по_категориям_Acryline[],2,0)</f>
        <v>7745</v>
      </c>
      <c r="AQ19" s="91">
        <f>VLOOKUP(Пластики_Acryline[[#This Row],[Ценовая группа]],Цены_по_категориям_Acryline[],3,0)</f>
        <v>12274</v>
      </c>
      <c r="AR19" s="91" t="s">
        <v>571</v>
      </c>
      <c r="AS19" s="116" t="s">
        <v>75</v>
      </c>
      <c r="AT19" s="116" t="s">
        <v>10</v>
      </c>
      <c r="AU19" s="62">
        <v>28</v>
      </c>
      <c r="BZ19" s="126" t="s">
        <v>633</v>
      </c>
      <c r="CA19" s="118" t="s">
        <v>601</v>
      </c>
      <c r="CB19" s="124" t="s">
        <v>603</v>
      </c>
      <c r="CC19" s="135" t="s">
        <v>733</v>
      </c>
      <c r="CD19" s="152">
        <f>VLOOKUP(Ручки[[#This Row],[Категория]],Ценовые_категории_ручек[],2,0)</f>
        <v>450</v>
      </c>
      <c r="CG19" s="121"/>
      <c r="CH19" s="91"/>
      <c r="CT19" s="307" t="s">
        <v>469</v>
      </c>
      <c r="CU19" s="62" t="s">
        <v>464</v>
      </c>
      <c r="CV19" s="62">
        <v>15</v>
      </c>
      <c r="CW19" s="62">
        <v>3600</v>
      </c>
      <c r="CX19" s="62">
        <v>1200</v>
      </c>
      <c r="CY19" s="71">
        <v>1268</v>
      </c>
      <c r="CZ19" s="71">
        <v>2139</v>
      </c>
      <c r="DA19" s="71">
        <v>3010</v>
      </c>
      <c r="DB19" s="71">
        <f>ROUND(3650/1000/3*Столешницы[[#This Row],[600 х 3000]],0)</f>
        <v>3662</v>
      </c>
    </row>
    <row r="20" spans="1:106" ht="30" customHeight="1" x14ac:dyDescent="0.25">
      <c r="A20" s="62" t="s">
        <v>438</v>
      </c>
      <c r="B20" s="152">
        <v>1872</v>
      </c>
      <c r="S20" s="62" t="s">
        <v>181</v>
      </c>
      <c r="T20" s="62" t="s">
        <v>146</v>
      </c>
      <c r="U20" s="62">
        <v>1</v>
      </c>
      <c r="V2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72">
        <v>186</v>
      </c>
      <c r="AB20" s="223" t="s">
        <v>198</v>
      </c>
      <c r="AC20" s="56" t="s">
        <v>160</v>
      </c>
      <c r="AD20" s="56">
        <v>19</v>
      </c>
      <c r="AE20" s="56">
        <v>0</v>
      </c>
      <c r="AF20" s="169">
        <v>275</v>
      </c>
      <c r="AG20" s="169">
        <v>2550</v>
      </c>
      <c r="AH20" s="169">
        <v>286</v>
      </c>
      <c r="AI20" s="169">
        <v>950</v>
      </c>
      <c r="AJ20" s="63" t="s">
        <v>10</v>
      </c>
      <c r="AK20" s="63" t="s">
        <v>10</v>
      </c>
      <c r="AL20" s="56">
        <v>0</v>
      </c>
      <c r="AN20" s="70" t="s">
        <v>1018</v>
      </c>
      <c r="AO20" s="91" t="s">
        <v>576</v>
      </c>
      <c r="AP20" s="91">
        <f>VLOOKUP(Пластики_Acryline[[#This Row],[Ценовая группа]],Цены_по_категориям_Acryline[],2,0)</f>
        <v>7745</v>
      </c>
      <c r="AQ20" s="91">
        <f>VLOOKUP(Пластики_Acryline[[#This Row],[Ценовая группа]],Цены_по_категориям_Acryline[],3,0)</f>
        <v>12274</v>
      </c>
      <c r="AR20" s="91" t="s">
        <v>570</v>
      </c>
      <c r="AS20" s="116" t="s">
        <v>75</v>
      </c>
      <c r="AT20" s="116" t="s">
        <v>10</v>
      </c>
      <c r="AU20" s="62">
        <v>28</v>
      </c>
      <c r="BZ20" s="125" t="s">
        <v>613</v>
      </c>
      <c r="CA20" s="120" t="s">
        <v>599</v>
      </c>
      <c r="CB20" s="91" t="s">
        <v>563</v>
      </c>
      <c r="CC20" s="135" t="s">
        <v>733</v>
      </c>
      <c r="CD20" s="152">
        <f>VLOOKUP(Ручки[[#This Row],[Категория]],Ценовые_категории_ручек[],2,0)</f>
        <v>257</v>
      </c>
      <c r="CG20" s="121"/>
      <c r="CH20" s="91"/>
      <c r="CT20" s="307" t="s">
        <v>470</v>
      </c>
      <c r="CU20" s="62" t="s">
        <v>464</v>
      </c>
      <c r="CV20" s="62">
        <v>15</v>
      </c>
      <c r="CW20" s="62">
        <v>3600</v>
      </c>
      <c r="CX20" s="62">
        <v>1200</v>
      </c>
      <c r="CY20" s="71">
        <v>1268</v>
      </c>
      <c r="CZ20" s="71">
        <v>2139</v>
      </c>
      <c r="DA20" s="71">
        <v>3010</v>
      </c>
      <c r="DB20" s="71">
        <f>ROUND(3650/1000/3*Столешницы[[#This Row],[600 х 3000]],0)</f>
        <v>3662</v>
      </c>
    </row>
    <row r="21" spans="1:106" ht="30" customHeight="1" x14ac:dyDescent="0.25">
      <c r="A21" s="62" t="s">
        <v>582</v>
      </c>
      <c r="B21" s="152">
        <v>2912</v>
      </c>
      <c r="N21" s="67"/>
      <c r="S21" s="62" t="s">
        <v>183</v>
      </c>
      <c r="T21" s="62" t="s">
        <v>147</v>
      </c>
      <c r="U21" s="62">
        <v>1</v>
      </c>
      <c r="V2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72">
        <v>192</v>
      </c>
      <c r="AB21" s="223" t="s">
        <v>200</v>
      </c>
      <c r="AC21" s="56" t="s">
        <v>160</v>
      </c>
      <c r="AD21" s="56">
        <v>19</v>
      </c>
      <c r="AE21" s="56">
        <v>0</v>
      </c>
      <c r="AF21" s="169">
        <v>275</v>
      </c>
      <c r="AG21" s="169">
        <v>1100</v>
      </c>
      <c r="AH21" s="169">
        <v>290</v>
      </c>
      <c r="AI21" s="169">
        <v>950</v>
      </c>
      <c r="AJ21" s="63" t="s">
        <v>75</v>
      </c>
      <c r="AK21" s="63" t="s">
        <v>10</v>
      </c>
      <c r="AL21" s="56">
        <v>0</v>
      </c>
      <c r="AN21" s="246" t="s">
        <v>1019</v>
      </c>
      <c r="AO21" s="247" t="s">
        <v>564</v>
      </c>
      <c r="AP21" s="91">
        <f>VLOOKUP(Пластики_Acryline[[#This Row],[Ценовая группа]],Цены_по_категориям_Acryline[],2,0)</f>
        <v>5808</v>
      </c>
      <c r="AQ21" s="91">
        <f>VLOOKUP(Пластики_Acryline[[#This Row],[Ценовая группа]],Цены_по_категориям_Acryline[],3,0)</f>
        <v>9206</v>
      </c>
      <c r="AR21" s="91" t="s">
        <v>570</v>
      </c>
      <c r="AS21" s="116" t="s">
        <v>75</v>
      </c>
      <c r="AT21" s="116" t="s">
        <v>10</v>
      </c>
      <c r="AU21" s="56">
        <v>36</v>
      </c>
      <c r="BM21" s="164"/>
      <c r="BN21" s="164"/>
      <c r="BO21" s="164"/>
      <c r="BP21" s="165"/>
      <c r="BZ21" s="126" t="s">
        <v>643</v>
      </c>
      <c r="CA21" s="118" t="s">
        <v>601</v>
      </c>
      <c r="CB21" s="126" t="s">
        <v>604</v>
      </c>
      <c r="CC21" s="135" t="s">
        <v>732</v>
      </c>
      <c r="CD21" s="152">
        <f>VLOOKUP(Ручки[[#This Row],[Категория]],Ценовые_категории_ручек[],2,0)</f>
        <v>625</v>
      </c>
      <c r="CG21" s="121"/>
      <c r="CH21" s="91"/>
      <c r="CT21" s="307" t="s">
        <v>462</v>
      </c>
      <c r="CU21" s="62" t="s">
        <v>464</v>
      </c>
      <c r="CV21" s="62">
        <v>15</v>
      </c>
      <c r="CW21" s="62">
        <v>3600</v>
      </c>
      <c r="CX21" s="62">
        <v>600</v>
      </c>
      <c r="CY21" s="71">
        <v>1268</v>
      </c>
      <c r="CZ21" s="71">
        <v>2139</v>
      </c>
      <c r="DA21" s="71">
        <v>3010</v>
      </c>
      <c r="DB21" s="71">
        <f>ROUND(3650/1000/3*Столешницы[[#This Row],[600 х 3000]],0)</f>
        <v>3662</v>
      </c>
    </row>
    <row r="22" spans="1:106" ht="30" customHeight="1" x14ac:dyDescent="0.25">
      <c r="A22" s="62" t="s">
        <v>573</v>
      </c>
      <c r="B22" s="152">
        <v>2618</v>
      </c>
      <c r="N22" s="67"/>
      <c r="S22" s="62" t="s">
        <v>184</v>
      </c>
      <c r="T22" s="62" t="s">
        <v>147</v>
      </c>
      <c r="U22" s="62">
        <v>1</v>
      </c>
      <c r="V2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72">
        <v>196</v>
      </c>
      <c r="AB22" s="223" t="s">
        <v>771</v>
      </c>
      <c r="AC22" s="56" t="s">
        <v>160</v>
      </c>
      <c r="AD22" s="56">
        <v>19</v>
      </c>
      <c r="AE22" s="56">
        <v>0</v>
      </c>
      <c r="AF22" s="169">
        <v>116</v>
      </c>
      <c r="AG22" s="169">
        <v>2550</v>
      </c>
      <c r="AH22" s="169">
        <v>146</v>
      </c>
      <c r="AI22" s="169">
        <v>946</v>
      </c>
      <c r="AJ22" s="63" t="s">
        <v>10</v>
      </c>
      <c r="AK22" s="63" t="s">
        <v>10</v>
      </c>
      <c r="AL22" s="56">
        <v>0.1</v>
      </c>
      <c r="AN22" s="70" t="s">
        <v>1020</v>
      </c>
      <c r="AO22" s="91" t="s">
        <v>576</v>
      </c>
      <c r="AP22" s="91">
        <f>VLOOKUP(Пластики_Acryline[[#This Row],[Ценовая группа]],Цены_по_категориям_Acryline[],2,0)</f>
        <v>7745</v>
      </c>
      <c r="AQ22" s="91">
        <f>VLOOKUP(Пластики_Acryline[[#This Row],[Ценовая группа]],Цены_по_категориям_Acryline[],3,0)</f>
        <v>12274</v>
      </c>
      <c r="AR22" s="91" t="s">
        <v>571</v>
      </c>
      <c r="AS22" s="116" t="s">
        <v>75</v>
      </c>
      <c r="AT22" s="116" t="s">
        <v>10</v>
      </c>
      <c r="AU22" s="62">
        <v>39</v>
      </c>
      <c r="BK22" s="164"/>
      <c r="BL22" s="164"/>
      <c r="BZ22" s="124" t="s">
        <v>632</v>
      </c>
      <c r="CA22" s="118" t="s">
        <v>601</v>
      </c>
      <c r="CB22" s="123" t="s">
        <v>603</v>
      </c>
      <c r="CC22" s="135" t="s">
        <v>732</v>
      </c>
      <c r="CD22" s="152">
        <f>VLOOKUP(Ручки[[#This Row],[Категория]],Ценовые_категории_ручек[],2,0)</f>
        <v>450</v>
      </c>
      <c r="CT22" s="307" t="s">
        <v>463</v>
      </c>
      <c r="CU22" s="62" t="s">
        <v>464</v>
      </c>
      <c r="CV22" s="62">
        <v>15</v>
      </c>
      <c r="CW22" s="62">
        <v>3600</v>
      </c>
      <c r="CX22" s="62">
        <v>1200</v>
      </c>
      <c r="CY22" s="71">
        <v>1268</v>
      </c>
      <c r="CZ22" s="71">
        <v>2139</v>
      </c>
      <c r="DA22" s="71">
        <v>3010</v>
      </c>
      <c r="DB22" s="71">
        <f>ROUND(3650/1000/3*Столешницы[[#This Row],[600 х 3000]],0)</f>
        <v>3662</v>
      </c>
    </row>
    <row r="23" spans="1:106" ht="30" customHeight="1" x14ac:dyDescent="0.25">
      <c r="A23" s="56" t="s">
        <v>398</v>
      </c>
      <c r="B23" s="152">
        <f>'комплекты фурнитуры'!$C$87</f>
        <v>1110</v>
      </c>
      <c r="N23" s="88"/>
      <c r="S23" s="62" t="s">
        <v>186</v>
      </c>
      <c r="T23" s="62" t="s">
        <v>147</v>
      </c>
      <c r="U23" s="62">
        <v>1</v>
      </c>
      <c r="V2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72">
        <v>197</v>
      </c>
      <c r="AB23" s="223" t="s">
        <v>203</v>
      </c>
      <c r="AC23" s="56" t="s">
        <v>160</v>
      </c>
      <c r="AD23" s="56">
        <v>19</v>
      </c>
      <c r="AE23" s="56">
        <v>0</v>
      </c>
      <c r="AF23" s="169">
        <v>116</v>
      </c>
      <c r="AG23" s="169">
        <v>2550</v>
      </c>
      <c r="AH23" s="169">
        <v>246</v>
      </c>
      <c r="AI23" s="169">
        <v>946</v>
      </c>
      <c r="AJ23" s="63" t="s">
        <v>10</v>
      </c>
      <c r="AK23" s="63" t="s">
        <v>10</v>
      </c>
      <c r="AL23" s="56">
        <v>0.1</v>
      </c>
      <c r="AN23" s="70" t="s">
        <v>1021</v>
      </c>
      <c r="AO23" s="91" t="s">
        <v>576</v>
      </c>
      <c r="AP23" s="91">
        <f>VLOOKUP(Пластики_Acryline[[#This Row],[Ценовая группа]],Цены_по_категориям_Acryline[],2,0)</f>
        <v>7745</v>
      </c>
      <c r="AQ23" s="91">
        <f>VLOOKUP(Пластики_Acryline[[#This Row],[Ценовая группа]],Цены_по_категориям_Acryline[],3,0)</f>
        <v>12274</v>
      </c>
      <c r="AR23" s="91" t="s">
        <v>570</v>
      </c>
      <c r="AS23" s="116" t="s">
        <v>75</v>
      </c>
      <c r="AT23" s="116" t="s">
        <v>10</v>
      </c>
      <c r="AU23" s="62">
        <v>40</v>
      </c>
      <c r="BZ23" s="91" t="s">
        <v>598</v>
      </c>
      <c r="CA23" s="120" t="s">
        <v>599</v>
      </c>
      <c r="CB23" s="91" t="s">
        <v>563</v>
      </c>
      <c r="CC23" s="135" t="s">
        <v>732</v>
      </c>
      <c r="CD23" s="152">
        <f>VLOOKUP(Ручки[[#This Row],[Категория]],Ценовые_категории_ручек[],2,0)</f>
        <v>257</v>
      </c>
      <c r="CT23" s="307" t="s">
        <v>457</v>
      </c>
      <c r="CU23" s="62" t="s">
        <v>464</v>
      </c>
      <c r="CV23" s="62">
        <v>15</v>
      </c>
      <c r="CW23" s="62">
        <v>3600</v>
      </c>
      <c r="CX23" s="62">
        <v>1200</v>
      </c>
      <c r="CY23" s="71">
        <v>1268</v>
      </c>
      <c r="CZ23" s="71">
        <v>2139</v>
      </c>
      <c r="DA23" s="71">
        <v>3010</v>
      </c>
      <c r="DB23" s="71">
        <f>ROUND(3650/1000/3*Столешницы[[#This Row],[600 х 3000]],0)</f>
        <v>3662</v>
      </c>
    </row>
    <row r="24" spans="1:106" ht="30" customHeight="1" x14ac:dyDescent="0.25">
      <c r="A24" s="62" t="s">
        <v>574</v>
      </c>
      <c r="B24" s="152">
        <v>2610</v>
      </c>
      <c r="N24" s="86"/>
      <c r="S24" s="62" t="s">
        <v>188</v>
      </c>
      <c r="T24" s="62" t="s">
        <v>147</v>
      </c>
      <c r="U24" s="62">
        <v>1</v>
      </c>
      <c r="V2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72">
        <v>198</v>
      </c>
      <c r="AB24" s="223" t="s">
        <v>205</v>
      </c>
      <c r="AC24" s="56" t="s">
        <v>160</v>
      </c>
      <c r="AD24" s="56">
        <v>22</v>
      </c>
      <c r="AE24" s="56">
        <v>0</v>
      </c>
      <c r="AF24" s="169">
        <v>100</v>
      </c>
      <c r="AG24" s="169">
        <v>2550</v>
      </c>
      <c r="AH24" s="169">
        <v>235</v>
      </c>
      <c r="AI24" s="169">
        <v>950</v>
      </c>
      <c r="AJ24" s="63" t="s">
        <v>75</v>
      </c>
      <c r="AK24" s="63" t="s">
        <v>10</v>
      </c>
      <c r="AL24" s="56">
        <v>0</v>
      </c>
      <c r="AN24" s="70" t="s">
        <v>1022</v>
      </c>
      <c r="AO24" s="91" t="s">
        <v>576</v>
      </c>
      <c r="AP24" s="91">
        <f>VLOOKUP(Пластики_Acryline[[#This Row],[Ценовая группа]],Цены_по_категориям_Acryline[],2,0)</f>
        <v>7745</v>
      </c>
      <c r="AQ24" s="91">
        <f>VLOOKUP(Пластики_Acryline[[#This Row],[Ценовая группа]],Цены_по_категориям_Acryline[],3,0)</f>
        <v>12274</v>
      </c>
      <c r="AR24" s="91" t="s">
        <v>571</v>
      </c>
      <c r="AS24" s="116" t="s">
        <v>75</v>
      </c>
      <c r="AT24" s="116" t="s">
        <v>10</v>
      </c>
      <c r="AU24" s="62">
        <v>41</v>
      </c>
      <c r="BZ24" s="124" t="s">
        <v>612</v>
      </c>
      <c r="CA24" s="120" t="s">
        <v>599</v>
      </c>
      <c r="CB24" s="91" t="s">
        <v>563</v>
      </c>
      <c r="CC24" s="135" t="s">
        <v>732</v>
      </c>
      <c r="CD24" s="152">
        <f>VLOOKUP(Ручки[[#This Row],[Категория]],Ценовые_категории_ручек[],2,0)</f>
        <v>257</v>
      </c>
      <c r="CT24" s="306" t="s">
        <v>471</v>
      </c>
      <c r="CU24" s="62" t="s">
        <v>478</v>
      </c>
      <c r="CV24" s="62">
        <v>38</v>
      </c>
      <c r="CW24" s="62">
        <v>4190</v>
      </c>
      <c r="CX24" s="62">
        <v>1200</v>
      </c>
      <c r="CY24" s="71">
        <v>5477</v>
      </c>
      <c r="CZ24" s="71">
        <v>9240</v>
      </c>
      <c r="DA24" s="71">
        <v>13003</v>
      </c>
      <c r="DB24" s="71">
        <v>18022</v>
      </c>
    </row>
    <row r="25" spans="1:106" ht="30" customHeight="1" x14ac:dyDescent="0.25">
      <c r="A25" s="62" t="s">
        <v>758</v>
      </c>
      <c r="B25" s="153">
        <v>1040</v>
      </c>
      <c r="N25" s="86"/>
      <c r="S25" s="62" t="s">
        <v>190</v>
      </c>
      <c r="T25" s="62" t="s">
        <v>147</v>
      </c>
      <c r="U25" s="62">
        <v>1</v>
      </c>
      <c r="V2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72">
        <v>201</v>
      </c>
      <c r="AB25" s="223" t="s">
        <v>207</v>
      </c>
      <c r="AC25" s="56" t="s">
        <v>162</v>
      </c>
      <c r="AD25" s="56">
        <v>18</v>
      </c>
      <c r="AE25" s="56">
        <v>16</v>
      </c>
      <c r="AF25" s="169">
        <v>50</v>
      </c>
      <c r="AG25" s="169">
        <v>2550</v>
      </c>
      <c r="AH25" s="169">
        <v>50</v>
      </c>
      <c r="AI25" s="169">
        <v>950</v>
      </c>
      <c r="AJ25" s="63" t="s">
        <v>75</v>
      </c>
      <c r="AK25" s="63" t="s">
        <v>10</v>
      </c>
      <c r="AL25" s="56">
        <v>0</v>
      </c>
      <c r="AN25" s="70" t="s">
        <v>1023</v>
      </c>
      <c r="AO25" s="91" t="s">
        <v>567</v>
      </c>
      <c r="AP25" s="91">
        <f>VLOOKUP(Пластики_Acryline[[#This Row],[Ценовая группа]],Цены_по_категориям_Acryline[],2,0)</f>
        <v>8520</v>
      </c>
      <c r="AQ25" s="91">
        <f>VLOOKUP(Пластики_Acryline[[#This Row],[Ценовая группа]],Цены_по_категориям_Acryline[],3,0)</f>
        <v>13501</v>
      </c>
      <c r="AR25" s="91" t="s">
        <v>571</v>
      </c>
      <c r="AS25" s="116" t="s">
        <v>75</v>
      </c>
      <c r="AT25" s="116" t="s">
        <v>10</v>
      </c>
      <c r="AU25" s="62">
        <v>41</v>
      </c>
      <c r="BZ25" s="125" t="s">
        <v>645</v>
      </c>
      <c r="CA25" s="118" t="s">
        <v>601</v>
      </c>
      <c r="CB25" s="126" t="s">
        <v>604</v>
      </c>
      <c r="CC25" s="135" t="s">
        <v>735</v>
      </c>
      <c r="CD25" s="152">
        <f>VLOOKUP(Ручки[[#This Row],[Категория]],Ценовые_категории_ручек[],2,0)</f>
        <v>625</v>
      </c>
      <c r="CT25" s="306" t="s">
        <v>472</v>
      </c>
      <c r="CU25" s="62" t="s">
        <v>478</v>
      </c>
      <c r="CV25" s="62">
        <v>38</v>
      </c>
      <c r="CW25" s="62">
        <v>4190</v>
      </c>
      <c r="CX25" s="62">
        <v>1200</v>
      </c>
      <c r="CY25" s="71">
        <v>5477</v>
      </c>
      <c r="CZ25" s="71">
        <v>9240</v>
      </c>
      <c r="DA25" s="71">
        <v>13003</v>
      </c>
      <c r="DB25" s="71">
        <v>18022</v>
      </c>
    </row>
    <row r="26" spans="1:106" ht="30" customHeight="1" x14ac:dyDescent="0.25">
      <c r="F26" s="67"/>
      <c r="N26" s="89"/>
      <c r="S26" s="62" t="s">
        <v>191</v>
      </c>
      <c r="T26" s="62" t="s">
        <v>147</v>
      </c>
      <c r="U26" s="62">
        <v>3</v>
      </c>
      <c r="V2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72">
        <v>211</v>
      </c>
      <c r="AB26" s="223" t="s">
        <v>209</v>
      </c>
      <c r="AC26" s="56" t="s">
        <v>162</v>
      </c>
      <c r="AD26" s="56">
        <v>18</v>
      </c>
      <c r="AE26" s="56">
        <v>16</v>
      </c>
      <c r="AF26" s="169">
        <v>50</v>
      </c>
      <c r="AG26" s="169">
        <v>1200</v>
      </c>
      <c r="AH26" s="169">
        <v>50</v>
      </c>
      <c r="AI26" s="169">
        <v>2550</v>
      </c>
      <c r="AJ26" s="63" t="s">
        <v>75</v>
      </c>
      <c r="AK26" s="63" t="s">
        <v>10</v>
      </c>
      <c r="AL26" s="56">
        <v>0</v>
      </c>
      <c r="AN26" s="70" t="s">
        <v>1024</v>
      </c>
      <c r="AO26" s="91" t="s">
        <v>576</v>
      </c>
      <c r="AP26" s="91">
        <f>VLOOKUP(Пластики_Acryline[[#This Row],[Ценовая группа]],Цены_по_категориям_Acryline[],2,0)</f>
        <v>7745</v>
      </c>
      <c r="AQ26" s="91">
        <f>VLOOKUP(Пластики_Acryline[[#This Row],[Ценовая группа]],Цены_по_категориям_Acryline[],3,0)</f>
        <v>12274</v>
      </c>
      <c r="AR26" s="91" t="s">
        <v>571</v>
      </c>
      <c r="AS26" s="116" t="s">
        <v>75</v>
      </c>
      <c r="AT26" s="116" t="s">
        <v>10</v>
      </c>
      <c r="AU26" s="62">
        <v>42</v>
      </c>
      <c r="BZ26" s="125" t="s">
        <v>615</v>
      </c>
      <c r="CA26" s="120" t="s">
        <v>599</v>
      </c>
      <c r="CB26" s="91" t="s">
        <v>563</v>
      </c>
      <c r="CC26" s="135" t="s">
        <v>735</v>
      </c>
      <c r="CD26" s="152">
        <f>VLOOKUP(Ручки[[#This Row],[Категория]],Ценовые_категории_ручек[],2,0)</f>
        <v>257</v>
      </c>
      <c r="CT26" s="306" t="s">
        <v>473</v>
      </c>
      <c r="CU26" s="62" t="s">
        <v>478</v>
      </c>
      <c r="CV26" s="62">
        <v>38</v>
      </c>
      <c r="CW26" s="62">
        <v>4190</v>
      </c>
      <c r="CX26" s="62">
        <v>1200</v>
      </c>
      <c r="CY26" s="71">
        <v>5477</v>
      </c>
      <c r="CZ26" s="71">
        <v>9240</v>
      </c>
      <c r="DA26" s="71">
        <v>13003</v>
      </c>
      <c r="DB26" s="71">
        <v>18022</v>
      </c>
    </row>
    <row r="27" spans="1:106" ht="30" customHeight="1" x14ac:dyDescent="0.25">
      <c r="C27" s="67"/>
      <c r="D27" s="67"/>
      <c r="E27" s="67"/>
      <c r="F27" s="67"/>
      <c r="S27" s="62" t="s">
        <v>193</v>
      </c>
      <c r="T27" s="62" t="s">
        <v>147</v>
      </c>
      <c r="U27" s="62">
        <v>2</v>
      </c>
      <c r="V2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72">
        <v>212</v>
      </c>
      <c r="AB27" s="223" t="s">
        <v>211</v>
      </c>
      <c r="AC27" s="56" t="s">
        <v>162</v>
      </c>
      <c r="AD27" s="56">
        <v>19</v>
      </c>
      <c r="AE27" s="56">
        <v>16</v>
      </c>
      <c r="AF27" s="169">
        <v>116</v>
      </c>
      <c r="AG27" s="169">
        <v>2550</v>
      </c>
      <c r="AH27" s="169">
        <v>270</v>
      </c>
      <c r="AI27" s="169">
        <v>950</v>
      </c>
      <c r="AJ27" s="63" t="s">
        <v>75</v>
      </c>
      <c r="AK27" s="63" t="s">
        <v>10</v>
      </c>
      <c r="AL27" s="56">
        <v>0.1</v>
      </c>
      <c r="AN27" s="70" t="s">
        <v>1025</v>
      </c>
      <c r="AO27" s="91" t="s">
        <v>576</v>
      </c>
      <c r="AP27" s="91">
        <f>VLOOKUP(Пластики_Acryline[[#This Row],[Ценовая группа]],Цены_по_категориям_Acryline[],2,0)</f>
        <v>7745</v>
      </c>
      <c r="AQ27" s="91">
        <f>VLOOKUP(Пластики_Acryline[[#This Row],[Ценовая группа]],Цены_по_категориям_Acryline[],3,0)</f>
        <v>12274</v>
      </c>
      <c r="AR27" s="91" t="s">
        <v>571</v>
      </c>
      <c r="AS27" s="116" t="s">
        <v>75</v>
      </c>
      <c r="AT27" s="116" t="s">
        <v>10</v>
      </c>
      <c r="AU27" s="62">
        <v>43</v>
      </c>
      <c r="BZ27" s="125" t="s">
        <v>648</v>
      </c>
      <c r="CA27" s="118" t="s">
        <v>601</v>
      </c>
      <c r="CB27" s="126" t="s">
        <v>605</v>
      </c>
      <c r="CC27" s="135" t="s">
        <v>735</v>
      </c>
      <c r="CD27" s="152">
        <f>VLOOKUP(Ручки[[#This Row],[Категория]],Ценовые_категории_ручек[],2,0)</f>
        <v>800</v>
      </c>
      <c r="CT27" s="306" t="s">
        <v>474</v>
      </c>
      <c r="CU27" s="62" t="s">
        <v>478</v>
      </c>
      <c r="CV27" s="62">
        <v>38</v>
      </c>
      <c r="CW27" s="62">
        <v>4190</v>
      </c>
      <c r="CX27" s="62">
        <v>1200</v>
      </c>
      <c r="CY27" s="71">
        <v>5477</v>
      </c>
      <c r="CZ27" s="71">
        <v>9240</v>
      </c>
      <c r="DA27" s="71">
        <v>13003</v>
      </c>
      <c r="DB27" s="71">
        <v>18022</v>
      </c>
    </row>
    <row r="28" spans="1:106" ht="30" customHeight="1" x14ac:dyDescent="0.25">
      <c r="C28" s="67"/>
      <c r="D28" s="67"/>
      <c r="E28" s="67"/>
      <c r="F28" s="67"/>
      <c r="S28" s="62" t="s">
        <v>195</v>
      </c>
      <c r="T28" s="62" t="s">
        <v>147</v>
      </c>
      <c r="U28" s="62">
        <v>1</v>
      </c>
      <c r="V2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72">
        <v>217</v>
      </c>
      <c r="AB28" s="223" t="s">
        <v>213</v>
      </c>
      <c r="AC28" s="56" t="s">
        <v>162</v>
      </c>
      <c r="AD28" s="56">
        <v>19</v>
      </c>
      <c r="AE28" s="56">
        <v>0</v>
      </c>
      <c r="AF28" s="169">
        <v>70</v>
      </c>
      <c r="AG28" s="169">
        <v>950</v>
      </c>
      <c r="AH28" s="169">
        <v>90</v>
      </c>
      <c r="AI28" s="169">
        <v>950</v>
      </c>
      <c r="AJ28" s="63" t="s">
        <v>75</v>
      </c>
      <c r="AK28" s="63" t="s">
        <v>10</v>
      </c>
      <c r="AL28" s="56">
        <v>0</v>
      </c>
      <c r="AN28" s="70" t="s">
        <v>1026</v>
      </c>
      <c r="AO28" s="91" t="s">
        <v>576</v>
      </c>
      <c r="AP28" s="91">
        <f>VLOOKUP(Пластики_Acryline[[#This Row],[Ценовая группа]],Цены_по_категориям_Acryline[],2,0)</f>
        <v>7745</v>
      </c>
      <c r="AQ28" s="91">
        <f>VLOOKUP(Пластики_Acryline[[#This Row],[Ценовая группа]],Цены_по_категориям_Acryline[],3,0)</f>
        <v>12274</v>
      </c>
      <c r="AR28" s="91" t="s">
        <v>571</v>
      </c>
      <c r="AS28" s="116" t="s">
        <v>75</v>
      </c>
      <c r="AT28" s="116" t="s">
        <v>10</v>
      </c>
      <c r="AU28" s="62">
        <v>44</v>
      </c>
      <c r="BW28" s="143"/>
      <c r="BZ28" s="125" t="s">
        <v>635</v>
      </c>
      <c r="CA28" s="120" t="s">
        <v>599</v>
      </c>
      <c r="CB28" s="124" t="s">
        <v>603</v>
      </c>
      <c r="CC28" s="135" t="s">
        <v>735</v>
      </c>
      <c r="CD28" s="152">
        <f>VLOOKUP(Ручки[[#This Row],[Категория]],Ценовые_категории_ручек[],2,0)</f>
        <v>450</v>
      </c>
      <c r="CT28" s="306" t="s">
        <v>475</v>
      </c>
      <c r="CU28" s="62" t="s">
        <v>478</v>
      </c>
      <c r="CV28" s="62">
        <v>38</v>
      </c>
      <c r="CW28" s="62">
        <v>4190</v>
      </c>
      <c r="CX28" s="62">
        <v>1200</v>
      </c>
      <c r="CY28" s="71">
        <v>5477</v>
      </c>
      <c r="CZ28" s="71">
        <v>9240</v>
      </c>
      <c r="DA28" s="71">
        <v>13003</v>
      </c>
      <c r="DB28" s="71">
        <v>18022</v>
      </c>
    </row>
    <row r="29" spans="1:106" ht="30" customHeight="1" x14ac:dyDescent="0.25">
      <c r="C29" s="67"/>
      <c r="D29" s="67"/>
      <c r="E29" s="67"/>
      <c r="F29" s="67"/>
      <c r="S29" s="62" t="s">
        <v>197</v>
      </c>
      <c r="T29" s="62" t="s">
        <v>147</v>
      </c>
      <c r="U29" s="62">
        <v>3</v>
      </c>
      <c r="V2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72">
        <v>218</v>
      </c>
      <c r="AB29" s="223" t="s">
        <v>215</v>
      </c>
      <c r="AC29" s="56" t="s">
        <v>162</v>
      </c>
      <c r="AD29" s="56">
        <v>19</v>
      </c>
      <c r="AE29" s="56">
        <v>0</v>
      </c>
      <c r="AF29" s="169">
        <v>70</v>
      </c>
      <c r="AG29" s="169">
        <v>2400</v>
      </c>
      <c r="AH29" s="169">
        <v>230</v>
      </c>
      <c r="AI29" s="169">
        <v>950</v>
      </c>
      <c r="AJ29" s="63" t="s">
        <v>75</v>
      </c>
      <c r="AK29" s="63" t="s">
        <v>10</v>
      </c>
      <c r="AL29" s="56">
        <v>0</v>
      </c>
      <c r="AN29" s="70" t="s">
        <v>1027</v>
      </c>
      <c r="AO29" s="91" t="s">
        <v>567</v>
      </c>
      <c r="AP29" s="91">
        <f>VLOOKUP(Пластики_Acryline[[#This Row],[Ценовая группа]],Цены_по_категориям_Acryline[],2,0)</f>
        <v>8520</v>
      </c>
      <c r="AQ29" s="91">
        <f>VLOOKUP(Пластики_Acryline[[#This Row],[Ценовая группа]],Цены_по_категориям_Acryline[],3,0)</f>
        <v>13501</v>
      </c>
      <c r="AR29" s="91" t="s">
        <v>571</v>
      </c>
      <c r="AS29" s="116" t="s">
        <v>75</v>
      </c>
      <c r="AT29" s="116" t="s">
        <v>10</v>
      </c>
      <c r="AU29" s="62">
        <v>44</v>
      </c>
      <c r="BW29" s="143"/>
      <c r="BZ29" s="124" t="s">
        <v>657</v>
      </c>
      <c r="CA29" s="118" t="s">
        <v>601</v>
      </c>
      <c r="CB29" s="132" t="s">
        <v>610</v>
      </c>
      <c r="CC29" s="135" t="s">
        <v>754</v>
      </c>
      <c r="CD29" s="152">
        <f>VLOOKUP(Ручки[[#This Row],[Категория]],Ценовые_категории_ручек[],2,0)</f>
        <v>800</v>
      </c>
      <c r="CT29" s="306" t="s">
        <v>476</v>
      </c>
      <c r="CU29" s="62" t="s">
        <v>478</v>
      </c>
      <c r="CV29" s="62">
        <v>38</v>
      </c>
      <c r="CW29" s="62">
        <v>4190</v>
      </c>
      <c r="CX29" s="62">
        <v>1200</v>
      </c>
      <c r="CY29" s="71">
        <v>5477</v>
      </c>
      <c r="CZ29" s="71">
        <v>9240</v>
      </c>
      <c r="DA29" s="71">
        <v>13003</v>
      </c>
      <c r="DB29" s="71">
        <v>18022</v>
      </c>
    </row>
    <row r="30" spans="1:106" ht="30" customHeight="1" x14ac:dyDescent="0.25">
      <c r="C30" s="67"/>
      <c r="D30" s="67"/>
      <c r="E30" s="67"/>
      <c r="F30" s="67"/>
      <c r="S30" s="62" t="s">
        <v>201</v>
      </c>
      <c r="T30" s="62" t="s">
        <v>147</v>
      </c>
      <c r="U30" s="62">
        <v>1</v>
      </c>
      <c r="V3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72">
        <v>222</v>
      </c>
      <c r="AB30" s="223" t="s">
        <v>217</v>
      </c>
      <c r="AC30" s="56" t="s">
        <v>160</v>
      </c>
      <c r="AD30" s="56">
        <v>19</v>
      </c>
      <c r="AE30" s="56">
        <v>0</v>
      </c>
      <c r="AF30" s="169">
        <v>285</v>
      </c>
      <c r="AG30" s="169">
        <v>2550</v>
      </c>
      <c r="AH30" s="169">
        <v>296</v>
      </c>
      <c r="AI30" s="169">
        <v>950</v>
      </c>
      <c r="AJ30" s="63" t="s">
        <v>75</v>
      </c>
      <c r="AK30" s="63" t="s">
        <v>10</v>
      </c>
      <c r="AL30" s="56">
        <v>0</v>
      </c>
      <c r="AN30" s="246" t="s">
        <v>1028</v>
      </c>
      <c r="AO30" s="91" t="s">
        <v>567</v>
      </c>
      <c r="AP30" s="91">
        <f>VLOOKUP(Пластики_Acryline[[#This Row],[Ценовая группа]],Цены_по_категориям_Acryline[],2,0)</f>
        <v>8520</v>
      </c>
      <c r="AQ30" s="91">
        <f>VLOOKUP(Пластики_Acryline[[#This Row],[Ценовая группа]],Цены_по_категориям_Acryline[],3,0)</f>
        <v>13501</v>
      </c>
      <c r="AR30" s="91" t="s">
        <v>571</v>
      </c>
      <c r="AS30" s="116" t="s">
        <v>75</v>
      </c>
      <c r="AT30" s="116" t="s">
        <v>10</v>
      </c>
      <c r="AU30" s="62">
        <v>45</v>
      </c>
      <c r="BW30" s="143"/>
      <c r="BZ30" s="124" t="s">
        <v>656</v>
      </c>
      <c r="CA30" s="118" t="s">
        <v>601</v>
      </c>
      <c r="CB30" s="132" t="s">
        <v>610</v>
      </c>
      <c r="CC30" s="135" t="s">
        <v>754</v>
      </c>
      <c r="CD30" s="152">
        <f>VLOOKUP(Ручки[[#This Row],[Категория]],Ценовые_категории_ручек[],2,0)</f>
        <v>800</v>
      </c>
      <c r="CT30" s="306" t="s">
        <v>477</v>
      </c>
      <c r="CU30" s="62" t="s">
        <v>478</v>
      </c>
      <c r="CV30" s="62">
        <v>38</v>
      </c>
      <c r="CW30" s="62">
        <v>4190</v>
      </c>
      <c r="CX30" s="62">
        <v>1200</v>
      </c>
      <c r="CY30" s="71">
        <v>5477</v>
      </c>
      <c r="CZ30" s="71">
        <v>9240</v>
      </c>
      <c r="DA30" s="71">
        <v>13003</v>
      </c>
      <c r="DB30" s="71">
        <v>18022</v>
      </c>
    </row>
    <row r="31" spans="1:106" ht="30" customHeight="1" x14ac:dyDescent="0.25">
      <c r="C31" s="67"/>
      <c r="D31" s="67"/>
      <c r="E31" s="67"/>
      <c r="F31" s="67"/>
      <c r="S31" s="62" t="s">
        <v>202</v>
      </c>
      <c r="T31" s="62" t="s">
        <v>147</v>
      </c>
      <c r="U31" s="62">
        <v>3</v>
      </c>
      <c r="V3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72">
        <v>223</v>
      </c>
      <c r="AB31" s="223" t="s">
        <v>219</v>
      </c>
      <c r="AC31" s="56" t="s">
        <v>160</v>
      </c>
      <c r="AD31" s="56">
        <v>19</v>
      </c>
      <c r="AE31" s="56">
        <v>0</v>
      </c>
      <c r="AF31" s="169">
        <v>205</v>
      </c>
      <c r="AG31" s="169">
        <v>2400</v>
      </c>
      <c r="AH31" s="169">
        <v>205</v>
      </c>
      <c r="AI31" s="169">
        <v>950</v>
      </c>
      <c r="AJ31" s="63" t="s">
        <v>75</v>
      </c>
      <c r="AK31" s="63" t="s">
        <v>10</v>
      </c>
      <c r="AL31" s="56">
        <v>0</v>
      </c>
      <c r="AN31" s="70" t="s">
        <v>1029</v>
      </c>
      <c r="AO31" s="91" t="s">
        <v>567</v>
      </c>
      <c r="AP31" s="91">
        <f>VLOOKUP(Пластики_Acryline[[#This Row],[Ценовая группа]],Цены_по_категориям_Acryline[],2,0)</f>
        <v>8520</v>
      </c>
      <c r="AQ31" s="91">
        <f>VLOOKUP(Пластики_Acryline[[#This Row],[Ценовая группа]],Цены_по_категориям_Acryline[],3,0)</f>
        <v>13501</v>
      </c>
      <c r="AR31" s="91" t="s">
        <v>571</v>
      </c>
      <c r="AS31" s="116" t="s">
        <v>75</v>
      </c>
      <c r="AT31" s="116" t="s">
        <v>10</v>
      </c>
      <c r="AU31" s="62">
        <v>46</v>
      </c>
      <c r="BW31" s="143"/>
      <c r="BZ31" s="126" t="s">
        <v>641</v>
      </c>
      <c r="CA31" s="118" t="s">
        <v>601</v>
      </c>
      <c r="CB31" s="126" t="s">
        <v>604</v>
      </c>
      <c r="CC31" s="135" t="s">
        <v>662</v>
      </c>
      <c r="CD31" s="152">
        <f>VLOOKUP(Ручки[[#This Row],[Категория]],Ценовые_категории_ручек[],2,0)</f>
        <v>625</v>
      </c>
      <c r="CT31" s="307" t="s">
        <v>479</v>
      </c>
      <c r="CU31" s="62" t="s">
        <v>478</v>
      </c>
      <c r="CV31" s="62">
        <v>38</v>
      </c>
      <c r="CW31" s="62">
        <v>4190</v>
      </c>
      <c r="CX31" s="62">
        <v>1200</v>
      </c>
      <c r="CY31" s="71">
        <v>5477</v>
      </c>
      <c r="CZ31" s="71">
        <v>9240</v>
      </c>
      <c r="DA31" s="71">
        <v>13003</v>
      </c>
      <c r="DB31" s="71">
        <v>18022</v>
      </c>
    </row>
    <row r="32" spans="1:106" ht="30" customHeight="1" x14ac:dyDescent="0.25">
      <c r="C32" s="67"/>
      <c r="D32" s="67"/>
      <c r="E32" s="67"/>
      <c r="F32" s="67"/>
      <c r="S32" s="62" t="s">
        <v>204</v>
      </c>
      <c r="T32" s="62" t="s">
        <v>147</v>
      </c>
      <c r="U32" s="62">
        <v>2</v>
      </c>
      <c r="V3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72">
        <v>224</v>
      </c>
      <c r="AB32" s="223" t="s">
        <v>221</v>
      </c>
      <c r="AC32" s="56" t="s">
        <v>162</v>
      </c>
      <c r="AD32" s="56">
        <v>19</v>
      </c>
      <c r="AE32" s="56">
        <v>16</v>
      </c>
      <c r="AF32" s="169">
        <v>135</v>
      </c>
      <c r="AG32" s="169">
        <v>2550</v>
      </c>
      <c r="AH32" s="169">
        <v>285</v>
      </c>
      <c r="AI32" s="169">
        <v>950</v>
      </c>
      <c r="AJ32" s="63" t="s">
        <v>75</v>
      </c>
      <c r="AK32" s="63" t="s">
        <v>10</v>
      </c>
      <c r="AL32" s="56">
        <v>0</v>
      </c>
      <c r="AN32" s="70" t="s">
        <v>1030</v>
      </c>
      <c r="AO32" s="91" t="s">
        <v>567</v>
      </c>
      <c r="AP32" s="91">
        <f>VLOOKUP(Пластики_Acryline[[#This Row],[Ценовая группа]],Цены_по_категориям_Acryline[],2,0)</f>
        <v>8520</v>
      </c>
      <c r="AQ32" s="91">
        <f>VLOOKUP(Пластики_Acryline[[#This Row],[Ценовая группа]],Цены_по_категориям_Acryline[],3,0)</f>
        <v>13501</v>
      </c>
      <c r="AR32" s="91" t="s">
        <v>571</v>
      </c>
      <c r="AS32" s="116" t="s">
        <v>75</v>
      </c>
      <c r="AT32" s="116" t="s">
        <v>10</v>
      </c>
      <c r="AU32" s="62">
        <v>47</v>
      </c>
      <c r="BW32" s="143"/>
      <c r="BZ32" s="91" t="s">
        <v>597</v>
      </c>
      <c r="CA32" s="120" t="s">
        <v>599</v>
      </c>
      <c r="CB32" s="91" t="s">
        <v>563</v>
      </c>
      <c r="CC32" s="135" t="s">
        <v>662</v>
      </c>
      <c r="CD32" s="152">
        <f>VLOOKUP(Ручки[[#This Row],[Категория]],Ценовые_категории_ручек[],2,0)</f>
        <v>257</v>
      </c>
      <c r="CT32" s="308" t="s">
        <v>454</v>
      </c>
      <c r="CU32" s="304" t="s">
        <v>464</v>
      </c>
      <c r="CV32" s="304">
        <v>10</v>
      </c>
      <c r="CW32" s="304">
        <v>3600</v>
      </c>
      <c r="CX32" s="304">
        <v>600</v>
      </c>
      <c r="CY32" s="305">
        <v>2536</v>
      </c>
      <c r="CZ32" s="305">
        <v>4278</v>
      </c>
      <c r="DA32" s="305">
        <v>6020</v>
      </c>
      <c r="DB32" s="71">
        <f>ROUND(3650/1000/3*Столешницы[[#This Row],[600 х 3000]],0)</f>
        <v>7324</v>
      </c>
    </row>
    <row r="33" spans="1:135" ht="30" customHeight="1" x14ac:dyDescent="0.25">
      <c r="C33" s="67"/>
      <c r="D33" s="67"/>
      <c r="E33" s="67"/>
      <c r="F33" s="67"/>
      <c r="S33" s="62" t="s">
        <v>206</v>
      </c>
      <c r="T33" s="62" t="s">
        <v>147</v>
      </c>
      <c r="U33" s="62">
        <v>3</v>
      </c>
      <c r="V3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72">
        <v>226</v>
      </c>
      <c r="AB33" s="223" t="s">
        <v>223</v>
      </c>
      <c r="AC33" s="56" t="s">
        <v>162</v>
      </c>
      <c r="AD33" s="56">
        <v>19</v>
      </c>
      <c r="AE33" s="56">
        <v>16</v>
      </c>
      <c r="AF33" s="169">
        <v>137</v>
      </c>
      <c r="AG33" s="169">
        <v>2550</v>
      </c>
      <c r="AH33" s="169">
        <v>290</v>
      </c>
      <c r="AI33" s="169">
        <v>950</v>
      </c>
      <c r="AJ33" s="63" t="s">
        <v>75</v>
      </c>
      <c r="AK33" s="63" t="s">
        <v>10</v>
      </c>
      <c r="AL33" s="56">
        <v>0</v>
      </c>
      <c r="BW33" s="143"/>
      <c r="BZ33" s="126" t="s">
        <v>630</v>
      </c>
      <c r="CA33" s="120" t="s">
        <v>599</v>
      </c>
      <c r="CB33" s="123" t="s">
        <v>603</v>
      </c>
      <c r="CC33" s="135" t="s">
        <v>662</v>
      </c>
      <c r="CD33" s="152">
        <f>VLOOKUP(Ручки[[#This Row],[Категория]],Ценовые_категории_ручек[],2,0)</f>
        <v>450</v>
      </c>
      <c r="CT33" s="308" t="s">
        <v>455</v>
      </c>
      <c r="CU33" s="304" t="s">
        <v>464</v>
      </c>
      <c r="CV33" s="304">
        <v>10</v>
      </c>
      <c r="CW33" s="304">
        <v>3600</v>
      </c>
      <c r="CX33" s="304">
        <v>600</v>
      </c>
      <c r="CY33" s="305">
        <v>2536</v>
      </c>
      <c r="CZ33" s="305">
        <v>4278</v>
      </c>
      <c r="DA33" s="305">
        <v>6020</v>
      </c>
      <c r="DB33" s="71">
        <f>ROUND(3650/1000/3*Столешницы[[#This Row],[600 х 3000]],0)</f>
        <v>7324</v>
      </c>
    </row>
    <row r="34" spans="1:135" ht="30" customHeight="1" x14ac:dyDescent="0.25">
      <c r="C34" s="67"/>
      <c r="D34" s="67"/>
      <c r="E34" s="67"/>
      <c r="S34" s="62" t="s">
        <v>208</v>
      </c>
      <c r="T34" s="62" t="s">
        <v>146</v>
      </c>
      <c r="U34" s="62">
        <v>1</v>
      </c>
      <c r="V3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72">
        <v>229</v>
      </c>
      <c r="AB34" s="223" t="s">
        <v>225</v>
      </c>
      <c r="AC34" s="56" t="s">
        <v>162</v>
      </c>
      <c r="AD34" s="56">
        <v>19</v>
      </c>
      <c r="AE34" s="56">
        <v>0</v>
      </c>
      <c r="AF34" s="169">
        <v>90</v>
      </c>
      <c r="AG34" s="169">
        <v>950</v>
      </c>
      <c r="AH34" s="169">
        <v>270</v>
      </c>
      <c r="AI34" s="169">
        <v>950</v>
      </c>
      <c r="AJ34" s="63" t="s">
        <v>75</v>
      </c>
      <c r="AK34" s="63" t="s">
        <v>10</v>
      </c>
      <c r="AL34" s="56">
        <v>0</v>
      </c>
      <c r="BW34" s="143"/>
      <c r="BZ34" s="91" t="s">
        <v>596</v>
      </c>
      <c r="CA34" s="120" t="s">
        <v>599</v>
      </c>
      <c r="CB34" s="91" t="s">
        <v>563</v>
      </c>
      <c r="CC34" s="135" t="s">
        <v>662</v>
      </c>
      <c r="CD34" s="152">
        <f>VLOOKUP(Ручки[[#This Row],[Категория]],Ценовые_категории_ручек[],2,0)</f>
        <v>257</v>
      </c>
      <c r="CT34" s="308" t="s">
        <v>456</v>
      </c>
      <c r="CU34" s="304" t="s">
        <v>464</v>
      </c>
      <c r="CV34" s="304">
        <v>10</v>
      </c>
      <c r="CW34" s="304">
        <v>3600</v>
      </c>
      <c r="CX34" s="304">
        <v>600</v>
      </c>
      <c r="CY34" s="305">
        <v>2536</v>
      </c>
      <c r="CZ34" s="305">
        <v>4278</v>
      </c>
      <c r="DA34" s="305">
        <v>6020</v>
      </c>
      <c r="DB34" s="71">
        <f>ROUND(3650/1000/3*Столешницы[[#This Row],[600 х 3000]],0)</f>
        <v>7324</v>
      </c>
    </row>
    <row r="35" spans="1:135" ht="30" customHeight="1" x14ac:dyDescent="0.25">
      <c r="S35" s="62" t="s">
        <v>210</v>
      </c>
      <c r="T35" s="62" t="s">
        <v>147</v>
      </c>
      <c r="U35" s="62">
        <v>2</v>
      </c>
      <c r="V3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72">
        <v>230</v>
      </c>
      <c r="AB35" s="223" t="s">
        <v>227</v>
      </c>
      <c r="AC35" s="56" t="s">
        <v>162</v>
      </c>
      <c r="AD35" s="56">
        <v>19</v>
      </c>
      <c r="AE35" s="56">
        <v>0</v>
      </c>
      <c r="AF35" s="169">
        <v>90</v>
      </c>
      <c r="AG35" s="169">
        <v>2400</v>
      </c>
      <c r="AH35" s="169">
        <v>270</v>
      </c>
      <c r="AI35" s="169">
        <v>950</v>
      </c>
      <c r="AJ35" s="63" t="s">
        <v>75</v>
      </c>
      <c r="AK35" s="63" t="s">
        <v>10</v>
      </c>
      <c r="AL35" s="56">
        <v>0</v>
      </c>
      <c r="BW35" s="143"/>
      <c r="BZ35" s="126" t="s">
        <v>655</v>
      </c>
      <c r="CA35" s="118" t="s">
        <v>611</v>
      </c>
      <c r="CB35" s="132" t="s">
        <v>610</v>
      </c>
      <c r="CC35" s="135" t="s">
        <v>753</v>
      </c>
      <c r="CD35" s="152">
        <f>VLOOKUP(Ручки[[#This Row],[Категория]],Ценовые_категории_ручек[],2,0)</f>
        <v>800</v>
      </c>
      <c r="CT35" s="308" t="s">
        <v>457</v>
      </c>
      <c r="CU35" s="304" t="s">
        <v>464</v>
      </c>
      <c r="CV35" s="304">
        <v>10</v>
      </c>
      <c r="CW35" s="304">
        <v>3600</v>
      </c>
      <c r="CX35" s="304">
        <v>600</v>
      </c>
      <c r="CY35" s="305">
        <v>2536</v>
      </c>
      <c r="CZ35" s="305">
        <v>4278</v>
      </c>
      <c r="DA35" s="305">
        <v>6020</v>
      </c>
      <c r="DB35" s="71">
        <f>ROUND(3650/1000/3*Столешницы[[#This Row],[600 х 3000]],0)</f>
        <v>7324</v>
      </c>
    </row>
    <row r="36" spans="1:135" ht="30" customHeight="1" x14ac:dyDescent="0.25">
      <c r="C36" s="67"/>
      <c r="D36" s="67"/>
      <c r="E36" s="67"/>
      <c r="F36" s="67"/>
      <c r="G36" s="68"/>
      <c r="S36" s="62" t="s">
        <v>212</v>
      </c>
      <c r="T36" s="62" t="s">
        <v>147</v>
      </c>
      <c r="U36" s="62">
        <v>1</v>
      </c>
      <c r="V3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72">
        <v>232</v>
      </c>
      <c r="AB36" s="223" t="s">
        <v>229</v>
      </c>
      <c r="AC36" s="56" t="s">
        <v>162</v>
      </c>
      <c r="AD36" s="56">
        <v>19</v>
      </c>
      <c r="AE36" s="56">
        <v>16</v>
      </c>
      <c r="AF36" s="169">
        <v>135</v>
      </c>
      <c r="AG36" s="169">
        <v>2550</v>
      </c>
      <c r="AH36" s="169">
        <v>240</v>
      </c>
      <c r="AI36" s="169">
        <v>950</v>
      </c>
      <c r="AJ36" s="63" t="s">
        <v>75</v>
      </c>
      <c r="AK36" s="63" t="s">
        <v>75</v>
      </c>
      <c r="AL36" s="56">
        <v>0</v>
      </c>
      <c r="BW36" s="143"/>
      <c r="BZ36" s="126" t="s">
        <v>654</v>
      </c>
      <c r="CA36" s="118" t="s">
        <v>611</v>
      </c>
      <c r="CB36" s="132" t="s">
        <v>610</v>
      </c>
      <c r="CC36" s="135" t="s">
        <v>753</v>
      </c>
      <c r="CD36" s="152">
        <f>VLOOKUP(Ручки[[#This Row],[Категория]],Ценовые_категории_ручек[],2,0)</f>
        <v>800</v>
      </c>
      <c r="CE36" s="122"/>
      <c r="CT36" s="308" t="s">
        <v>458</v>
      </c>
      <c r="CU36" s="304" t="s">
        <v>464</v>
      </c>
      <c r="CV36" s="304">
        <v>10</v>
      </c>
      <c r="CW36" s="304">
        <v>3600</v>
      </c>
      <c r="CX36" s="304">
        <v>600</v>
      </c>
      <c r="CY36" s="305">
        <v>2536</v>
      </c>
      <c r="CZ36" s="305">
        <v>4278</v>
      </c>
      <c r="DA36" s="305">
        <v>6020</v>
      </c>
      <c r="DB36" s="71">
        <f>ROUND(3650/1000/3*Столешницы[[#This Row],[600 х 3000]],0)</f>
        <v>7324</v>
      </c>
    </row>
    <row r="37" spans="1:135" ht="30" customHeight="1" x14ac:dyDescent="0.25">
      <c r="S37" s="62" t="s">
        <v>214</v>
      </c>
      <c r="T37" s="62" t="s">
        <v>147</v>
      </c>
      <c r="U37" s="62">
        <v>1</v>
      </c>
      <c r="V3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72">
        <v>233</v>
      </c>
      <c r="AB37" s="223" t="s">
        <v>231</v>
      </c>
      <c r="AC37" s="56" t="s">
        <v>162</v>
      </c>
      <c r="AD37" s="56">
        <v>19</v>
      </c>
      <c r="AE37" s="56">
        <v>16</v>
      </c>
      <c r="AF37" s="169">
        <v>135</v>
      </c>
      <c r="AG37" s="169">
        <v>2550</v>
      </c>
      <c r="AH37" s="169">
        <v>285</v>
      </c>
      <c r="AI37" s="169">
        <v>950</v>
      </c>
      <c r="AJ37" s="63" t="s">
        <v>75</v>
      </c>
      <c r="AK37" s="63" t="s">
        <v>10</v>
      </c>
      <c r="AL37" s="56">
        <v>0</v>
      </c>
      <c r="BW37" s="143"/>
      <c r="BZ37" s="124" t="s">
        <v>653</v>
      </c>
      <c r="CA37" s="118" t="s">
        <v>611</v>
      </c>
      <c r="CB37" s="132" t="s">
        <v>610</v>
      </c>
      <c r="CC37" s="135" t="s">
        <v>753</v>
      </c>
      <c r="CD37" s="152">
        <f>VLOOKUP(Ручки[[#This Row],[Категория]],Ценовые_категории_ручек[],2,0)</f>
        <v>800</v>
      </c>
      <c r="CE37" s="119"/>
      <c r="CT37" s="308" t="s">
        <v>462</v>
      </c>
      <c r="CU37" s="304" t="s">
        <v>464</v>
      </c>
      <c r="CV37" s="304">
        <v>10</v>
      </c>
      <c r="CW37" s="304">
        <v>3600</v>
      </c>
      <c r="CX37" s="304">
        <v>600</v>
      </c>
      <c r="CY37" s="305">
        <v>2536</v>
      </c>
      <c r="CZ37" s="305">
        <v>4278</v>
      </c>
      <c r="DA37" s="305">
        <v>6020</v>
      </c>
      <c r="DB37" s="71">
        <f>ROUND(3650/1000/3*Столешницы[[#This Row],[600 х 3000]],0)</f>
        <v>7324</v>
      </c>
    </row>
    <row r="38" spans="1:135" ht="30" customHeight="1" x14ac:dyDescent="0.25">
      <c r="C38" s="67"/>
      <c r="D38" s="67"/>
      <c r="E38" s="67"/>
      <c r="F38" s="67"/>
      <c r="S38" s="62" t="s">
        <v>216</v>
      </c>
      <c r="T38" s="62" t="s">
        <v>147</v>
      </c>
      <c r="U38" s="62">
        <v>1</v>
      </c>
      <c r="V3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72">
        <v>236</v>
      </c>
      <c r="AB38" s="223" t="s">
        <v>233</v>
      </c>
      <c r="AC38" s="56" t="s">
        <v>162</v>
      </c>
      <c r="AD38" s="56">
        <v>19</v>
      </c>
      <c r="AE38" s="56">
        <v>16</v>
      </c>
      <c r="AF38" s="169">
        <v>135</v>
      </c>
      <c r="AG38" s="169">
        <v>2550</v>
      </c>
      <c r="AH38" s="169">
        <v>228</v>
      </c>
      <c r="AI38" s="169">
        <v>950</v>
      </c>
      <c r="AJ38" s="63" t="s">
        <v>75</v>
      </c>
      <c r="AK38" s="63" t="s">
        <v>75</v>
      </c>
      <c r="AL38" s="56">
        <v>0</v>
      </c>
      <c r="BW38" s="143"/>
      <c r="BZ38" s="125" t="s">
        <v>638</v>
      </c>
      <c r="CA38" s="118" t="s">
        <v>601</v>
      </c>
      <c r="CB38" s="123" t="s">
        <v>603</v>
      </c>
      <c r="CC38" s="135" t="s">
        <v>737</v>
      </c>
      <c r="CD38" s="152">
        <f>VLOOKUP(Ручки[[#This Row],[Категория]],Ценовые_категории_ручек[],2,0)</f>
        <v>450</v>
      </c>
      <c r="CE38" s="119"/>
      <c r="CT38" s="308" t="s">
        <v>463</v>
      </c>
      <c r="CU38" s="304" t="s">
        <v>464</v>
      </c>
      <c r="CV38" s="304">
        <v>10</v>
      </c>
      <c r="CW38" s="304">
        <v>3600</v>
      </c>
      <c r="CX38" s="304">
        <v>600</v>
      </c>
      <c r="CY38" s="305">
        <v>2536</v>
      </c>
      <c r="CZ38" s="305">
        <v>4278</v>
      </c>
      <c r="DA38" s="305">
        <v>6020</v>
      </c>
      <c r="DB38" s="71">
        <f>ROUND(3650/1000/3*Столешницы[[#This Row],[600 х 3000]],0)</f>
        <v>7324</v>
      </c>
    </row>
    <row r="39" spans="1:135" ht="30" customHeight="1" x14ac:dyDescent="0.25">
      <c r="A39" s="100" t="s">
        <v>579</v>
      </c>
      <c r="B39" s="67"/>
      <c r="C39" s="67"/>
      <c r="D39" s="67"/>
      <c r="E39" s="67"/>
      <c r="F39" s="67"/>
      <c r="S39" s="62" t="s">
        <v>875</v>
      </c>
      <c r="T39" s="62" t="s">
        <v>146</v>
      </c>
      <c r="U39" s="62">
        <v>3</v>
      </c>
      <c r="V3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62">
        <v>237</v>
      </c>
      <c r="AB39" s="223" t="s">
        <v>235</v>
      </c>
      <c r="AC39" s="56" t="s">
        <v>162</v>
      </c>
      <c r="AD39" s="56">
        <v>19</v>
      </c>
      <c r="AE39" s="56">
        <v>16</v>
      </c>
      <c r="AF39" s="169">
        <v>70</v>
      </c>
      <c r="AG39" s="169">
        <v>2550</v>
      </c>
      <c r="AH39" s="169">
        <v>278</v>
      </c>
      <c r="AI39" s="169">
        <v>950</v>
      </c>
      <c r="AJ39" s="63" t="s">
        <v>75</v>
      </c>
      <c r="AK39" s="63" t="s">
        <v>10</v>
      </c>
      <c r="AL39" s="56">
        <v>0</v>
      </c>
      <c r="BW39" s="143"/>
      <c r="BZ39" s="125" t="s">
        <v>617</v>
      </c>
      <c r="CA39" s="120" t="s">
        <v>599</v>
      </c>
      <c r="CB39" s="91" t="s">
        <v>563</v>
      </c>
      <c r="CC39" s="135" t="s">
        <v>737</v>
      </c>
      <c r="CD39" s="152">
        <f>VLOOKUP(Ручки[[#This Row],[Категория]],Ценовые_категории_ручек[],2,0)</f>
        <v>257</v>
      </c>
      <c r="CT39" s="309" t="s">
        <v>468</v>
      </c>
      <c r="CU39" s="304" t="s">
        <v>464</v>
      </c>
      <c r="CV39" s="304">
        <v>10</v>
      </c>
      <c r="CW39" s="304">
        <v>3600</v>
      </c>
      <c r="CX39" s="304">
        <v>600</v>
      </c>
      <c r="CY39" s="305">
        <v>2536</v>
      </c>
      <c r="CZ39" s="305">
        <v>4278</v>
      </c>
      <c r="DA39" s="305">
        <v>6020</v>
      </c>
      <c r="DB39" s="71">
        <f>ROUND(3650/1000/3*Столешницы[[#This Row],[600 х 3000]],0)</f>
        <v>7324</v>
      </c>
    </row>
    <row r="40" spans="1:135" ht="30" customHeight="1" x14ac:dyDescent="0.25">
      <c r="A40" s="101" t="s">
        <v>580</v>
      </c>
      <c r="S40" s="62" t="s">
        <v>218</v>
      </c>
      <c r="T40" s="62" t="s">
        <v>147</v>
      </c>
      <c r="U40" s="62">
        <v>2</v>
      </c>
      <c r="V4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72">
        <v>276</v>
      </c>
      <c r="AB40" s="223" t="s">
        <v>237</v>
      </c>
      <c r="AC40" s="56" t="s">
        <v>162</v>
      </c>
      <c r="AD40" s="56">
        <v>19</v>
      </c>
      <c r="AE40" s="56">
        <v>16</v>
      </c>
      <c r="AF40" s="169">
        <v>70</v>
      </c>
      <c r="AG40" s="169">
        <v>2550</v>
      </c>
      <c r="AH40" s="169">
        <v>205</v>
      </c>
      <c r="AI40" s="169">
        <v>950</v>
      </c>
      <c r="AJ40" s="63" t="s">
        <v>75</v>
      </c>
      <c r="AK40" s="63" t="s">
        <v>75</v>
      </c>
      <c r="AL40" s="56">
        <v>0</v>
      </c>
      <c r="BZ40" s="125" t="s">
        <v>647</v>
      </c>
      <c r="CA40" s="118" t="s">
        <v>601</v>
      </c>
      <c r="CB40" s="126" t="s">
        <v>605</v>
      </c>
      <c r="CC40" s="135" t="s">
        <v>741</v>
      </c>
      <c r="CD40" s="152">
        <f>VLOOKUP(Ручки[[#This Row],[Категория]],Ценовые_категории_ручек[],2,0)</f>
        <v>800</v>
      </c>
      <c r="CT40" s="309" t="s">
        <v>469</v>
      </c>
      <c r="CU40" s="304" t="s">
        <v>464</v>
      </c>
      <c r="CV40" s="304">
        <v>10</v>
      </c>
      <c r="CW40" s="304">
        <v>3600</v>
      </c>
      <c r="CX40" s="304">
        <v>600</v>
      </c>
      <c r="CY40" s="305">
        <v>2536</v>
      </c>
      <c r="CZ40" s="305">
        <v>4278</v>
      </c>
      <c r="DA40" s="305">
        <v>6020</v>
      </c>
      <c r="DB40" s="71">
        <f>ROUND(3650/1000/3*Столешницы[[#This Row],[600 х 3000]],0)</f>
        <v>7324</v>
      </c>
    </row>
    <row r="41" spans="1:135" ht="30" customHeight="1" x14ac:dyDescent="0.25">
      <c r="A41" s="56" t="s">
        <v>515</v>
      </c>
      <c r="B41" s="56" t="s">
        <v>126</v>
      </c>
      <c r="C41" s="225" t="s">
        <v>874</v>
      </c>
      <c r="D41" s="69"/>
      <c r="E41" s="69"/>
      <c r="S41" s="62" t="s">
        <v>220</v>
      </c>
      <c r="T41" s="62" t="s">
        <v>147</v>
      </c>
      <c r="U41" s="62">
        <v>2</v>
      </c>
      <c r="V4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72">
        <v>277</v>
      </c>
      <c r="AB41" s="223" t="s">
        <v>239</v>
      </c>
      <c r="AC41" s="56" t="s">
        <v>160</v>
      </c>
      <c r="AD41" s="56">
        <v>19</v>
      </c>
      <c r="AE41" s="56">
        <v>0</v>
      </c>
      <c r="AF41" s="169">
        <v>250</v>
      </c>
      <c r="AG41" s="169">
        <v>2550</v>
      </c>
      <c r="AH41" s="169">
        <v>250</v>
      </c>
      <c r="AI41" s="169">
        <v>950</v>
      </c>
      <c r="AJ41" s="63" t="s">
        <v>75</v>
      </c>
      <c r="AK41" s="63" t="s">
        <v>75</v>
      </c>
      <c r="AL41" s="56">
        <v>0</v>
      </c>
      <c r="BZ41" s="91" t="s">
        <v>620</v>
      </c>
      <c r="CA41" s="120" t="s">
        <v>599</v>
      </c>
      <c r="CB41" s="91" t="s">
        <v>563</v>
      </c>
      <c r="CC41" s="135" t="s">
        <v>741</v>
      </c>
      <c r="CD41" s="152">
        <f>VLOOKUP(Ручки[[#This Row],[Категория]],Ценовые_категории_ручек[],2,0)</f>
        <v>257</v>
      </c>
      <c r="CT41" s="309" t="s">
        <v>470</v>
      </c>
      <c r="CU41" s="304" t="s">
        <v>464</v>
      </c>
      <c r="CV41" s="304">
        <v>10</v>
      </c>
      <c r="CW41" s="304">
        <v>3600</v>
      </c>
      <c r="CX41" s="304">
        <v>600</v>
      </c>
      <c r="CY41" s="305">
        <v>2536</v>
      </c>
      <c r="CZ41" s="305">
        <v>4278</v>
      </c>
      <c r="DA41" s="305">
        <v>6020</v>
      </c>
      <c r="DB41" s="71">
        <f>ROUND(3650/1000/3*Столешницы[[#This Row],[600 х 3000]],0)</f>
        <v>7324</v>
      </c>
    </row>
    <row r="42" spans="1:135" ht="30" customHeight="1" thickBot="1" x14ac:dyDescent="0.3">
      <c r="A42" s="102" t="s">
        <v>501</v>
      </c>
      <c r="B42" s="57">
        <v>1179</v>
      </c>
      <c r="C42" s="69"/>
      <c r="D42" s="74"/>
      <c r="E42" s="69"/>
      <c r="S42" s="62" t="s">
        <v>222</v>
      </c>
      <c r="T42" s="62" t="s">
        <v>147</v>
      </c>
      <c r="U42" s="62">
        <v>2</v>
      </c>
      <c r="V4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2" s="72">
        <v>278</v>
      </c>
      <c r="AB42" s="223" t="s">
        <v>241</v>
      </c>
      <c r="AC42" s="56" t="s">
        <v>160</v>
      </c>
      <c r="AD42" s="56">
        <v>19</v>
      </c>
      <c r="AE42" s="56">
        <v>0</v>
      </c>
      <c r="AF42" s="169">
        <v>186</v>
      </c>
      <c r="AG42" s="169">
        <v>2550</v>
      </c>
      <c r="AH42" s="169">
        <v>254</v>
      </c>
      <c r="AI42" s="169">
        <v>950</v>
      </c>
      <c r="AJ42" s="63" t="s">
        <v>75</v>
      </c>
      <c r="AK42" s="63" t="s">
        <v>75</v>
      </c>
      <c r="AL42" s="56">
        <v>0</v>
      </c>
      <c r="BZ42" s="125" t="s">
        <v>660</v>
      </c>
      <c r="CA42" s="118" t="s">
        <v>594</v>
      </c>
      <c r="CB42" s="132" t="s">
        <v>610</v>
      </c>
      <c r="CC42" s="135" t="s">
        <v>756</v>
      </c>
      <c r="CD42" s="152">
        <f>VLOOKUP(Ручки[[#This Row],[Категория]],Ценовые_категории_ручек[],2,0)</f>
        <v>800</v>
      </c>
      <c r="CT42" s="308" t="s">
        <v>471</v>
      </c>
      <c r="CU42" s="304" t="s">
        <v>478</v>
      </c>
      <c r="CV42" s="304">
        <v>10</v>
      </c>
      <c r="CW42" s="304">
        <v>4200</v>
      </c>
      <c r="CX42" s="304">
        <v>600</v>
      </c>
      <c r="CY42" s="305">
        <v>5477</v>
      </c>
      <c r="CZ42" s="305">
        <v>9240</v>
      </c>
      <c r="DA42" s="305">
        <v>13003</v>
      </c>
      <c r="DB42" s="71">
        <v>18022</v>
      </c>
    </row>
    <row r="43" spans="1:135" ht="30" customHeight="1" thickBot="1" x14ac:dyDescent="0.3">
      <c r="A43" s="103" t="s">
        <v>502</v>
      </c>
      <c r="B43" s="58">
        <v>2024</v>
      </c>
      <c r="C43" s="69"/>
      <c r="D43" s="74"/>
      <c r="E43" s="69"/>
      <c r="S43" s="62" t="s">
        <v>224</v>
      </c>
      <c r="T43" s="62" t="s">
        <v>147</v>
      </c>
      <c r="U43" s="62">
        <v>1</v>
      </c>
      <c r="V4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3" s="72">
        <v>281</v>
      </c>
      <c r="AB43" s="223" t="s">
        <v>243</v>
      </c>
      <c r="AC43" s="56" t="s">
        <v>160</v>
      </c>
      <c r="AD43" s="56">
        <v>19</v>
      </c>
      <c r="AE43" s="56">
        <v>0</v>
      </c>
      <c r="AF43" s="169">
        <v>70</v>
      </c>
      <c r="AG43" s="169">
        <v>2550</v>
      </c>
      <c r="AH43" s="169">
        <v>70</v>
      </c>
      <c r="AI43" s="169">
        <v>2550</v>
      </c>
      <c r="AJ43" s="63" t="s">
        <v>75</v>
      </c>
      <c r="AK43" s="63" t="s">
        <v>10</v>
      </c>
      <c r="AL43" s="56">
        <v>0</v>
      </c>
      <c r="BZ43" s="124" t="s">
        <v>650</v>
      </c>
      <c r="CA43" s="118" t="s">
        <v>607</v>
      </c>
      <c r="CB43" s="132" t="s">
        <v>609</v>
      </c>
      <c r="CC43" s="135" t="s">
        <v>751</v>
      </c>
      <c r="CD43" s="152">
        <f>VLOOKUP(Ручки[[#This Row],[Категория]],Ценовые_категории_ручек[],2,0)</f>
        <v>625</v>
      </c>
      <c r="CT43" s="308" t="s">
        <v>472</v>
      </c>
      <c r="CU43" s="304" t="s">
        <v>478</v>
      </c>
      <c r="CV43" s="304">
        <v>10</v>
      </c>
      <c r="CW43" s="304">
        <v>4200</v>
      </c>
      <c r="CX43" s="304">
        <v>600</v>
      </c>
      <c r="CY43" s="305">
        <v>5477</v>
      </c>
      <c r="CZ43" s="305">
        <v>9240</v>
      </c>
      <c r="DA43" s="305">
        <v>13003</v>
      </c>
      <c r="DB43" s="71">
        <v>18022</v>
      </c>
    </row>
    <row r="44" spans="1:135" ht="30" customHeight="1" thickBot="1" x14ac:dyDescent="0.3">
      <c r="A44" s="104" t="s">
        <v>503</v>
      </c>
      <c r="B44" s="58">
        <v>2024</v>
      </c>
      <c r="C44" s="69"/>
      <c r="D44" s="74"/>
      <c r="E44" s="69"/>
      <c r="S44" s="62" t="s">
        <v>226</v>
      </c>
      <c r="T44" s="62" t="s">
        <v>147</v>
      </c>
      <c r="U44" s="62">
        <v>4</v>
      </c>
      <c r="V4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72">
        <v>283</v>
      </c>
      <c r="BZ44" s="124" t="s">
        <v>652</v>
      </c>
      <c r="CA44" s="118" t="s">
        <v>607</v>
      </c>
      <c r="CB44" s="132" t="s">
        <v>609</v>
      </c>
      <c r="CC44" s="135" t="s">
        <v>751</v>
      </c>
      <c r="CD44" s="152">
        <f>VLOOKUP(Ручки[[#This Row],[Категория]],Ценовые_категории_ручек[],2,0)</f>
        <v>625</v>
      </c>
      <c r="CT44" s="308" t="s">
        <v>473</v>
      </c>
      <c r="CU44" s="304" t="s">
        <v>478</v>
      </c>
      <c r="CV44" s="304">
        <v>10</v>
      </c>
      <c r="CW44" s="304">
        <v>4200</v>
      </c>
      <c r="CX44" s="304">
        <v>600</v>
      </c>
      <c r="CY44" s="305">
        <v>5477</v>
      </c>
      <c r="CZ44" s="305">
        <v>9240</v>
      </c>
      <c r="DA44" s="305">
        <v>13003</v>
      </c>
      <c r="DB44" s="71">
        <v>18022</v>
      </c>
      <c r="DS44" s="142"/>
      <c r="DT44" s="142"/>
      <c r="DU44" s="142"/>
      <c r="DV44" s="142"/>
      <c r="DW44" s="142"/>
      <c r="DX44" s="142"/>
      <c r="DY44" s="142"/>
      <c r="DZ44" s="142"/>
      <c r="EA44" s="142"/>
      <c r="EB44" s="142"/>
      <c r="EC44" s="142"/>
      <c r="ED44" s="142"/>
      <c r="EE44" s="142"/>
    </row>
    <row r="45" spans="1:135" ht="30" customHeight="1" thickBot="1" x14ac:dyDescent="0.3">
      <c r="A45" s="105" t="s">
        <v>504</v>
      </c>
      <c r="B45" s="58">
        <v>2024</v>
      </c>
      <c r="C45" s="75"/>
      <c r="D45" s="74"/>
      <c r="E45" s="69"/>
      <c r="S45" s="62" t="s">
        <v>228</v>
      </c>
      <c r="T45" s="62" t="s">
        <v>147</v>
      </c>
      <c r="U45" s="62">
        <v>4</v>
      </c>
      <c r="V4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5" s="72">
        <v>284</v>
      </c>
      <c r="BZ45" s="125" t="s">
        <v>649</v>
      </c>
      <c r="CA45" s="118" t="s">
        <v>601</v>
      </c>
      <c r="CB45" s="132" t="s">
        <v>606</v>
      </c>
      <c r="CC45" s="135" t="s">
        <v>750</v>
      </c>
      <c r="CD45" s="152">
        <f>VLOOKUP(Ручки[[#This Row],[Категория]],Ценовые_категории_ручек[],2,0)</f>
        <v>450</v>
      </c>
      <c r="CT45" s="308" t="s">
        <v>474</v>
      </c>
      <c r="CU45" s="304" t="s">
        <v>478</v>
      </c>
      <c r="CV45" s="304">
        <v>10</v>
      </c>
      <c r="CW45" s="304">
        <v>4200</v>
      </c>
      <c r="CX45" s="304">
        <v>600</v>
      </c>
      <c r="CY45" s="305">
        <v>5477</v>
      </c>
      <c r="CZ45" s="305">
        <v>9240</v>
      </c>
      <c r="DA45" s="305">
        <v>13003</v>
      </c>
      <c r="DB45" s="71">
        <v>18022</v>
      </c>
      <c r="DS45" s="142"/>
      <c r="DT45" s="142"/>
      <c r="DU45" s="142"/>
      <c r="DV45" s="142"/>
      <c r="DW45" s="142"/>
      <c r="DX45" s="142"/>
      <c r="DY45" s="142"/>
      <c r="DZ45" s="142"/>
      <c r="EA45" s="142"/>
      <c r="EB45" s="142"/>
      <c r="EC45" s="142"/>
      <c r="ED45" s="142"/>
      <c r="EE45" s="142"/>
    </row>
    <row r="46" spans="1:135" ht="30" customHeight="1" thickBot="1" x14ac:dyDescent="0.3">
      <c r="A46" s="106" t="s">
        <v>505</v>
      </c>
      <c r="B46" s="59">
        <v>2931</v>
      </c>
      <c r="C46" s="69"/>
      <c r="D46" s="114"/>
      <c r="E46" s="69"/>
      <c r="S46" s="62" t="s">
        <v>230</v>
      </c>
      <c r="T46" s="62" t="s">
        <v>147</v>
      </c>
      <c r="U46" s="62">
        <v>1</v>
      </c>
      <c r="V4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6" s="72">
        <v>285</v>
      </c>
      <c r="BZ46" s="125" t="s">
        <v>637</v>
      </c>
      <c r="CA46" s="118" t="s">
        <v>601</v>
      </c>
      <c r="CB46" s="124" t="s">
        <v>603</v>
      </c>
      <c r="CC46" s="135" t="s">
        <v>747</v>
      </c>
      <c r="CD46" s="152">
        <f>VLOOKUP(Ручки[[#This Row],[Категория]],Ценовые_категории_ручек[],2,0)</f>
        <v>450</v>
      </c>
      <c r="CT46" s="308" t="s">
        <v>475</v>
      </c>
      <c r="CU46" s="304" t="s">
        <v>478</v>
      </c>
      <c r="CV46" s="304">
        <v>10</v>
      </c>
      <c r="CW46" s="304">
        <v>4200</v>
      </c>
      <c r="CX46" s="304">
        <v>600</v>
      </c>
      <c r="CY46" s="305">
        <v>5477</v>
      </c>
      <c r="CZ46" s="305">
        <v>9240</v>
      </c>
      <c r="DA46" s="305">
        <v>13003</v>
      </c>
      <c r="DB46" s="71">
        <v>18022</v>
      </c>
      <c r="DS46" s="142"/>
      <c r="DT46" s="142"/>
      <c r="DU46" s="142"/>
      <c r="DV46" s="142"/>
      <c r="DW46" s="142"/>
      <c r="DX46" s="142"/>
      <c r="DY46" s="142"/>
      <c r="DZ46" s="142"/>
      <c r="EA46" s="142"/>
      <c r="EB46" s="142"/>
      <c r="EC46" s="142"/>
      <c r="ED46" s="142"/>
      <c r="EE46" s="142"/>
    </row>
    <row r="47" spans="1:135" ht="30" customHeight="1" thickBot="1" x14ac:dyDescent="0.3">
      <c r="A47" s="107" t="s">
        <v>506</v>
      </c>
      <c r="B47" s="58">
        <v>4373</v>
      </c>
      <c r="C47" s="58"/>
      <c r="D47" s="114"/>
      <c r="E47" s="69"/>
      <c r="S47" s="62" t="s">
        <v>232</v>
      </c>
      <c r="T47" s="62" t="s">
        <v>147</v>
      </c>
      <c r="U47" s="62">
        <v>3</v>
      </c>
      <c r="V4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72">
        <v>286</v>
      </c>
      <c r="BZ47" s="91" t="s">
        <v>618</v>
      </c>
      <c r="CA47" s="118" t="s">
        <v>601</v>
      </c>
      <c r="CB47" s="91" t="s">
        <v>563</v>
      </c>
      <c r="CC47" s="135" t="s">
        <v>739</v>
      </c>
      <c r="CD47" s="152">
        <f>VLOOKUP(Ручки[[#This Row],[Категория]],Ценовые_категории_ручек[],2,0)</f>
        <v>257</v>
      </c>
      <c r="CT47" s="308" t="s">
        <v>476</v>
      </c>
      <c r="CU47" s="304" t="s">
        <v>478</v>
      </c>
      <c r="CV47" s="304">
        <v>10</v>
      </c>
      <c r="CW47" s="304">
        <v>4200</v>
      </c>
      <c r="CX47" s="304">
        <v>600</v>
      </c>
      <c r="CY47" s="305">
        <v>5477</v>
      </c>
      <c r="CZ47" s="305">
        <v>9240</v>
      </c>
      <c r="DA47" s="305">
        <v>13003</v>
      </c>
      <c r="DB47" s="71">
        <v>18022</v>
      </c>
      <c r="DS47" s="142"/>
      <c r="DT47" s="142"/>
      <c r="DU47" s="142"/>
      <c r="DV47" s="142"/>
      <c r="DW47" s="142"/>
      <c r="DX47" s="142"/>
      <c r="DY47" s="142"/>
      <c r="DZ47" s="142"/>
      <c r="EA47" s="142"/>
      <c r="EB47" s="142"/>
      <c r="EC47" s="142"/>
      <c r="ED47" s="142"/>
      <c r="EE47" s="142"/>
    </row>
    <row r="48" spans="1:135" ht="30" customHeight="1" thickBot="1" x14ac:dyDescent="0.3">
      <c r="A48" s="108" t="s">
        <v>507</v>
      </c>
      <c r="B48" s="58">
        <v>4373</v>
      </c>
      <c r="C48" s="69"/>
      <c r="D48" s="114"/>
      <c r="E48" s="69"/>
      <c r="S48" s="62" t="s">
        <v>234</v>
      </c>
      <c r="T48" s="62" t="s">
        <v>147</v>
      </c>
      <c r="U48" s="62">
        <v>3</v>
      </c>
      <c r="V4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72">
        <v>296</v>
      </c>
      <c r="BZ48" s="125" t="s">
        <v>659</v>
      </c>
      <c r="CA48" s="118" t="s">
        <v>601</v>
      </c>
      <c r="CB48" s="132" t="s">
        <v>610</v>
      </c>
      <c r="CC48" s="135" t="s">
        <v>755</v>
      </c>
      <c r="CD48" s="152">
        <f>VLOOKUP(Ручки[[#This Row],[Категория]],Ценовые_категории_ручек[],2,0)</f>
        <v>800</v>
      </c>
      <c r="CT48" s="308" t="s">
        <v>477</v>
      </c>
      <c r="CU48" s="304" t="s">
        <v>478</v>
      </c>
      <c r="CV48" s="304">
        <v>10</v>
      </c>
      <c r="CW48" s="304">
        <v>4200</v>
      </c>
      <c r="CX48" s="304">
        <v>600</v>
      </c>
      <c r="CY48" s="305">
        <v>5477</v>
      </c>
      <c r="CZ48" s="305">
        <v>9240</v>
      </c>
      <c r="DA48" s="305">
        <v>13003</v>
      </c>
      <c r="DB48" s="71">
        <v>18022</v>
      </c>
    </row>
    <row r="49" spans="1:106" ht="30" customHeight="1" thickBot="1" x14ac:dyDescent="0.3">
      <c r="A49" s="109" t="s">
        <v>508</v>
      </c>
      <c r="B49" s="60">
        <v>4033</v>
      </c>
      <c r="C49" s="69"/>
      <c r="D49" s="114"/>
      <c r="E49" s="69"/>
      <c r="S49" s="62" t="s">
        <v>236</v>
      </c>
      <c r="T49" s="62" t="s">
        <v>147</v>
      </c>
      <c r="U49" s="62">
        <v>3</v>
      </c>
      <c r="V4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72">
        <v>300</v>
      </c>
      <c r="BZ49" s="124" t="s">
        <v>658</v>
      </c>
      <c r="CA49" s="118" t="s">
        <v>601</v>
      </c>
      <c r="CB49" s="132" t="s">
        <v>610</v>
      </c>
      <c r="CC49" s="135" t="s">
        <v>755</v>
      </c>
      <c r="CD49" s="152">
        <f>VLOOKUP(Ручки[[#This Row],[Категория]],Ценовые_категории_ручек[],2,0)</f>
        <v>800</v>
      </c>
      <c r="CT49" s="309" t="s">
        <v>479</v>
      </c>
      <c r="CU49" s="304" t="s">
        <v>478</v>
      </c>
      <c r="CV49" s="304">
        <v>10</v>
      </c>
      <c r="CW49" s="304">
        <v>4200</v>
      </c>
      <c r="CX49" s="304">
        <v>600</v>
      </c>
      <c r="CY49" s="305">
        <v>5477</v>
      </c>
      <c r="CZ49" s="305">
        <v>9240</v>
      </c>
      <c r="DA49" s="305">
        <v>13003</v>
      </c>
      <c r="DB49" s="71">
        <v>18022</v>
      </c>
    </row>
    <row r="50" spans="1:106" ht="30" customHeight="1" thickBot="1" x14ac:dyDescent="0.3">
      <c r="A50" s="109" t="s">
        <v>509</v>
      </c>
      <c r="B50" s="226">
        <v>4915</v>
      </c>
      <c r="C50" s="56"/>
      <c r="D50" s="114"/>
      <c r="E50" s="69"/>
      <c r="S50" s="62" t="s">
        <v>238</v>
      </c>
      <c r="T50" s="62" t="s">
        <v>147</v>
      </c>
      <c r="U50" s="62">
        <v>2</v>
      </c>
      <c r="V5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0" s="72">
        <v>301</v>
      </c>
      <c r="BZ50" s="91" t="s">
        <v>600</v>
      </c>
      <c r="CA50" s="118" t="s">
        <v>601</v>
      </c>
      <c r="CB50" s="91" t="s">
        <v>563</v>
      </c>
      <c r="CC50" s="135" t="s">
        <v>738</v>
      </c>
      <c r="CD50" s="152">
        <f>VLOOKUP(Ручки[[#This Row],[Категория]],Ценовые_категории_ручек[],2,0)</f>
        <v>257</v>
      </c>
    </row>
    <row r="51" spans="1:106" ht="30" customHeight="1" thickBot="1" x14ac:dyDescent="0.3">
      <c r="A51" s="103" t="s">
        <v>510</v>
      </c>
      <c r="B51" s="58">
        <v>4660</v>
      </c>
      <c r="C51" s="69"/>
      <c r="D51" s="74"/>
      <c r="E51" s="69"/>
      <c r="S51" s="62" t="s">
        <v>240</v>
      </c>
      <c r="T51" s="62" t="s">
        <v>146</v>
      </c>
      <c r="U51" s="62">
        <v>1</v>
      </c>
      <c r="V5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72">
        <v>307</v>
      </c>
      <c r="BZ51" s="125" t="s">
        <v>639</v>
      </c>
      <c r="CA51" s="118" t="s">
        <v>601</v>
      </c>
      <c r="CB51" s="124" t="s">
        <v>603</v>
      </c>
      <c r="CC51" s="135" t="s">
        <v>745</v>
      </c>
      <c r="CD51" s="152">
        <f>VLOOKUP(Ручки[[#This Row],[Категория]],Ценовые_категории_ручек[],2,0)</f>
        <v>450</v>
      </c>
      <c r="CX51" s="62">
        <f>Заказ!AU6/CY43</f>
        <v>0.55552309658572208</v>
      </c>
      <c r="CY51" s="62">
        <f>5477*0.5555555555555</f>
        <v>3042.7777777774731</v>
      </c>
    </row>
    <row r="52" spans="1:106" ht="30" customHeight="1" thickBot="1" x14ac:dyDescent="0.3">
      <c r="A52" s="110" t="s">
        <v>511</v>
      </c>
      <c r="B52" s="58">
        <v>4660</v>
      </c>
      <c r="C52" s="75"/>
      <c r="D52" s="74"/>
      <c r="E52" s="69"/>
      <c r="S52" s="62" t="s">
        <v>242</v>
      </c>
      <c r="T52" s="62" t="s">
        <v>146</v>
      </c>
      <c r="U52" s="62">
        <v>1</v>
      </c>
      <c r="V5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2" s="72">
        <v>308</v>
      </c>
      <c r="BZ52" s="126" t="s">
        <v>634</v>
      </c>
      <c r="CA52" s="118" t="s">
        <v>601</v>
      </c>
      <c r="CB52" s="123" t="s">
        <v>603</v>
      </c>
      <c r="CC52" s="135" t="s">
        <v>745</v>
      </c>
      <c r="CD52" s="152">
        <f>VLOOKUP(Ручки[[#This Row],[Категория]],Ценовые_категории_ручек[],2,0)</f>
        <v>450</v>
      </c>
    </row>
    <row r="53" spans="1:106" ht="30" customHeight="1" thickBot="1" x14ac:dyDescent="0.3">
      <c r="A53" s="111" t="s">
        <v>512</v>
      </c>
      <c r="B53" s="59">
        <v>5423</v>
      </c>
      <c r="C53" s="69"/>
      <c r="D53" s="114"/>
      <c r="E53" s="69"/>
      <c r="S53" s="62" t="s">
        <v>244</v>
      </c>
      <c r="T53" s="62" t="s">
        <v>147</v>
      </c>
      <c r="U53" s="62">
        <v>4</v>
      </c>
      <c r="V5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3" s="72">
        <v>384</v>
      </c>
      <c r="BZ53" s="125" t="s">
        <v>644</v>
      </c>
      <c r="CA53" s="118" t="s">
        <v>601</v>
      </c>
      <c r="CB53" s="126" t="s">
        <v>604</v>
      </c>
      <c r="CC53" s="135" t="s">
        <v>734</v>
      </c>
      <c r="CD53" s="152">
        <f>VLOOKUP(Ручки[[#This Row],[Категория]],Ценовые_категории_ручек[],2,0)</f>
        <v>625</v>
      </c>
    </row>
    <row r="54" spans="1:106" ht="30" customHeight="1" x14ac:dyDescent="0.25">
      <c r="A54" s="112" t="s">
        <v>513</v>
      </c>
      <c r="B54" s="58">
        <v>9200</v>
      </c>
      <c r="C54" s="56"/>
      <c r="S54" s="62" t="s">
        <v>246</v>
      </c>
      <c r="T54" s="62" t="s">
        <v>147</v>
      </c>
      <c r="U54" s="62">
        <v>1</v>
      </c>
      <c r="V5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4" s="72">
        <v>419</v>
      </c>
      <c r="BZ54" s="125" t="s">
        <v>614</v>
      </c>
      <c r="CA54" s="120" t="s">
        <v>599</v>
      </c>
      <c r="CB54" s="91" t="s">
        <v>563</v>
      </c>
      <c r="CC54" s="135" t="s">
        <v>734</v>
      </c>
      <c r="CD54" s="152">
        <f>VLOOKUP(Ручки[[#This Row],[Категория]],Ценовые_категории_ручек[],2,0)</f>
        <v>257</v>
      </c>
    </row>
    <row r="55" spans="1:106" ht="30" customHeight="1" x14ac:dyDescent="0.25">
      <c r="S55" s="62" t="s">
        <v>248</v>
      </c>
      <c r="T55" s="62" t="s">
        <v>146</v>
      </c>
      <c r="U55" s="62">
        <v>3</v>
      </c>
      <c r="V5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72">
        <v>500</v>
      </c>
      <c r="BZ55" s="125" t="s">
        <v>661</v>
      </c>
      <c r="CA55" s="118" t="s">
        <v>601</v>
      </c>
      <c r="CB55" s="132" t="s">
        <v>610</v>
      </c>
      <c r="CC55" s="135" t="s">
        <v>757</v>
      </c>
      <c r="CD55" s="152">
        <f>VLOOKUP(Ручки[[#This Row],[Категория]],Ценовые_категории_ручек[],2,0)</f>
        <v>800</v>
      </c>
    </row>
    <row r="56" spans="1:106" ht="30" customHeight="1" x14ac:dyDescent="0.25">
      <c r="S56" s="62" t="s">
        <v>249</v>
      </c>
      <c r="T56" s="62" t="s">
        <v>146</v>
      </c>
      <c r="U56" s="62">
        <v>3</v>
      </c>
      <c r="V5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72">
        <v>501</v>
      </c>
      <c r="BZ56" s="126" t="s">
        <v>646</v>
      </c>
      <c r="CA56" s="118" t="s">
        <v>601</v>
      </c>
      <c r="CB56" s="126" t="s">
        <v>605</v>
      </c>
      <c r="CC56" s="135" t="s">
        <v>746</v>
      </c>
      <c r="CD56" s="152">
        <f>VLOOKUP(Ручки[[#This Row],[Категория]],Ценовые_категории_ручек[],2,0)</f>
        <v>800</v>
      </c>
    </row>
    <row r="57" spans="1:106" ht="30" customHeight="1" x14ac:dyDescent="0.25">
      <c r="S57" s="62" t="s">
        <v>250</v>
      </c>
      <c r="T57" s="62" t="s">
        <v>146</v>
      </c>
      <c r="U57" s="62">
        <v>3</v>
      </c>
      <c r="V5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72">
        <v>503</v>
      </c>
      <c r="BZ57" s="125" t="s">
        <v>636</v>
      </c>
      <c r="CA57" s="120" t="s">
        <v>599</v>
      </c>
      <c r="CB57" s="123" t="s">
        <v>603</v>
      </c>
      <c r="CC57" s="135" t="s">
        <v>746</v>
      </c>
      <c r="CD57" s="152">
        <f>VLOOKUP(Ручки[[#This Row],[Категория]],Ценовые_категории_ручек[],2,0)</f>
        <v>450</v>
      </c>
    </row>
    <row r="58" spans="1:106" ht="30" customHeight="1" x14ac:dyDescent="0.25">
      <c r="S58" s="62" t="s">
        <v>251</v>
      </c>
      <c r="T58" s="62" t="s">
        <v>146</v>
      </c>
      <c r="U58" s="62">
        <v>3</v>
      </c>
      <c r="V5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72">
        <v>504</v>
      </c>
      <c r="BZ58" s="124" t="s">
        <v>651</v>
      </c>
      <c r="CA58" s="118" t="s">
        <v>608</v>
      </c>
      <c r="CB58" s="132" t="s">
        <v>609</v>
      </c>
      <c r="CC58" s="135" t="s">
        <v>752</v>
      </c>
      <c r="CD58" s="152">
        <f>VLOOKUP(Ручки[[#This Row],[Категория]],Ценовые_категории_ручек[],2,0)</f>
        <v>625</v>
      </c>
    </row>
    <row r="59" spans="1:106" ht="30" customHeight="1" x14ac:dyDescent="0.25">
      <c r="S59" s="62" t="s">
        <v>252</v>
      </c>
      <c r="T59" s="62" t="s">
        <v>146</v>
      </c>
      <c r="U59" s="62">
        <v>3</v>
      </c>
      <c r="V5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72">
        <v>505</v>
      </c>
      <c r="BZ59" s="91" t="s">
        <v>593</v>
      </c>
      <c r="CA59" s="118" t="s">
        <v>594</v>
      </c>
      <c r="CB59" s="135" t="s">
        <v>595</v>
      </c>
      <c r="CC59" s="135" t="s">
        <v>663</v>
      </c>
      <c r="CD59" s="152">
        <f>VLOOKUP(Ручки[[#This Row],[Категория]],Ценовые_категории_ручек[],2,0)</f>
        <v>50</v>
      </c>
    </row>
    <row r="60" spans="1:106" ht="30" customHeight="1" x14ac:dyDescent="0.25">
      <c r="S60" s="62" t="s">
        <v>253</v>
      </c>
      <c r="T60" s="62" t="s">
        <v>146</v>
      </c>
      <c r="U60" s="62">
        <v>3</v>
      </c>
      <c r="V6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72">
        <v>506</v>
      </c>
    </row>
    <row r="61" spans="1:106" ht="30" customHeight="1" x14ac:dyDescent="0.25">
      <c r="S61" s="62" t="s">
        <v>254</v>
      </c>
      <c r="T61" s="62" t="s">
        <v>146</v>
      </c>
      <c r="U61" s="62">
        <v>3</v>
      </c>
      <c r="V6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72">
        <v>507</v>
      </c>
    </row>
    <row r="62" spans="1:106" ht="30" customHeight="1" x14ac:dyDescent="0.25">
      <c r="S62" s="62" t="s">
        <v>255</v>
      </c>
      <c r="T62" s="62" t="s">
        <v>146</v>
      </c>
      <c r="U62" s="62">
        <v>3</v>
      </c>
      <c r="V6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72">
        <v>508</v>
      </c>
    </row>
    <row r="63" spans="1:106" ht="30" customHeight="1" x14ac:dyDescent="0.25">
      <c r="S63" s="62" t="s">
        <v>256</v>
      </c>
      <c r="T63" s="62" t="s">
        <v>146</v>
      </c>
      <c r="U63" s="62">
        <v>3</v>
      </c>
      <c r="V6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72">
        <v>509</v>
      </c>
    </row>
    <row r="64" spans="1:106" ht="30" customHeight="1" x14ac:dyDescent="0.25">
      <c r="S64" s="62" t="s">
        <v>257</v>
      </c>
      <c r="T64" s="62" t="s">
        <v>146</v>
      </c>
      <c r="U64" s="62">
        <v>3</v>
      </c>
      <c r="V6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72">
        <v>510</v>
      </c>
    </row>
    <row r="65" spans="19:26" ht="30" customHeight="1" x14ac:dyDescent="0.25">
      <c r="S65" s="62" t="s">
        <v>258</v>
      </c>
      <c r="T65" s="62" t="s">
        <v>146</v>
      </c>
      <c r="U65" s="62">
        <v>2</v>
      </c>
      <c r="V6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72">
        <v>511</v>
      </c>
    </row>
    <row r="66" spans="19:26" ht="30" customHeight="1" x14ac:dyDescent="0.25">
      <c r="S66" s="62" t="s">
        <v>259</v>
      </c>
      <c r="T66" s="62" t="s">
        <v>146</v>
      </c>
      <c r="U66" s="62">
        <v>3</v>
      </c>
      <c r="V6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72">
        <v>513</v>
      </c>
    </row>
    <row r="67" spans="19:26" ht="30" customHeight="1" x14ac:dyDescent="0.25">
      <c r="S67" s="62" t="s">
        <v>260</v>
      </c>
      <c r="T67" s="62" t="s">
        <v>146</v>
      </c>
      <c r="U67" s="62">
        <v>2</v>
      </c>
      <c r="V6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72">
        <v>514</v>
      </c>
    </row>
    <row r="68" spans="19:26" ht="30" customHeight="1" x14ac:dyDescent="0.25">
      <c r="S68" s="62" t="s">
        <v>261</v>
      </c>
      <c r="T68" s="62" t="s">
        <v>146</v>
      </c>
      <c r="U68" s="62">
        <v>3</v>
      </c>
      <c r="V6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72">
        <v>515</v>
      </c>
    </row>
    <row r="69" spans="19:26" ht="30" customHeight="1" x14ac:dyDescent="0.25">
      <c r="S69" s="62" t="s">
        <v>262</v>
      </c>
      <c r="T69" s="62" t="s">
        <v>146</v>
      </c>
      <c r="U69" s="62">
        <v>2</v>
      </c>
      <c r="V6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9" s="72">
        <v>516</v>
      </c>
    </row>
    <row r="70" spans="19:26" ht="30" customHeight="1" x14ac:dyDescent="0.25">
      <c r="S70" s="62" t="s">
        <v>263</v>
      </c>
      <c r="T70" s="62" t="s">
        <v>146</v>
      </c>
      <c r="U70" s="62">
        <v>1</v>
      </c>
      <c r="V7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7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7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7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70" s="72">
        <v>518</v>
      </c>
    </row>
    <row r="71" spans="19:26" ht="30" customHeight="1" x14ac:dyDescent="0.25">
      <c r="S71" s="62" t="s">
        <v>264</v>
      </c>
      <c r="T71" s="62" t="s">
        <v>146</v>
      </c>
      <c r="U71" s="62">
        <v>2</v>
      </c>
      <c r="V7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72">
        <v>519</v>
      </c>
    </row>
    <row r="72" spans="19:26" ht="30" customHeight="1" x14ac:dyDescent="0.25">
      <c r="S72" s="62" t="s">
        <v>265</v>
      </c>
      <c r="T72" s="62" t="s">
        <v>146</v>
      </c>
      <c r="U72" s="62">
        <v>2</v>
      </c>
      <c r="V7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72">
        <v>520</v>
      </c>
    </row>
    <row r="73" spans="19:26" ht="30" customHeight="1" x14ac:dyDescent="0.25">
      <c r="S73" s="62" t="s">
        <v>267</v>
      </c>
      <c r="T73" s="62" t="s">
        <v>146</v>
      </c>
      <c r="U73" s="62">
        <v>2</v>
      </c>
      <c r="V7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72">
        <v>522</v>
      </c>
    </row>
    <row r="74" spans="19:26" ht="30" customHeight="1" x14ac:dyDescent="0.25">
      <c r="S74" s="62" t="s">
        <v>268</v>
      </c>
      <c r="T74" s="62" t="s">
        <v>146</v>
      </c>
      <c r="U74" s="62">
        <v>3</v>
      </c>
      <c r="V7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72">
        <v>524</v>
      </c>
    </row>
    <row r="75" spans="19:26" ht="30" customHeight="1" x14ac:dyDescent="0.25">
      <c r="S75" s="62" t="s">
        <v>269</v>
      </c>
      <c r="T75" s="62" t="s">
        <v>146</v>
      </c>
      <c r="U75" s="62">
        <v>3</v>
      </c>
      <c r="V7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72">
        <v>525</v>
      </c>
    </row>
    <row r="76" spans="19:26" ht="30" customHeight="1" x14ac:dyDescent="0.25">
      <c r="S76" s="62" t="s">
        <v>270</v>
      </c>
      <c r="T76" s="62" t="s">
        <v>146</v>
      </c>
      <c r="U76" s="62">
        <v>3</v>
      </c>
      <c r="V7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72">
        <v>526</v>
      </c>
    </row>
    <row r="77" spans="19:26" ht="30" customHeight="1" x14ac:dyDescent="0.25">
      <c r="S77" s="62" t="s">
        <v>271</v>
      </c>
      <c r="T77" s="62" t="s">
        <v>146</v>
      </c>
      <c r="U77" s="62">
        <v>3</v>
      </c>
      <c r="V7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72">
        <v>528</v>
      </c>
    </row>
    <row r="78" spans="19:26" ht="30" customHeight="1" x14ac:dyDescent="0.25">
      <c r="S78" s="62" t="s">
        <v>272</v>
      </c>
      <c r="T78" s="62" t="s">
        <v>146</v>
      </c>
      <c r="U78" s="62">
        <v>3</v>
      </c>
      <c r="V7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72">
        <v>529</v>
      </c>
    </row>
    <row r="79" spans="19:26" ht="30" customHeight="1" x14ac:dyDescent="0.25">
      <c r="S79" s="62" t="s">
        <v>273</v>
      </c>
      <c r="T79" s="62" t="s">
        <v>147</v>
      </c>
      <c r="U79" s="62">
        <v>4</v>
      </c>
      <c r="V7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72">
        <v>530</v>
      </c>
    </row>
    <row r="80" spans="19:26" ht="30" customHeight="1" x14ac:dyDescent="0.25">
      <c r="S80" s="62" t="s">
        <v>274</v>
      </c>
      <c r="T80" s="62" t="s">
        <v>147</v>
      </c>
      <c r="U80" s="62">
        <v>3</v>
      </c>
      <c r="V8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72">
        <v>533</v>
      </c>
    </row>
    <row r="81" spans="1:26" ht="30" customHeight="1" x14ac:dyDescent="0.25">
      <c r="S81" s="62" t="s">
        <v>275</v>
      </c>
      <c r="T81" s="62" t="s">
        <v>147</v>
      </c>
      <c r="U81" s="62">
        <v>2</v>
      </c>
      <c r="V8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72">
        <v>534</v>
      </c>
    </row>
    <row r="82" spans="1:26" ht="30" customHeight="1" x14ac:dyDescent="0.25">
      <c r="S82" s="62" t="s">
        <v>276</v>
      </c>
      <c r="T82" s="62" t="s">
        <v>147</v>
      </c>
      <c r="U82" s="62">
        <v>2</v>
      </c>
      <c r="V8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72">
        <v>535</v>
      </c>
    </row>
    <row r="83" spans="1:26" ht="30" customHeight="1" x14ac:dyDescent="0.25">
      <c r="S83" s="62" t="s">
        <v>277</v>
      </c>
      <c r="T83" s="62" t="s">
        <v>147</v>
      </c>
      <c r="U83" s="62">
        <v>4</v>
      </c>
      <c r="V8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72">
        <v>536</v>
      </c>
    </row>
    <row r="84" spans="1:26" ht="30" customHeight="1" x14ac:dyDescent="0.25">
      <c r="S84" s="62" t="s">
        <v>278</v>
      </c>
      <c r="T84" s="62" t="s">
        <v>147</v>
      </c>
      <c r="U84" s="62">
        <v>4</v>
      </c>
      <c r="V8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72">
        <v>537</v>
      </c>
    </row>
    <row r="85" spans="1:26" ht="30" customHeight="1" x14ac:dyDescent="0.25">
      <c r="S85" s="62" t="s">
        <v>279</v>
      </c>
      <c r="T85" s="62" t="s">
        <v>146</v>
      </c>
      <c r="U85" s="62">
        <v>2</v>
      </c>
      <c r="V8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72">
        <v>538</v>
      </c>
    </row>
    <row r="86" spans="1:26" ht="30" customHeight="1" x14ac:dyDescent="0.25">
      <c r="S86" s="62" t="s">
        <v>280</v>
      </c>
      <c r="T86" s="62" t="s">
        <v>146</v>
      </c>
      <c r="U86" s="62">
        <v>3</v>
      </c>
      <c r="V8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72">
        <v>539</v>
      </c>
    </row>
    <row r="87" spans="1:26" ht="30" customHeight="1" x14ac:dyDescent="0.25">
      <c r="S87" s="62" t="s">
        <v>281</v>
      </c>
      <c r="T87" s="62" t="s">
        <v>146</v>
      </c>
      <c r="U87" s="62">
        <v>3</v>
      </c>
      <c r="V8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72">
        <v>540</v>
      </c>
    </row>
    <row r="88" spans="1:26" ht="30" customHeight="1" x14ac:dyDescent="0.25">
      <c r="S88" s="62" t="s">
        <v>282</v>
      </c>
      <c r="T88" s="62" t="s">
        <v>146</v>
      </c>
      <c r="U88" s="62">
        <v>3</v>
      </c>
      <c r="V8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72">
        <v>541</v>
      </c>
    </row>
    <row r="89" spans="1:26" ht="30" customHeight="1" x14ac:dyDescent="0.25">
      <c r="C89" s="56"/>
      <c r="D89" s="56"/>
      <c r="S89" s="62" t="s">
        <v>283</v>
      </c>
      <c r="T89" s="62" t="s">
        <v>146</v>
      </c>
      <c r="U89" s="62">
        <v>3</v>
      </c>
      <c r="V8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72">
        <v>543</v>
      </c>
    </row>
    <row r="90" spans="1:26" ht="30" customHeight="1" x14ac:dyDescent="0.25">
      <c r="A90" s="56"/>
      <c r="B90" s="56"/>
      <c r="C90" s="56"/>
      <c r="D90" s="56"/>
      <c r="S90" s="62" t="s">
        <v>284</v>
      </c>
      <c r="T90" s="62" t="s">
        <v>146</v>
      </c>
      <c r="U90" s="62">
        <v>3</v>
      </c>
      <c r="V9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72">
        <v>544</v>
      </c>
    </row>
    <row r="91" spans="1:26" ht="30" customHeight="1" x14ac:dyDescent="0.25">
      <c r="A91" s="56"/>
      <c r="B91" s="56"/>
      <c r="C91" s="56"/>
      <c r="D91" s="56"/>
      <c r="S91" s="62" t="s">
        <v>285</v>
      </c>
      <c r="T91" s="62" t="s">
        <v>146</v>
      </c>
      <c r="U91" s="62">
        <v>2</v>
      </c>
      <c r="V9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72">
        <v>545</v>
      </c>
    </row>
    <row r="92" spans="1:26" ht="30" customHeight="1" x14ac:dyDescent="0.25">
      <c r="A92" s="56"/>
      <c r="B92" s="56"/>
      <c r="C92" s="56"/>
      <c r="D92" s="56"/>
      <c r="S92" s="62" t="s">
        <v>286</v>
      </c>
      <c r="T92" s="62" t="s">
        <v>146</v>
      </c>
      <c r="U92" s="62">
        <v>3</v>
      </c>
      <c r="V9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72">
        <v>546</v>
      </c>
    </row>
    <row r="93" spans="1:26" ht="30" customHeight="1" x14ac:dyDescent="0.25">
      <c r="A93" s="56"/>
      <c r="B93" s="56"/>
      <c r="C93" s="56"/>
      <c r="D93" s="56"/>
      <c r="S93" s="62" t="s">
        <v>287</v>
      </c>
      <c r="T93" s="62" t="s">
        <v>146</v>
      </c>
      <c r="U93" s="62">
        <v>3</v>
      </c>
      <c r="V9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72">
        <v>547</v>
      </c>
    </row>
    <row r="94" spans="1:26" ht="30" customHeight="1" x14ac:dyDescent="0.25">
      <c r="A94" s="56"/>
      <c r="B94" s="56"/>
      <c r="C94" s="56"/>
      <c r="D94" s="56"/>
      <c r="S94" s="62" t="s">
        <v>288</v>
      </c>
      <c r="T94" s="62" t="s">
        <v>147</v>
      </c>
      <c r="U94" s="62">
        <v>4</v>
      </c>
      <c r="V9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72">
        <v>548</v>
      </c>
    </row>
    <row r="95" spans="1:26" ht="30" customHeight="1" x14ac:dyDescent="0.25">
      <c r="A95" s="56"/>
      <c r="B95" s="56"/>
      <c r="C95" s="56"/>
      <c r="D95" s="56"/>
      <c r="S95" s="62" t="s">
        <v>289</v>
      </c>
      <c r="T95" s="62" t="s">
        <v>146</v>
      </c>
      <c r="U95" s="62">
        <v>3</v>
      </c>
      <c r="V9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72">
        <v>549</v>
      </c>
    </row>
    <row r="96" spans="1:26" ht="30" customHeight="1" x14ac:dyDescent="0.25">
      <c r="A96" s="56"/>
      <c r="B96" s="56"/>
      <c r="C96" s="56"/>
      <c r="D96" s="56"/>
      <c r="S96" s="62" t="s">
        <v>290</v>
      </c>
      <c r="T96" s="62" t="s">
        <v>146</v>
      </c>
      <c r="U96" s="62">
        <v>3</v>
      </c>
      <c r="V9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72">
        <v>550</v>
      </c>
    </row>
    <row r="97" spans="1:26" ht="30" customHeight="1" x14ac:dyDescent="0.25">
      <c r="A97" s="56"/>
      <c r="B97" s="56"/>
      <c r="C97" s="56"/>
      <c r="D97" s="56"/>
      <c r="S97" s="62" t="s">
        <v>291</v>
      </c>
      <c r="T97" s="62" t="s">
        <v>146</v>
      </c>
      <c r="U97" s="62">
        <v>3</v>
      </c>
      <c r="V9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72">
        <v>551</v>
      </c>
    </row>
    <row r="98" spans="1:26" ht="30" customHeight="1" x14ac:dyDescent="0.25">
      <c r="A98" s="56"/>
      <c r="B98" s="56"/>
      <c r="C98" s="56"/>
      <c r="D98" s="56"/>
      <c r="S98" s="62" t="s">
        <v>292</v>
      </c>
      <c r="T98" s="62" t="s">
        <v>146</v>
      </c>
      <c r="U98" s="62">
        <v>3</v>
      </c>
      <c r="V9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72">
        <v>552</v>
      </c>
    </row>
    <row r="99" spans="1:26" ht="30" customHeight="1" x14ac:dyDescent="0.25">
      <c r="A99" s="56"/>
      <c r="B99" s="56"/>
      <c r="C99" s="56"/>
      <c r="D99" s="56"/>
      <c r="S99" s="62" t="s">
        <v>293</v>
      </c>
      <c r="T99" s="62" t="s">
        <v>146</v>
      </c>
      <c r="U99" s="62">
        <v>3</v>
      </c>
      <c r="V9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72">
        <v>553</v>
      </c>
    </row>
    <row r="100" spans="1:26" ht="30" customHeight="1" x14ac:dyDescent="0.25">
      <c r="A100" s="56"/>
      <c r="B100" s="56"/>
      <c r="C100" s="56"/>
      <c r="D100" s="56"/>
      <c r="S100" s="62" t="s">
        <v>294</v>
      </c>
      <c r="T100" s="62" t="s">
        <v>146</v>
      </c>
      <c r="U100" s="62">
        <v>3</v>
      </c>
      <c r="V10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72">
        <v>554</v>
      </c>
    </row>
    <row r="101" spans="1:26" ht="30" customHeight="1" x14ac:dyDescent="0.25">
      <c r="A101" s="56"/>
      <c r="B101" s="56"/>
      <c r="C101" s="56"/>
      <c r="D101" s="56"/>
      <c r="S101" s="62" t="s">
        <v>295</v>
      </c>
      <c r="T101" s="62" t="s">
        <v>146</v>
      </c>
      <c r="U101" s="62">
        <v>3</v>
      </c>
      <c r="V10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72">
        <v>555</v>
      </c>
    </row>
    <row r="102" spans="1:26" ht="30" customHeight="1" x14ac:dyDescent="0.25">
      <c r="A102" s="56"/>
      <c r="B102" s="56"/>
      <c r="C102" s="56"/>
      <c r="D102" s="56"/>
      <c r="S102" s="62" t="s">
        <v>296</v>
      </c>
      <c r="T102" s="62" t="s">
        <v>146</v>
      </c>
      <c r="U102" s="62">
        <v>2</v>
      </c>
      <c r="V10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72">
        <v>556</v>
      </c>
    </row>
    <row r="103" spans="1:26" ht="30" customHeight="1" x14ac:dyDescent="0.25">
      <c r="A103" s="56"/>
      <c r="B103" s="56"/>
      <c r="C103" s="56"/>
      <c r="D103" s="56"/>
      <c r="S103" s="62" t="s">
        <v>297</v>
      </c>
      <c r="T103" s="62" t="s">
        <v>146</v>
      </c>
      <c r="U103" s="62">
        <v>3</v>
      </c>
      <c r="V10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72">
        <v>557</v>
      </c>
    </row>
    <row r="104" spans="1:26" ht="30" customHeight="1" x14ac:dyDescent="0.25">
      <c r="A104" s="56"/>
      <c r="B104" s="56"/>
      <c r="C104" s="56"/>
      <c r="D104" s="56"/>
      <c r="S104" s="62" t="s">
        <v>298</v>
      </c>
      <c r="T104" s="62" t="s">
        <v>146</v>
      </c>
      <c r="U104" s="62">
        <v>2</v>
      </c>
      <c r="V10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4" s="72">
        <v>558</v>
      </c>
    </row>
    <row r="105" spans="1:26" ht="30" customHeight="1" x14ac:dyDescent="0.25">
      <c r="A105" s="56"/>
      <c r="B105" s="56"/>
      <c r="C105" s="56"/>
      <c r="D105" s="56"/>
      <c r="S105" s="62" t="s">
        <v>301</v>
      </c>
      <c r="T105" s="62" t="s">
        <v>146</v>
      </c>
      <c r="U105" s="62">
        <v>1</v>
      </c>
      <c r="V10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5" s="72">
        <v>709</v>
      </c>
    </row>
    <row r="106" spans="1:26" ht="30" customHeight="1" x14ac:dyDescent="0.25">
      <c r="A106" s="56"/>
      <c r="B106" s="56"/>
      <c r="C106" s="56"/>
      <c r="D106" s="56"/>
      <c r="S106" s="62" t="s">
        <v>266</v>
      </c>
      <c r="T106" s="62" t="s">
        <v>146</v>
      </c>
      <c r="U106" s="62">
        <v>2</v>
      </c>
      <c r="V10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6" s="72">
        <v>5211</v>
      </c>
    </row>
    <row r="107" spans="1:26" ht="30" customHeight="1" x14ac:dyDescent="0.25">
      <c r="A107" s="56"/>
      <c r="B107" s="56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sheetProtection pivotTables="0"/>
  <mergeCells count="9">
    <mergeCell ref="BZ1:CD1"/>
    <mergeCell ref="CH1:CI1"/>
    <mergeCell ref="CL1:CP1"/>
    <mergeCell ref="AW1:AZ1"/>
    <mergeCell ref="BB2:BD2"/>
    <mergeCell ref="BK1:BL1"/>
    <mergeCell ref="BO1:BP1"/>
    <mergeCell ref="BR1:BS1"/>
    <mergeCell ref="K1:P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10</xdr:col>
                <xdr:colOff>114300</xdr:colOff>
                <xdr:row>42</xdr:row>
                <xdr:rowOff>171450</xdr:rowOff>
              </from>
              <to>
                <xdr:col>11</xdr:col>
                <xdr:colOff>114300</xdr:colOff>
                <xdr:row>45</xdr:row>
                <xdr:rowOff>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11</xdr:col>
                <xdr:colOff>733425</xdr:colOff>
                <xdr:row>39</xdr:row>
                <xdr:rowOff>219075</xdr:rowOff>
              </from>
              <to>
                <xdr:col>11</xdr:col>
                <xdr:colOff>1952625</xdr:colOff>
                <xdr:row>42</xdr:row>
                <xdr:rowOff>47625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12</xdr:col>
                <xdr:colOff>771525</xdr:colOff>
                <xdr:row>46</xdr:row>
                <xdr:rowOff>276225</xdr:rowOff>
              </from>
              <to>
                <xdr:col>13</xdr:col>
                <xdr:colOff>971550</xdr:colOff>
                <xdr:row>49</xdr:row>
                <xdr:rowOff>104775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12</xdr:col>
                <xdr:colOff>276225</xdr:colOff>
                <xdr:row>40</xdr:row>
                <xdr:rowOff>200025</xdr:rowOff>
              </from>
              <to>
                <xdr:col>13</xdr:col>
                <xdr:colOff>485775</xdr:colOff>
                <xdr:row>43</xdr:row>
                <xdr:rowOff>38100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10</xdr:col>
                <xdr:colOff>1057275</xdr:colOff>
                <xdr:row>43</xdr:row>
                <xdr:rowOff>295275</xdr:rowOff>
              </from>
              <to>
                <xdr:col>11</xdr:col>
                <xdr:colOff>1057275</xdr:colOff>
                <xdr:row>46</xdr:row>
                <xdr:rowOff>133350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13</xdr:col>
                <xdr:colOff>142875</xdr:colOff>
                <xdr:row>43</xdr:row>
                <xdr:rowOff>342900</xdr:rowOff>
              </from>
              <to>
                <xdr:col>13</xdr:col>
                <xdr:colOff>1352550</xdr:colOff>
                <xdr:row>46</xdr:row>
                <xdr:rowOff>190500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10</xdr:col>
                <xdr:colOff>238125</xdr:colOff>
                <xdr:row>38</xdr:row>
                <xdr:rowOff>342900</xdr:rowOff>
              </from>
              <to>
                <xdr:col>11</xdr:col>
                <xdr:colOff>238125</xdr:colOff>
                <xdr:row>41</xdr:row>
                <xdr:rowOff>171450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11</xdr:col>
                <xdr:colOff>1952625</xdr:colOff>
                <xdr:row>43</xdr:row>
                <xdr:rowOff>9525</xdr:rowOff>
              </from>
              <to>
                <xdr:col>13</xdr:col>
                <xdr:colOff>38100</xdr:colOff>
                <xdr:row>45</xdr:row>
                <xdr:rowOff>219075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13</xdr:col>
                <xdr:colOff>904875</xdr:colOff>
                <xdr:row>40</xdr:row>
                <xdr:rowOff>247650</xdr:rowOff>
              </from>
              <to>
                <xdr:col>14</xdr:col>
                <xdr:colOff>438150</xdr:colOff>
                <xdr:row>43</xdr:row>
                <xdr:rowOff>76200</xdr:rowOff>
              </to>
            </anchor>
          </controlPr>
        </control>
      </mc:Choice>
      <mc:Fallback>
        <control shapeId="11275" r:id="rId24" name="ImageBelPrem"/>
      </mc:Fallback>
    </mc:AlternateContent>
    <mc:AlternateContent xmlns:mc="http://schemas.openxmlformats.org/markup-compatibility/2006">
      <mc:Choice Requires="x14">
        <control shapeId="11276" r:id="rId26" name="Button 12">
          <controlPr defaultSize="0" print="0" autoFill="0" autoPict="0" macro="[0]!UnprotectSheets">
            <anchor moveWithCells="1" sizeWithCells="1">
              <from>
                <xdr:col>0</xdr:col>
                <xdr:colOff>247650</xdr:colOff>
                <xdr:row>1</xdr:row>
                <xdr:rowOff>57150</xdr:rowOff>
              </from>
              <to>
                <xdr:col>0</xdr:col>
                <xdr:colOff>2076450</xdr:colOff>
                <xdr:row>3</xdr:row>
                <xdr:rowOff>19050</xdr:rowOff>
              </to>
            </anchor>
          </controlPr>
        </control>
      </mc:Choice>
    </mc:AlternateContent>
  </controls>
  <tableParts count="16"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6"/>
  <sheetViews>
    <sheetView topLeftCell="A10" zoomScale="115" zoomScaleNormal="115" workbookViewId="0">
      <selection activeCell="G22" sqref="G22"/>
    </sheetView>
  </sheetViews>
  <sheetFormatPr defaultColWidth="9.140625" defaultRowHeight="12" x14ac:dyDescent="0.2"/>
  <cols>
    <col min="1" max="1" width="15.5703125" style="32" bestFit="1" customWidth="1"/>
    <col min="2" max="2" width="42.5703125" style="32" customWidth="1"/>
    <col min="3" max="4" width="15" style="32" customWidth="1"/>
    <col min="5" max="16384" width="9.140625" style="32"/>
  </cols>
  <sheetData>
    <row r="2" spans="2:4" x14ac:dyDescent="0.2">
      <c r="C2" s="34">
        <f>SUM(C9:C27,C28:C38,C41:C51,C59:C76,C77:C93,C94:C96)</f>
        <v>208250.32</v>
      </c>
      <c r="D2" s="33"/>
    </row>
    <row r="3" spans="2:4" ht="12.75" customHeight="1" x14ac:dyDescent="0.2">
      <c r="B3" s="35"/>
      <c r="C3" s="35"/>
      <c r="D3" s="35"/>
    </row>
    <row r="4" spans="2:4" ht="12.75" customHeight="1" x14ac:dyDescent="0.2">
      <c r="B4" s="35"/>
      <c r="C4" s="28">
        <v>1</v>
      </c>
      <c r="D4" s="31" t="s">
        <v>356</v>
      </c>
    </row>
    <row r="5" spans="2:4" ht="12.75" x14ac:dyDescent="0.2">
      <c r="C5" s="28">
        <v>1</v>
      </c>
      <c r="D5" s="31" t="s">
        <v>357</v>
      </c>
    </row>
    <row r="7" spans="2:4" ht="23.25" customHeight="1" x14ac:dyDescent="0.2">
      <c r="B7" s="295" t="s">
        <v>358</v>
      </c>
      <c r="C7" s="293" t="s">
        <v>359</v>
      </c>
      <c r="D7" s="293" t="s">
        <v>360</v>
      </c>
    </row>
    <row r="8" spans="2:4" ht="12" customHeight="1" x14ac:dyDescent="0.2">
      <c r="B8" s="295"/>
      <c r="C8" s="294"/>
      <c r="D8" s="294"/>
    </row>
    <row r="9" spans="2:4" x14ac:dyDescent="0.2">
      <c r="B9" s="36" t="s">
        <v>304</v>
      </c>
      <c r="C9" s="34">
        <v>540</v>
      </c>
      <c r="D9" s="34">
        <v>500</v>
      </c>
    </row>
    <row r="10" spans="2:4" x14ac:dyDescent="0.2">
      <c r="B10" s="36" t="s">
        <v>310</v>
      </c>
      <c r="C10" s="34">
        <v>460</v>
      </c>
      <c r="D10" s="34">
        <v>420</v>
      </c>
    </row>
    <row r="11" spans="2:4" x14ac:dyDescent="0.2">
      <c r="B11" s="36" t="s">
        <v>362</v>
      </c>
      <c r="C11" s="34">
        <v>550</v>
      </c>
      <c r="D11" s="34">
        <v>510</v>
      </c>
    </row>
    <row r="12" spans="2:4" x14ac:dyDescent="0.2">
      <c r="B12" s="36" t="s">
        <v>311</v>
      </c>
      <c r="C12" s="34">
        <v>810</v>
      </c>
      <c r="D12" s="34">
        <v>740</v>
      </c>
    </row>
    <row r="13" spans="2:4" x14ac:dyDescent="0.2">
      <c r="B13" s="36" t="s">
        <v>363</v>
      </c>
      <c r="C13" s="34">
        <v>700</v>
      </c>
      <c r="D13" s="34">
        <v>650</v>
      </c>
    </row>
    <row r="14" spans="2:4" x14ac:dyDescent="0.2">
      <c r="B14" s="36" t="s">
        <v>314</v>
      </c>
      <c r="C14" s="34">
        <v>740</v>
      </c>
      <c r="D14" s="34">
        <v>690</v>
      </c>
    </row>
    <row r="15" spans="2:4" x14ac:dyDescent="0.2">
      <c r="B15" s="36" t="s">
        <v>315</v>
      </c>
      <c r="C15" s="34">
        <v>940</v>
      </c>
      <c r="D15" s="34">
        <v>870</v>
      </c>
    </row>
    <row r="16" spans="2:4" x14ac:dyDescent="0.2">
      <c r="B16" s="36" t="s">
        <v>364</v>
      </c>
      <c r="C16" s="34">
        <v>750</v>
      </c>
      <c r="D16" s="34">
        <v>690</v>
      </c>
    </row>
    <row r="17" spans="1:8" x14ac:dyDescent="0.2">
      <c r="B17" s="36" t="s">
        <v>326</v>
      </c>
      <c r="C17" s="34">
        <v>650</v>
      </c>
      <c r="D17" s="34">
        <v>600</v>
      </c>
    </row>
    <row r="18" spans="1:8" x14ac:dyDescent="0.2">
      <c r="B18" s="36" t="s">
        <v>350</v>
      </c>
      <c r="C18" s="34">
        <v>840</v>
      </c>
      <c r="D18" s="34">
        <v>780</v>
      </c>
    </row>
    <row r="19" spans="1:8" x14ac:dyDescent="0.2">
      <c r="B19" s="36" t="s">
        <v>324</v>
      </c>
      <c r="C19" s="34">
        <v>740</v>
      </c>
      <c r="D19" s="34">
        <v>680</v>
      </c>
    </row>
    <row r="20" spans="1:8" x14ac:dyDescent="0.2">
      <c r="B20" s="36" t="s">
        <v>353</v>
      </c>
      <c r="C20" s="34">
        <v>930</v>
      </c>
      <c r="D20" s="34">
        <v>860</v>
      </c>
    </row>
    <row r="21" spans="1:8" x14ac:dyDescent="0.2">
      <c r="B21" s="36" t="s">
        <v>340</v>
      </c>
      <c r="C21" s="34">
        <v>1130</v>
      </c>
      <c r="D21" s="34">
        <v>1040</v>
      </c>
    </row>
    <row r="22" spans="1:8" x14ac:dyDescent="0.2">
      <c r="B22" s="36" t="s">
        <v>365</v>
      </c>
      <c r="C22" s="34">
        <v>340</v>
      </c>
      <c r="D22" s="34">
        <v>310</v>
      </c>
    </row>
    <row r="23" spans="1:8" x14ac:dyDescent="0.2">
      <c r="B23" s="36" t="s">
        <v>342</v>
      </c>
      <c r="C23" s="34">
        <v>750</v>
      </c>
      <c r="D23" s="34">
        <v>700</v>
      </c>
    </row>
    <row r="24" spans="1:8" x14ac:dyDescent="0.2">
      <c r="B24" s="36" t="s">
        <v>331</v>
      </c>
      <c r="C24" s="34">
        <v>590</v>
      </c>
      <c r="D24" s="34">
        <v>550</v>
      </c>
    </row>
    <row r="25" spans="1:8" x14ac:dyDescent="0.2">
      <c r="B25" s="36" t="s">
        <v>833</v>
      </c>
      <c r="C25" s="34">
        <v>540</v>
      </c>
      <c r="D25" s="34"/>
    </row>
    <row r="26" spans="1:8" x14ac:dyDescent="0.2">
      <c r="B26" s="36" t="s">
        <v>305</v>
      </c>
      <c r="C26" s="34">
        <v>270</v>
      </c>
      <c r="D26" s="34">
        <v>250</v>
      </c>
    </row>
    <row r="27" spans="1:8" x14ac:dyDescent="0.2">
      <c r="B27" s="36" t="s">
        <v>366</v>
      </c>
      <c r="C27" s="34">
        <v>270</v>
      </c>
      <c r="D27" s="34">
        <v>250</v>
      </c>
    </row>
    <row r="28" spans="1:8" ht="24" x14ac:dyDescent="0.2">
      <c r="A28" s="37" t="s">
        <v>367</v>
      </c>
      <c r="B28" s="36" t="s">
        <v>554</v>
      </c>
      <c r="C28" s="34">
        <v>5100</v>
      </c>
      <c r="D28" s="34">
        <v>4390</v>
      </c>
      <c r="F28" s="79" t="s">
        <v>554</v>
      </c>
      <c r="G28" s="80">
        <v>1</v>
      </c>
      <c r="H28" s="81">
        <v>4750</v>
      </c>
    </row>
    <row r="29" spans="1:8" ht="24" x14ac:dyDescent="0.2">
      <c r="B29" s="36" t="s">
        <v>550</v>
      </c>
      <c r="C29" s="34">
        <v>6660</v>
      </c>
      <c r="D29" s="34">
        <v>6660</v>
      </c>
    </row>
    <row r="30" spans="1:8" x14ac:dyDescent="0.2">
      <c r="A30" s="173" t="s">
        <v>798</v>
      </c>
      <c r="B30" s="174" t="s">
        <v>554</v>
      </c>
      <c r="C30" s="175">
        <v>4750</v>
      </c>
      <c r="D30" s="176"/>
    </row>
    <row r="31" spans="1:8" x14ac:dyDescent="0.2">
      <c r="A31" s="173" t="s">
        <v>798</v>
      </c>
      <c r="B31" s="174" t="s">
        <v>550</v>
      </c>
      <c r="C31" s="175">
        <v>5810</v>
      </c>
      <c r="D31" s="176"/>
    </row>
    <row r="32" spans="1:8" x14ac:dyDescent="0.2">
      <c r="B32" s="36" t="s">
        <v>368</v>
      </c>
      <c r="C32" s="34">
        <v>4750</v>
      </c>
      <c r="D32" s="34">
        <v>4390</v>
      </c>
    </row>
    <row r="33" spans="1:4" x14ac:dyDescent="0.2">
      <c r="B33" s="36" t="s">
        <v>323</v>
      </c>
      <c r="C33" s="34">
        <v>480</v>
      </c>
      <c r="D33" s="34">
        <v>440</v>
      </c>
    </row>
    <row r="34" spans="1:4" x14ac:dyDescent="0.2">
      <c r="A34" s="37" t="s">
        <v>369</v>
      </c>
      <c r="B34" s="36" t="s">
        <v>321</v>
      </c>
      <c r="C34" s="34">
        <v>940</v>
      </c>
      <c r="D34" s="34">
        <v>870</v>
      </c>
    </row>
    <row r="35" spans="1:4" x14ac:dyDescent="0.2">
      <c r="B35" s="36" t="s">
        <v>317</v>
      </c>
      <c r="C35" s="34">
        <v>370</v>
      </c>
      <c r="D35" s="34">
        <v>340</v>
      </c>
    </row>
    <row r="36" spans="1:4" x14ac:dyDescent="0.2">
      <c r="B36" s="36" t="s">
        <v>318</v>
      </c>
      <c r="C36" s="34">
        <v>170</v>
      </c>
      <c r="D36" s="34">
        <v>160</v>
      </c>
    </row>
    <row r="37" spans="1:4" x14ac:dyDescent="0.2">
      <c r="A37" s="37" t="s">
        <v>370</v>
      </c>
      <c r="B37" s="36" t="s">
        <v>352</v>
      </c>
      <c r="C37" s="34">
        <v>5040</v>
      </c>
      <c r="D37" s="34">
        <v>4660</v>
      </c>
    </row>
    <row r="38" spans="1:4" x14ac:dyDescent="0.2">
      <c r="B38" s="36" t="s">
        <v>319</v>
      </c>
      <c r="C38" s="34">
        <v>4130</v>
      </c>
      <c r="D38" s="34">
        <v>3820</v>
      </c>
    </row>
    <row r="39" spans="1:4" ht="12.75" x14ac:dyDescent="0.2">
      <c r="B39" s="38" t="s">
        <v>320</v>
      </c>
      <c r="C39" s="34">
        <v>6440</v>
      </c>
      <c r="D39" s="34"/>
    </row>
    <row r="40" spans="1:4" ht="12.75" x14ac:dyDescent="0.2">
      <c r="B40" s="38" t="s">
        <v>322</v>
      </c>
      <c r="C40" s="34">
        <v>7970</v>
      </c>
      <c r="D40" s="34"/>
    </row>
    <row r="41" spans="1:4" x14ac:dyDescent="0.2">
      <c r="B41" s="36" t="s">
        <v>344</v>
      </c>
      <c r="C41" s="34">
        <v>4920</v>
      </c>
      <c r="D41" s="34">
        <v>2820</v>
      </c>
    </row>
    <row r="42" spans="1:4" x14ac:dyDescent="0.2">
      <c r="B42" s="36" t="s">
        <v>345</v>
      </c>
      <c r="C42" s="34">
        <v>5530</v>
      </c>
      <c r="D42" s="34">
        <v>3170</v>
      </c>
    </row>
    <row r="43" spans="1:4" x14ac:dyDescent="0.2">
      <c r="B43" s="36" t="s">
        <v>346</v>
      </c>
      <c r="C43" s="34">
        <v>6130</v>
      </c>
      <c r="D43" s="34">
        <v>4780</v>
      </c>
    </row>
    <row r="44" spans="1:4" x14ac:dyDescent="0.2">
      <c r="B44" s="36" t="s">
        <v>371</v>
      </c>
      <c r="C44" s="34">
        <v>1590</v>
      </c>
      <c r="D44" s="34">
        <v>5280</v>
      </c>
    </row>
    <row r="45" spans="1:4" x14ac:dyDescent="0.2">
      <c r="B45" s="36" t="s">
        <v>372</v>
      </c>
      <c r="C45" s="34">
        <v>6330</v>
      </c>
      <c r="D45" s="34">
        <v>5850</v>
      </c>
    </row>
    <row r="46" spans="1:4" x14ac:dyDescent="0.2">
      <c r="B46" s="36" t="s">
        <v>373</v>
      </c>
      <c r="C46" s="34">
        <v>7270</v>
      </c>
      <c r="D46" s="34">
        <v>6720</v>
      </c>
    </row>
    <row r="47" spans="1:4" x14ac:dyDescent="0.2">
      <c r="B47" s="36" t="s">
        <v>374</v>
      </c>
      <c r="C47" s="34">
        <v>7810</v>
      </c>
      <c r="D47" s="34">
        <v>7220</v>
      </c>
    </row>
    <row r="48" spans="1:4" ht="12" customHeight="1" x14ac:dyDescent="0.2">
      <c r="B48" s="36" t="s">
        <v>832</v>
      </c>
      <c r="C48" s="183">
        <v>8790</v>
      </c>
      <c r="D48" s="34"/>
    </row>
    <row r="49" spans="1:7" x14ac:dyDescent="0.2">
      <c r="B49" s="36" t="s">
        <v>375</v>
      </c>
      <c r="C49" s="34">
        <v>11560</v>
      </c>
      <c r="D49" s="34">
        <v>10690</v>
      </c>
      <c r="G49" s="81">
        <v>10520</v>
      </c>
    </row>
    <row r="50" spans="1:7" x14ac:dyDescent="0.2">
      <c r="B50" s="36" t="s">
        <v>307</v>
      </c>
      <c r="C50" s="34">
        <v>11370</v>
      </c>
      <c r="D50" s="34">
        <v>10520</v>
      </c>
    </row>
    <row r="51" spans="1:7" x14ac:dyDescent="0.2">
      <c r="B51" s="36" t="s">
        <v>308</v>
      </c>
      <c r="C51" s="81">
        <v>10520</v>
      </c>
      <c r="D51" s="34">
        <v>10520</v>
      </c>
    </row>
    <row r="52" spans="1:7" x14ac:dyDescent="0.2">
      <c r="B52" s="36" t="s">
        <v>347</v>
      </c>
      <c r="C52" s="34">
        <v>1000</v>
      </c>
      <c r="D52" s="34">
        <v>1000</v>
      </c>
    </row>
    <row r="53" spans="1:7" x14ac:dyDescent="0.2">
      <c r="B53" s="36" t="s">
        <v>348</v>
      </c>
      <c r="C53" s="34">
        <v>1220</v>
      </c>
      <c r="D53" s="34">
        <v>1000</v>
      </c>
    </row>
    <row r="54" spans="1:7" x14ac:dyDescent="0.2">
      <c r="B54" s="36" t="s">
        <v>376</v>
      </c>
      <c r="C54" s="34">
        <v>1780</v>
      </c>
      <c r="D54" s="34">
        <v>1000</v>
      </c>
    </row>
    <row r="55" spans="1:7" x14ac:dyDescent="0.2">
      <c r="B55" s="39" t="s">
        <v>377</v>
      </c>
      <c r="C55" s="40">
        <v>1320</v>
      </c>
      <c r="D55" s="290"/>
    </row>
    <row r="56" spans="1:7" x14ac:dyDescent="0.2">
      <c r="B56" s="39" t="s">
        <v>378</v>
      </c>
      <c r="C56" s="40">
        <v>1720</v>
      </c>
      <c r="D56" s="291"/>
    </row>
    <row r="57" spans="1:7" x14ac:dyDescent="0.2">
      <c r="B57" s="39" t="s">
        <v>379</v>
      </c>
      <c r="C57" s="40">
        <v>2140</v>
      </c>
      <c r="D57" s="291"/>
    </row>
    <row r="58" spans="1:7" ht="12.75" thickBot="1" x14ac:dyDescent="0.25">
      <c r="B58" s="39" t="s">
        <v>380</v>
      </c>
      <c r="C58" s="40">
        <v>2410</v>
      </c>
      <c r="D58" s="292"/>
    </row>
    <row r="59" spans="1:7" ht="24" x14ac:dyDescent="0.2">
      <c r="A59" s="37" t="s">
        <v>381</v>
      </c>
      <c r="B59" s="41" t="s">
        <v>382</v>
      </c>
      <c r="C59" s="42">
        <v>820</v>
      </c>
      <c r="D59" s="42">
        <v>760</v>
      </c>
    </row>
    <row r="60" spans="1:7" x14ac:dyDescent="0.2">
      <c r="A60" s="37" t="s">
        <v>367</v>
      </c>
      <c r="B60" s="43" t="s">
        <v>325</v>
      </c>
      <c r="C60" s="44">
        <v>1560</v>
      </c>
      <c r="D60" s="44">
        <v>1440</v>
      </c>
    </row>
    <row r="61" spans="1:7" ht="12.75" thickBot="1" x14ac:dyDescent="0.25">
      <c r="A61" s="37" t="s">
        <v>383</v>
      </c>
      <c r="B61" s="45" t="s">
        <v>316</v>
      </c>
      <c r="C61" s="46">
        <v>190</v>
      </c>
      <c r="D61" s="46">
        <v>180</v>
      </c>
    </row>
    <row r="62" spans="1:7" x14ac:dyDescent="0.2">
      <c r="A62" s="37" t="s">
        <v>381</v>
      </c>
      <c r="B62" s="41" t="s">
        <v>328</v>
      </c>
      <c r="C62" s="42">
        <v>1300</v>
      </c>
      <c r="D62" s="42">
        <v>1200</v>
      </c>
    </row>
    <row r="63" spans="1:7" x14ac:dyDescent="0.2">
      <c r="A63" s="37" t="s">
        <v>367</v>
      </c>
      <c r="B63" s="43" t="s">
        <v>384</v>
      </c>
      <c r="C63" s="44">
        <v>1300</v>
      </c>
      <c r="D63" s="44">
        <v>1410</v>
      </c>
    </row>
    <row r="64" spans="1:7" ht="12" customHeight="1" x14ac:dyDescent="0.2">
      <c r="A64" s="37" t="s">
        <v>383</v>
      </c>
      <c r="B64" s="43" t="s">
        <v>312</v>
      </c>
      <c r="C64" s="44">
        <v>480</v>
      </c>
      <c r="D64" s="44">
        <v>440</v>
      </c>
    </row>
    <row r="65" spans="1:4" ht="12.75" thickBot="1" x14ac:dyDescent="0.25">
      <c r="A65" s="37" t="s">
        <v>383</v>
      </c>
      <c r="B65" s="45" t="s">
        <v>327</v>
      </c>
      <c r="C65" s="46">
        <v>200</v>
      </c>
      <c r="D65" s="46">
        <v>180</v>
      </c>
    </row>
    <row r="66" spans="1:4" x14ac:dyDescent="0.2">
      <c r="A66" s="37" t="s">
        <v>381</v>
      </c>
      <c r="B66" s="41" t="s">
        <v>385</v>
      </c>
      <c r="C66" s="42">
        <v>450</v>
      </c>
      <c r="D66" s="42">
        <v>420</v>
      </c>
    </row>
    <row r="67" spans="1:4" x14ac:dyDescent="0.2">
      <c r="A67" s="37" t="s">
        <v>367</v>
      </c>
      <c r="B67" s="43" t="s">
        <v>386</v>
      </c>
      <c r="C67" s="47">
        <v>660</v>
      </c>
      <c r="D67" s="47">
        <v>610</v>
      </c>
    </row>
    <row r="68" spans="1:4" x14ac:dyDescent="0.2">
      <c r="A68" s="37" t="s">
        <v>367</v>
      </c>
      <c r="B68" s="43" t="s">
        <v>387</v>
      </c>
      <c r="C68" s="48">
        <v>620</v>
      </c>
      <c r="D68" s="47">
        <v>340</v>
      </c>
    </row>
    <row r="69" spans="1:4" ht="12" customHeight="1" thickBot="1" x14ac:dyDescent="0.25">
      <c r="A69" s="37" t="s">
        <v>383</v>
      </c>
      <c r="B69" s="45" t="s">
        <v>306</v>
      </c>
      <c r="C69" s="46">
        <v>130</v>
      </c>
      <c r="D69" s="46">
        <v>120</v>
      </c>
    </row>
    <row r="70" spans="1:4" x14ac:dyDescent="0.2">
      <c r="A70" s="37" t="s">
        <v>381</v>
      </c>
      <c r="B70" s="41" t="s">
        <v>388</v>
      </c>
      <c r="C70" s="49">
        <v>6080</v>
      </c>
      <c r="D70" s="42">
        <v>3470</v>
      </c>
    </row>
    <row r="71" spans="1:4" x14ac:dyDescent="0.2">
      <c r="A71" s="37" t="s">
        <v>381</v>
      </c>
      <c r="B71" s="43" t="s">
        <v>389</v>
      </c>
      <c r="C71" s="50">
        <v>6080</v>
      </c>
      <c r="D71" s="44">
        <v>3540</v>
      </c>
    </row>
    <row r="72" spans="1:4" x14ac:dyDescent="0.2">
      <c r="A72" s="37" t="s">
        <v>381</v>
      </c>
      <c r="B72" s="43" t="s">
        <v>390</v>
      </c>
      <c r="C72" s="44">
        <v>5160</v>
      </c>
      <c r="D72" s="44">
        <v>4770</v>
      </c>
    </row>
    <row r="73" spans="1:4" x14ac:dyDescent="0.2">
      <c r="A73" s="37" t="s">
        <v>367</v>
      </c>
      <c r="B73" s="43" t="s">
        <v>354</v>
      </c>
      <c r="C73" s="44">
        <v>6080</v>
      </c>
      <c r="D73" s="44">
        <v>3460</v>
      </c>
    </row>
    <row r="74" spans="1:4" ht="12" customHeight="1" x14ac:dyDescent="0.2">
      <c r="A74" s="37" t="s">
        <v>367</v>
      </c>
      <c r="B74" s="43" t="s">
        <v>391</v>
      </c>
      <c r="C74" s="44">
        <v>6940</v>
      </c>
      <c r="D74" s="44">
        <v>6410</v>
      </c>
    </row>
    <row r="75" spans="1:4" ht="12" customHeight="1" x14ac:dyDescent="0.2">
      <c r="A75" s="37" t="s">
        <v>383</v>
      </c>
      <c r="B75" s="43" t="s">
        <v>392</v>
      </c>
      <c r="C75" s="44">
        <v>13990</v>
      </c>
      <c r="D75" s="44">
        <v>12930</v>
      </c>
    </row>
    <row r="76" spans="1:4" ht="12.75" thickBot="1" x14ac:dyDescent="0.25">
      <c r="A76" s="37" t="s">
        <v>383</v>
      </c>
      <c r="B76" s="45" t="s">
        <v>337</v>
      </c>
      <c r="C76" s="46">
        <v>2290</v>
      </c>
      <c r="D76" s="46">
        <v>2120</v>
      </c>
    </row>
    <row r="77" spans="1:4" x14ac:dyDescent="0.2">
      <c r="B77" s="36" t="s">
        <v>393</v>
      </c>
      <c r="C77" s="34">
        <v>590</v>
      </c>
      <c r="D77" s="34">
        <v>550</v>
      </c>
    </row>
    <row r="78" spans="1:4" x14ac:dyDescent="0.2">
      <c r="B78" s="36" t="s">
        <v>332</v>
      </c>
      <c r="C78" s="34">
        <v>210</v>
      </c>
      <c r="D78" s="34">
        <v>190</v>
      </c>
    </row>
    <row r="79" spans="1:4" x14ac:dyDescent="0.2">
      <c r="B79" s="36" t="s">
        <v>333</v>
      </c>
      <c r="C79" s="34">
        <v>20</v>
      </c>
      <c r="D79" s="34">
        <v>20</v>
      </c>
    </row>
    <row r="80" spans="1:4" ht="12.75" customHeight="1" x14ac:dyDescent="0.2">
      <c r="B80" s="36" t="s">
        <v>394</v>
      </c>
      <c r="C80" s="34">
        <v>20</v>
      </c>
      <c r="D80" s="34">
        <v>20</v>
      </c>
    </row>
    <row r="81" spans="2:4" x14ac:dyDescent="0.2">
      <c r="B81" s="36" t="s">
        <v>395</v>
      </c>
      <c r="C81" s="34">
        <v>20</v>
      </c>
      <c r="D81" s="34">
        <v>20</v>
      </c>
    </row>
    <row r="82" spans="2:4" x14ac:dyDescent="0.2">
      <c r="B82" s="36" t="s">
        <v>396</v>
      </c>
      <c r="C82" s="34">
        <v>30</v>
      </c>
      <c r="D82" s="34">
        <v>30</v>
      </c>
    </row>
    <row r="83" spans="2:4" x14ac:dyDescent="0.2">
      <c r="B83" s="36" t="s">
        <v>397</v>
      </c>
      <c r="C83" s="34">
        <v>30</v>
      </c>
      <c r="D83" s="34">
        <v>30</v>
      </c>
    </row>
    <row r="84" spans="2:4" x14ac:dyDescent="0.2">
      <c r="B84" s="36" t="s">
        <v>313</v>
      </c>
      <c r="C84" s="34">
        <v>30</v>
      </c>
      <c r="D84" s="34">
        <v>30</v>
      </c>
    </row>
    <row r="85" spans="2:4" x14ac:dyDescent="0.2">
      <c r="B85" s="36" t="s">
        <v>349</v>
      </c>
      <c r="C85" s="34">
        <v>40</v>
      </c>
      <c r="D85" s="34">
        <v>40</v>
      </c>
    </row>
    <row r="86" spans="2:4" x14ac:dyDescent="0.2">
      <c r="B86" s="39" t="s">
        <v>330</v>
      </c>
      <c r="C86" s="40">
        <v>390</v>
      </c>
      <c r="D86" s="40">
        <v>360</v>
      </c>
    </row>
    <row r="87" spans="2:4" x14ac:dyDescent="0.2">
      <c r="B87" s="36" t="s">
        <v>398</v>
      </c>
      <c r="C87" s="34">
        <v>1110</v>
      </c>
      <c r="D87" s="34">
        <v>1030</v>
      </c>
    </row>
    <row r="88" spans="2:4" ht="12.75" x14ac:dyDescent="0.2">
      <c r="B88" s="38" t="s">
        <v>399</v>
      </c>
      <c r="C88" s="34">
        <v>8550</v>
      </c>
      <c r="D88" s="34">
        <v>7910</v>
      </c>
    </row>
    <row r="89" spans="2:4" ht="12.75" x14ac:dyDescent="0.2">
      <c r="B89" s="38" t="s">
        <v>400</v>
      </c>
      <c r="C89" s="34">
        <v>8200</v>
      </c>
      <c r="D89" s="34">
        <v>7580</v>
      </c>
    </row>
    <row r="90" spans="2:4" x14ac:dyDescent="0.2">
      <c r="B90" s="36" t="s">
        <v>309</v>
      </c>
      <c r="C90" s="34">
        <v>10</v>
      </c>
      <c r="D90" s="34">
        <v>10</v>
      </c>
    </row>
    <row r="91" spans="2:4" x14ac:dyDescent="0.2">
      <c r="B91" s="36" t="s">
        <v>351</v>
      </c>
      <c r="C91" s="34">
        <v>290</v>
      </c>
      <c r="D91" s="34">
        <v>270</v>
      </c>
    </row>
    <row r="92" spans="2:4" ht="12.75" x14ac:dyDescent="0.2">
      <c r="B92" s="38" t="s">
        <v>401</v>
      </c>
      <c r="C92" s="34">
        <v>550</v>
      </c>
      <c r="D92" s="34">
        <v>510</v>
      </c>
    </row>
    <row r="93" spans="2:4" ht="12.75" x14ac:dyDescent="0.2">
      <c r="B93" s="38" t="s">
        <v>402</v>
      </c>
      <c r="C93" s="34">
        <v>770</v>
      </c>
      <c r="D93" s="34">
        <v>710</v>
      </c>
    </row>
    <row r="94" spans="2:4" ht="12.75" x14ac:dyDescent="0.2">
      <c r="B94" s="38" t="s">
        <v>403</v>
      </c>
      <c r="C94" s="34">
        <v>300</v>
      </c>
      <c r="D94" s="34">
        <v>280</v>
      </c>
    </row>
    <row r="95" spans="2:4" ht="12.75" x14ac:dyDescent="0.2">
      <c r="B95" s="38" t="s">
        <v>404</v>
      </c>
      <c r="C95" s="34">
        <v>180.32</v>
      </c>
      <c r="D95" s="34">
        <v>180.32</v>
      </c>
    </row>
    <row r="96" spans="2:4" ht="12.75" x14ac:dyDescent="0.2">
      <c r="B96" s="38" t="s">
        <v>341</v>
      </c>
      <c r="C96" s="34">
        <v>20</v>
      </c>
      <c r="D96" s="34">
        <v>10</v>
      </c>
    </row>
  </sheetData>
  <mergeCells count="4">
    <mergeCell ref="D55:D58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70" zoomScale="85" zoomScaleNormal="85" workbookViewId="0">
      <selection activeCell="G71" sqref="G71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407</v>
      </c>
    </row>
    <row r="5" spans="1:1" ht="170.1" customHeight="1" thickBot="1" x14ac:dyDescent="0.3">
      <c r="A5" s="3" t="s">
        <v>408</v>
      </c>
    </row>
    <row r="6" spans="1:1" ht="170.1" customHeight="1" thickBot="1" x14ac:dyDescent="0.3">
      <c r="A6" s="9" t="s">
        <v>12</v>
      </c>
    </row>
    <row r="7" spans="1:1" ht="170.1" customHeight="1" thickBot="1" x14ac:dyDescent="0.3">
      <c r="A7" s="3" t="s">
        <v>13</v>
      </c>
    </row>
    <row r="8" spans="1:1" ht="170.1" customHeight="1" thickBot="1" x14ac:dyDescent="0.3">
      <c r="A8" s="9" t="s">
        <v>133</v>
      </c>
    </row>
    <row r="9" spans="1:1" ht="170.1" customHeight="1" thickBot="1" x14ac:dyDescent="0.3">
      <c r="A9" s="9" t="s">
        <v>132</v>
      </c>
    </row>
    <row r="10" spans="1:1" ht="170.1" customHeight="1" thickBot="1" x14ac:dyDescent="0.3">
      <c r="A10" s="3" t="s">
        <v>135</v>
      </c>
    </row>
    <row r="11" spans="1:1" ht="170.1" customHeight="1" thickBot="1" x14ac:dyDescent="0.3">
      <c r="A11" s="3" t="s">
        <v>134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14</v>
      </c>
    </row>
    <row r="15" spans="1:1" ht="170.1" customHeight="1" x14ac:dyDescent="0.25">
      <c r="A15" s="3" t="s">
        <v>88</v>
      </c>
    </row>
    <row r="16" spans="1:1" ht="170.1" customHeight="1" x14ac:dyDescent="0.25">
      <c r="A16" s="13" t="s">
        <v>15</v>
      </c>
    </row>
    <row r="17" spans="1:1" ht="170.1" customHeight="1" x14ac:dyDescent="0.25">
      <c r="A17" s="15" t="s">
        <v>1</v>
      </c>
    </row>
    <row r="18" spans="1:1" ht="170.1" customHeight="1" x14ac:dyDescent="0.25">
      <c r="A18" s="13" t="s">
        <v>16</v>
      </c>
    </row>
    <row r="19" spans="1:1" ht="170.1" customHeight="1" x14ac:dyDescent="0.25">
      <c r="A19" s="15" t="s">
        <v>17</v>
      </c>
    </row>
    <row r="20" spans="1:1" ht="170.1" customHeight="1" thickBot="1" x14ac:dyDescent="0.3">
      <c r="A20" s="13" t="s">
        <v>18</v>
      </c>
    </row>
    <row r="21" spans="1:1" ht="170.1" customHeight="1" thickBot="1" x14ac:dyDescent="0.3">
      <c r="A21" s="3" t="s">
        <v>19</v>
      </c>
    </row>
    <row r="22" spans="1:1" ht="170.1" customHeight="1" thickBot="1" x14ac:dyDescent="0.3">
      <c r="A22" s="9" t="s">
        <v>20</v>
      </c>
    </row>
    <row r="23" spans="1:1" ht="170.1" customHeight="1" thickBot="1" x14ac:dyDescent="0.3">
      <c r="A23" s="3" t="s">
        <v>21</v>
      </c>
    </row>
    <row r="24" spans="1:1" ht="170.1" customHeight="1" x14ac:dyDescent="0.25">
      <c r="A24" s="9" t="s">
        <v>22</v>
      </c>
    </row>
    <row r="25" spans="1:1" ht="170.1" customHeight="1" x14ac:dyDescent="0.25">
      <c r="A25" s="4" t="s">
        <v>23</v>
      </c>
    </row>
    <row r="26" spans="1:1" ht="170.1" customHeight="1" x14ac:dyDescent="0.25">
      <c r="A26" s="16" t="s">
        <v>24</v>
      </c>
    </row>
    <row r="27" spans="1:1" ht="170.1" customHeight="1" thickBot="1" x14ac:dyDescent="0.3">
      <c r="A27" s="5" t="s">
        <v>411</v>
      </c>
    </row>
    <row r="28" spans="1:1" ht="170.1" customHeight="1" thickBot="1" x14ac:dyDescent="0.3">
      <c r="A28" s="5" t="s">
        <v>412</v>
      </c>
    </row>
    <row r="29" spans="1:1" ht="170.1" customHeight="1" thickBot="1" x14ac:dyDescent="0.3">
      <c r="A29" s="17" t="s">
        <v>25</v>
      </c>
    </row>
    <row r="30" spans="1:1" ht="170.1" customHeight="1" thickBot="1" x14ac:dyDescent="0.3">
      <c r="A30" s="14" t="s">
        <v>26</v>
      </c>
    </row>
    <row r="31" spans="1:1" ht="170.1" customHeight="1" thickBot="1" x14ac:dyDescent="0.3">
      <c r="A31" s="17" t="s">
        <v>138</v>
      </c>
    </row>
    <row r="32" spans="1:1" ht="170.1" customHeight="1" thickBot="1" x14ac:dyDescent="0.3">
      <c r="A32" s="17" t="s">
        <v>137</v>
      </c>
    </row>
    <row r="33" spans="1:1" ht="170.1" customHeight="1" thickBot="1" x14ac:dyDescent="0.3">
      <c r="A33" s="14" t="s">
        <v>27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81</v>
      </c>
    </row>
    <row r="36" spans="1:1" ht="170.1" customHeight="1" thickBot="1" x14ac:dyDescent="0.3">
      <c r="A36" s="10" t="s">
        <v>82</v>
      </c>
    </row>
    <row r="37" spans="1:1" ht="170.1" customHeight="1" thickBot="1" x14ac:dyDescent="0.3">
      <c r="A37" s="7" t="s">
        <v>83</v>
      </c>
    </row>
    <row r="38" spans="1:1" ht="170.1" customHeight="1" x14ac:dyDescent="0.25">
      <c r="A38" s="7"/>
    </row>
    <row r="39" spans="1:1" ht="170.1" customHeight="1" thickBot="1" x14ac:dyDescent="0.3">
      <c r="A39" s="11" t="s">
        <v>84</v>
      </c>
    </row>
    <row r="40" spans="1:1" ht="170.1" customHeight="1" thickBot="1" x14ac:dyDescent="0.3">
      <c r="A40" s="7" t="s">
        <v>85</v>
      </c>
    </row>
    <row r="41" spans="1:1" ht="170.1" customHeight="1" thickBot="1" x14ac:dyDescent="0.3">
      <c r="A41" s="10" t="s">
        <v>28</v>
      </c>
    </row>
    <row r="42" spans="1:1" ht="170.1" customHeight="1" thickBot="1" x14ac:dyDescent="0.3">
      <c r="A42" s="7" t="s">
        <v>491</v>
      </c>
    </row>
    <row r="43" spans="1:1" ht="170.1" customHeight="1" thickBot="1" x14ac:dyDescent="0.3">
      <c r="A43" s="18" t="s">
        <v>29</v>
      </c>
    </row>
    <row r="44" spans="1:1" ht="170.1" customHeight="1" thickBot="1" x14ac:dyDescent="0.3">
      <c r="A44" s="18"/>
    </row>
    <row r="45" spans="1:1" ht="170.1" customHeight="1" thickBot="1" x14ac:dyDescent="0.3">
      <c r="A45" s="19" t="s">
        <v>30</v>
      </c>
    </row>
    <row r="46" spans="1:1" ht="170.1" customHeight="1" thickBot="1" x14ac:dyDescent="0.3">
      <c r="A46" s="19"/>
    </row>
    <row r="47" spans="1:1" ht="170.1" customHeight="1" thickBot="1" x14ac:dyDescent="0.3">
      <c r="A47" s="12" t="s">
        <v>31</v>
      </c>
    </row>
    <row r="48" spans="1:1" ht="170.1" customHeight="1" thickBot="1" x14ac:dyDescent="0.3">
      <c r="A48" s="7" t="s">
        <v>413</v>
      </c>
    </row>
    <row r="49" spans="1:1" ht="170.1" customHeight="1" thickBot="1" x14ac:dyDescent="0.3">
      <c r="A49" s="7" t="s">
        <v>414</v>
      </c>
    </row>
    <row r="50" spans="1:1" ht="170.1" customHeight="1" thickBot="1" x14ac:dyDescent="0.3">
      <c r="A50" s="10" t="s">
        <v>415</v>
      </c>
    </row>
    <row r="51" spans="1:1" ht="170.1" customHeight="1" thickBot="1" x14ac:dyDescent="0.3">
      <c r="A51" s="10" t="s">
        <v>416</v>
      </c>
    </row>
    <row r="52" spans="1:1" ht="170.1" customHeight="1" thickBot="1" x14ac:dyDescent="0.3">
      <c r="A52" s="10" t="s">
        <v>417</v>
      </c>
    </row>
    <row r="53" spans="1:1" ht="170.1" customHeight="1" thickBot="1" x14ac:dyDescent="0.3">
      <c r="A53" s="7" t="s">
        <v>418</v>
      </c>
    </row>
    <row r="54" spans="1:1" ht="170.1" customHeight="1" thickBot="1" x14ac:dyDescent="0.3">
      <c r="A54" s="7" t="s">
        <v>529</v>
      </c>
    </row>
    <row r="55" spans="1:1" ht="170.1" customHeight="1" thickBot="1" x14ac:dyDescent="0.3">
      <c r="A55" s="20" t="s">
        <v>419</v>
      </c>
    </row>
    <row r="56" spans="1:1" ht="170.1" customHeight="1" thickBot="1" x14ac:dyDescent="0.3">
      <c r="A56" s="20" t="s">
        <v>420</v>
      </c>
    </row>
    <row r="57" spans="1:1" ht="170.1" customHeight="1" thickBot="1" x14ac:dyDescent="0.3">
      <c r="A57" s="10" t="s">
        <v>32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86</v>
      </c>
    </row>
    <row r="62" spans="1:1" ht="170.1" customHeight="1" thickBot="1" x14ac:dyDescent="0.3">
      <c r="A62" s="10" t="s">
        <v>33</v>
      </c>
    </row>
    <row r="63" spans="1:1" ht="170.1" customHeight="1" thickBot="1" x14ac:dyDescent="0.3">
      <c r="A63" s="7" t="s">
        <v>34</v>
      </c>
    </row>
    <row r="64" spans="1:1" ht="170.1" customHeight="1" thickBot="1" x14ac:dyDescent="0.3">
      <c r="A64" s="21" t="s">
        <v>35</v>
      </c>
    </row>
    <row r="65" spans="1:1" ht="170.1" customHeight="1" thickBot="1" x14ac:dyDescent="0.3">
      <c r="A65" s="6" t="s">
        <v>535</v>
      </c>
    </row>
    <row r="66" spans="1:1" ht="170.1" customHeight="1" thickBot="1" x14ac:dyDescent="0.3">
      <c r="A66" s="22" t="s">
        <v>536</v>
      </c>
    </row>
    <row r="67" spans="1:1" ht="170.1" customHeight="1" thickBot="1" x14ac:dyDescent="0.3">
      <c r="A67" s="6" t="s">
        <v>37</v>
      </c>
    </row>
    <row r="68" spans="1:1" ht="170.1" customHeight="1" thickBot="1" x14ac:dyDescent="0.3">
      <c r="A68" s="12" t="s">
        <v>38</v>
      </c>
    </row>
    <row r="69" spans="1:1" ht="170.1" customHeight="1" thickBot="1" x14ac:dyDescent="0.3">
      <c r="A69" s="7" t="s">
        <v>525</v>
      </c>
    </row>
    <row r="70" spans="1:1" ht="170.1" customHeight="1" thickBot="1" x14ac:dyDescent="0.3">
      <c r="A70" s="7" t="s">
        <v>526</v>
      </c>
    </row>
    <row r="71" spans="1:1" ht="170.1" customHeight="1" thickBot="1" x14ac:dyDescent="0.3">
      <c r="A71" s="23" t="s">
        <v>39</v>
      </c>
    </row>
    <row r="72" spans="1:1" ht="170.1" customHeight="1" thickBot="1" x14ac:dyDescent="0.3">
      <c r="A72" s="23" t="s">
        <v>872</v>
      </c>
    </row>
    <row r="73" spans="1:1" ht="170.1" customHeight="1" thickBot="1" x14ac:dyDescent="0.3">
      <c r="A73" s="23"/>
    </row>
    <row r="74" spans="1:1" ht="170.1" customHeight="1" thickBot="1" x14ac:dyDescent="0.3">
      <c r="A74" s="7" t="s">
        <v>40</v>
      </c>
    </row>
    <row r="75" spans="1:1" ht="170.1" customHeight="1" thickBot="1" x14ac:dyDescent="0.3">
      <c r="A75" s="10" t="s">
        <v>87</v>
      </c>
    </row>
    <row r="76" spans="1:1" ht="170.1" customHeight="1" thickBot="1" x14ac:dyDescent="0.3">
      <c r="A76" s="7" t="s">
        <v>41</v>
      </c>
    </row>
    <row r="77" spans="1:1" ht="170.1" customHeight="1" thickBot="1" x14ac:dyDescent="0.3">
      <c r="A77" s="10" t="s">
        <v>42</v>
      </c>
    </row>
    <row r="78" spans="1:1" ht="170.1" customHeight="1" thickBot="1" x14ac:dyDescent="0.3">
      <c r="A78" s="24" t="s">
        <v>43</v>
      </c>
    </row>
    <row r="79" spans="1:1" ht="170.1" customHeight="1" thickBot="1" x14ac:dyDescent="0.3">
      <c r="A79" s="10" t="s">
        <v>44</v>
      </c>
    </row>
    <row r="80" spans="1:1" ht="170.1" customHeight="1" thickBot="1" x14ac:dyDescent="0.3">
      <c r="A80" s="7" t="s">
        <v>425</v>
      </c>
    </row>
    <row r="81" spans="1:1" ht="170.1" customHeight="1" thickBot="1" x14ac:dyDescent="0.3">
      <c r="A81" s="7" t="s">
        <v>426</v>
      </c>
    </row>
    <row r="82" spans="1:1" ht="170.1" customHeight="1" thickBot="1" x14ac:dyDescent="0.3">
      <c r="A82" s="10" t="s">
        <v>427</v>
      </c>
    </row>
    <row r="83" spans="1:1" ht="170.1" customHeight="1" thickBot="1" x14ac:dyDescent="0.3">
      <c r="A83" s="10" t="s">
        <v>428</v>
      </c>
    </row>
    <row r="84" spans="1:1" ht="170.1" customHeight="1" thickBot="1" x14ac:dyDescent="0.3">
      <c r="A84" s="7" t="s">
        <v>429</v>
      </c>
    </row>
    <row r="85" spans="1:1" ht="170.1" customHeight="1" thickBot="1" x14ac:dyDescent="0.3">
      <c r="A85" s="7" t="s">
        <v>430</v>
      </c>
    </row>
    <row r="86" spans="1:1" ht="170.1" customHeight="1" thickBot="1" x14ac:dyDescent="0.3">
      <c r="A86" s="7" t="s">
        <v>431</v>
      </c>
    </row>
    <row r="87" spans="1:1" ht="170.1" customHeight="1" thickBot="1" x14ac:dyDescent="0.3">
      <c r="A87" s="10" t="s">
        <v>45</v>
      </c>
    </row>
    <row r="88" spans="1:1" ht="170.1" customHeight="1" thickBot="1" x14ac:dyDescent="0.3">
      <c r="A88" s="7" t="s">
        <v>46</v>
      </c>
    </row>
    <row r="89" spans="1:1" ht="170.1" customHeight="1" x14ac:dyDescent="0.25">
      <c r="A89" s="10" t="s">
        <v>47</v>
      </c>
    </row>
    <row r="90" spans="1:1" ht="170.1" customHeight="1" x14ac:dyDescent="0.25">
      <c r="A90" s="25" t="s">
        <v>48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00" r:id="rId4" name="EWV1V_600">
          <controlPr defaultSize="0" autoLine="0" autoPict="0" r:id="rId5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4" name="EWV1V_600"/>
      </mc:Fallback>
    </mc:AlternateContent>
    <mc:AlternateContent xmlns:mc="http://schemas.openxmlformats.org/markup-compatibility/2006">
      <mc:Choice Requires="x14">
        <control shapeId="5198" r:id="rId6" name="EWV2D_900">
          <controlPr defaultSize="0" autoLine="0" r:id="rId7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6" name="EWV2D_900"/>
      </mc:Fallback>
    </mc:AlternateContent>
    <mc:AlternateContent xmlns:mc="http://schemas.openxmlformats.org/markup-compatibility/2006">
      <mc:Choice Requires="x14">
        <control shapeId="5197" r:id="rId8" name="EWV2D_800">
          <controlPr defaultSize="0" autoLine="0" r:id="rId7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8" name="EWV2D_800"/>
      </mc:Fallback>
    </mc:AlternateContent>
    <mc:AlternateContent xmlns:mc="http://schemas.openxmlformats.org/markup-compatibility/2006">
      <mc:Choice Requires="x14">
        <control shapeId="5196" r:id="rId9" name="EWV1D_600">
          <controlPr defaultSize="0" autoLine="0" r:id="rId10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9" name="EWV1D_600"/>
      </mc:Fallback>
    </mc:AlternateContent>
    <mc:AlternateContent xmlns:mc="http://schemas.openxmlformats.org/markup-compatibility/2006">
      <mc:Choice Requires="x14">
        <control shapeId="5192" r:id="rId11" name="EUG1D_150">
          <controlPr defaultSize="0" autoLine="0" r:id="rId12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1" name="EUG1D_150"/>
      </mc:Fallback>
    </mc:AlternateContent>
    <mc:AlternateContent xmlns:mc="http://schemas.openxmlformats.org/markup-compatibility/2006">
      <mc:Choice Requires="x14">
        <control shapeId="5191" r:id="rId13" name="EWU1D_150">
          <controlPr defaultSize="0" autoLine="0" r:id="rId14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3" name="EWU1D_150"/>
      </mc:Fallback>
    </mc:AlternateContent>
    <mc:AlternateContent xmlns:mc="http://schemas.openxmlformats.org/markup-compatibility/2006">
      <mc:Choice Requires="x14">
        <control shapeId="5190" r:id="rId15" name="EUN1D_150">
          <controlPr defaultSize="0" autoLine="0" r:id="rId16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5" name="EUN1D_150"/>
      </mc:Fallback>
    </mc:AlternateContent>
    <mc:AlternateContent xmlns:mc="http://schemas.openxmlformats.org/markup-compatibility/2006">
      <mc:Choice Requires="x14">
        <control shapeId="5122" r:id="rId17" name="ENO">
          <controlPr defaultSize="0" autoLine="0" autoPict="0" r:id="rId18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7" name="ENO"/>
      </mc:Fallback>
    </mc:AlternateContent>
    <mc:AlternateContent xmlns:mc="http://schemas.openxmlformats.org/markup-compatibility/2006">
      <mc:Choice Requires="x14">
        <control shapeId="5123" r:id="rId19" name="EMN1D">
          <controlPr defaultSize="0" autoLine="0" autoPict="0" r:id="rId2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9" name="EMN1D"/>
      </mc:Fallback>
    </mc:AlternateContent>
    <mc:AlternateContent xmlns:mc="http://schemas.openxmlformats.org/markup-compatibility/2006">
      <mc:Choice Requires="x14">
        <control shapeId="5124" r:id="rId21" name="EMN2D">
          <controlPr defaultSize="0" autoLine="0" autoPict="0" r:id="rId22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1" name="EMN2D"/>
      </mc:Fallback>
    </mc:AlternateContent>
    <mc:AlternateContent xmlns:mc="http://schemas.openxmlformats.org/markup-compatibility/2006">
      <mc:Choice Requires="x14">
        <control shapeId="5125" r:id="rId23" name="EMN1K_150">
          <controlPr defaultSize="0" autoLine="0" autoPict="0" r:id="rId2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3" name="EMN1K_150"/>
      </mc:Fallback>
    </mc:AlternateContent>
    <mc:AlternateContent xmlns:mc="http://schemas.openxmlformats.org/markup-compatibility/2006">
      <mc:Choice Requires="x14">
        <control shapeId="5126" r:id="rId25" name="EWN1D">
          <controlPr defaultSize="0" autoLine="0" autoPict="0" r:id="rId26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5" name="EWN1D"/>
      </mc:Fallback>
    </mc:AlternateContent>
    <mc:AlternateContent xmlns:mc="http://schemas.openxmlformats.org/markup-compatibility/2006">
      <mc:Choice Requires="x14">
        <control shapeId="5127" r:id="rId27" name="EWN2D">
          <controlPr defaultSize="0" autoLine="0" autoPict="0" r:id="rId28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7" name="EWN2D"/>
      </mc:Fallback>
    </mc:AlternateContent>
    <mc:AlternateContent xmlns:mc="http://schemas.openxmlformats.org/markup-compatibility/2006">
      <mc:Choice Requires="x14">
        <control shapeId="5128" r:id="rId29" name="EUN1D">
          <controlPr defaultSize="0" autoLine="0" autoPict="0" r:id="rId16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9" name="EUN1D"/>
      </mc:Fallback>
    </mc:AlternateContent>
    <mc:AlternateContent xmlns:mc="http://schemas.openxmlformats.org/markup-compatibility/2006">
      <mc:Choice Requires="x14">
        <control shapeId="5129" r:id="rId30" name="EWU1D">
          <controlPr defaultSize="0" autoLine="0" autoPict="0" r:id="rId14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30" name="EWU1D"/>
      </mc:Fallback>
    </mc:AlternateContent>
    <mc:AlternateContent xmlns:mc="http://schemas.openxmlformats.org/markup-compatibility/2006">
      <mc:Choice Requires="x14">
        <control shapeId="5132" r:id="rId31" name="EMN1B1D">
          <controlPr defaultSize="0" autoLine="0" autoPict="0" r:id="rId32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1" name="EMN1B1D"/>
      </mc:Fallback>
    </mc:AlternateContent>
    <mc:AlternateContent xmlns:mc="http://schemas.openxmlformats.org/markup-compatibility/2006">
      <mc:Choice Requires="x14">
        <control shapeId="5133" r:id="rId33" name="EMN1B2D">
          <controlPr defaultSize="0" autoLine="0" autoPict="0" r:id="rId34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3" name="EMN1B2D"/>
      </mc:Fallback>
    </mc:AlternateContent>
    <mc:AlternateContent xmlns:mc="http://schemas.openxmlformats.org/markup-compatibility/2006">
      <mc:Choice Requires="x14">
        <control shapeId="5134" r:id="rId35" name="EMN4B">
          <controlPr defaultSize="0" autoLine="0" autoPict="0" r:id="rId36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5" name="EMN4B"/>
      </mc:Fallback>
    </mc:AlternateContent>
    <mc:AlternateContent xmlns:mc="http://schemas.openxmlformats.org/markup-compatibility/2006">
      <mc:Choice Requires="x14">
        <control shapeId="5135" r:id="rId37" name="EMN3B">
          <controlPr defaultSize="0" autoLine="0" autoPict="0" r:id="rId38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7" name="EMN3B"/>
      </mc:Fallback>
    </mc:AlternateContent>
    <mc:AlternateContent xmlns:mc="http://schemas.openxmlformats.org/markup-compatibility/2006">
      <mc:Choice Requires="x14">
        <control shapeId="5136" r:id="rId39" name="EMN2B">
          <controlPr defaultSize="0" autoLine="0" autoPict="0" r:id="rId40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9" name="EMN2B"/>
      </mc:Fallback>
    </mc:AlternateContent>
    <mc:AlternateContent xmlns:mc="http://schemas.openxmlformats.org/markup-compatibility/2006">
      <mc:Choice Requires="x14">
        <control shapeId="5137" r:id="rId41" name="ETN1B">
          <controlPr defaultSize="0" autoLine="0" autoPict="0" r:id="rId42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1" name="ETN1B"/>
      </mc:Fallback>
    </mc:AlternateContent>
    <mc:AlternateContent xmlns:mc="http://schemas.openxmlformats.org/markup-compatibility/2006">
      <mc:Choice Requires="x14">
        <control shapeId="5138" r:id="rId43" name="ESNX1D">
          <controlPr defaultSize="0" autoLine="0" autoPict="0" r:id="rId44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3" name="ESNX1D"/>
      </mc:Fallback>
    </mc:AlternateContent>
    <mc:AlternateContent xmlns:mc="http://schemas.openxmlformats.org/markup-compatibility/2006">
      <mc:Choice Requires="x14">
        <control shapeId="5139" r:id="rId45" name="ERN">
          <controlPr defaultSize="0" autoLine="0" r:id="rId46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5" name="ERN"/>
      </mc:Fallback>
    </mc:AlternateContent>
    <mc:AlternateContent xmlns:mc="http://schemas.openxmlformats.org/markup-compatibility/2006">
      <mc:Choice Requires="x14">
        <control shapeId="5140" r:id="rId47" name="ERN1D">
          <controlPr defaultSize="0" autoLine="0" autoPict="0" r:id="rId48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7" name="ERN1D"/>
      </mc:Fallback>
    </mc:AlternateContent>
    <mc:AlternateContent xmlns:mc="http://schemas.openxmlformats.org/markup-compatibility/2006">
      <mc:Choice Requires="x14">
        <control shapeId="5141" r:id="rId49" name="ENG1D">
          <controlPr defaultSize="0" autoLine="0" autoPict="0" r:id="rId50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9" name="ENG1D"/>
      </mc:Fallback>
    </mc:AlternateContent>
    <mc:AlternateContent xmlns:mc="http://schemas.openxmlformats.org/markup-compatibility/2006">
      <mc:Choice Requires="x14">
        <control shapeId="5142" r:id="rId51" name="ENG2D">
          <controlPr defaultSize="0" autoLine="0" autoPict="0" r:id="rId52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1" name="ENG2D"/>
      </mc:Fallback>
    </mc:AlternateContent>
    <mc:AlternateContent xmlns:mc="http://schemas.openxmlformats.org/markup-compatibility/2006">
      <mc:Choice Requires="x14">
        <control shapeId="5143" r:id="rId53" name="ENG2B">
          <controlPr defaultSize="0" autoLine="0" autoPict="0" r:id="rId54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3" name="ENG2B"/>
      </mc:Fallback>
    </mc:AlternateContent>
    <mc:AlternateContent xmlns:mc="http://schemas.openxmlformats.org/markup-compatibility/2006">
      <mc:Choice Requires="x14">
        <control shapeId="5144" r:id="rId55" name="ENG3B">
          <controlPr defaultSize="0" autoLine="0" autoPict="0" r:id="rId56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5" name="ENG3B"/>
      </mc:Fallback>
    </mc:AlternateContent>
    <mc:AlternateContent xmlns:mc="http://schemas.openxmlformats.org/markup-compatibility/2006">
      <mc:Choice Requires="x14">
        <control shapeId="5145" r:id="rId57" name="ENG1K_150">
          <controlPr defaultSize="0" autoLine="0" autoPict="0" r:id="rId58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7" name="ENG1K_150"/>
      </mc:Fallback>
    </mc:AlternateContent>
    <mc:AlternateContent xmlns:mc="http://schemas.openxmlformats.org/markup-compatibility/2006">
      <mc:Choice Requires="x14">
        <control shapeId="5146" r:id="rId59" name="EWG1D">
          <controlPr defaultSize="0" autoLine="0" autoPict="0" r:id="rId60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9" name="EWG1D"/>
      </mc:Fallback>
    </mc:AlternateContent>
    <mc:AlternateContent xmlns:mc="http://schemas.openxmlformats.org/markup-compatibility/2006">
      <mc:Choice Requires="x14">
        <control shapeId="5147" r:id="rId61" name="EWG2D">
          <controlPr defaultSize="0" autoLine="0" autoPict="0" r:id="rId62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1" name="EWG2D"/>
      </mc:Fallback>
    </mc:AlternateContent>
    <mc:AlternateContent xmlns:mc="http://schemas.openxmlformats.org/markup-compatibility/2006">
      <mc:Choice Requires="x14">
        <control shapeId="5148" r:id="rId63" name="EUG1D">
          <controlPr defaultSize="0" autoLine="0" autoPict="0" r:id="rId12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3" name="EUG1D"/>
      </mc:Fallback>
    </mc:AlternateContent>
    <mc:AlternateContent xmlns:mc="http://schemas.openxmlformats.org/markup-compatibility/2006">
      <mc:Choice Requires="x14">
        <control shapeId="5149" r:id="rId64" name="EZ1F">
          <controlPr defaultSize="0" autoLine="0" autoPict="0" r:id="rId65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4" name="EZ1F"/>
      </mc:Fallback>
    </mc:AlternateContent>
    <mc:AlternateContent xmlns:mc="http://schemas.openxmlformats.org/markup-compatibility/2006">
      <mc:Choice Requires="x14">
        <control shapeId="5150" r:id="rId66" name="EVO">
          <controlPr defaultSize="0" autoLine="0" autoPict="0" r:id="rId67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6" name="EVO"/>
      </mc:Fallback>
    </mc:AlternateContent>
    <mc:AlternateContent xmlns:mc="http://schemas.openxmlformats.org/markup-compatibility/2006">
      <mc:Choice Requires="x14">
        <control shapeId="5151" r:id="rId68" name="EMV1D">
          <controlPr defaultSize="0" autoLine="0" autoPict="0" r:id="rId69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8" name="EMV1D"/>
      </mc:Fallback>
    </mc:AlternateContent>
    <mc:AlternateContent xmlns:mc="http://schemas.openxmlformats.org/markup-compatibility/2006">
      <mc:Choice Requires="x14">
        <control shapeId="5152" r:id="rId70" name="EMV1DN">
          <controlPr defaultSize="0" autoLine="0" autoPict="0" r:id="rId71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70" name="EMV1DN"/>
      </mc:Fallback>
    </mc:AlternateContent>
    <mc:AlternateContent xmlns:mc="http://schemas.openxmlformats.org/markup-compatibility/2006">
      <mc:Choice Requires="x14">
        <control shapeId="5153" r:id="rId72" name="EMV1V">
          <controlPr defaultSize="0" autoLine="0" autoPict="0" r:id="rId73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2" name="EMV1V"/>
      </mc:Fallback>
    </mc:AlternateContent>
    <mc:AlternateContent xmlns:mc="http://schemas.openxmlformats.org/markup-compatibility/2006">
      <mc:Choice Requires="x14">
        <control shapeId="5154" r:id="rId74" name="EMV1VN">
          <controlPr defaultSize="0" autoLine="0" autoPict="0" r:id="rId75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4" name="EMV1VN"/>
      </mc:Fallback>
    </mc:AlternateContent>
    <mc:AlternateContent xmlns:mc="http://schemas.openxmlformats.org/markup-compatibility/2006">
      <mc:Choice Requires="x14">
        <control shapeId="5155" r:id="rId76" name="EMV2D">
          <controlPr defaultSize="0" autoLine="0" autoPict="0" r:id="rId77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6" name="EMV2D"/>
      </mc:Fallback>
    </mc:AlternateContent>
    <mc:AlternateContent xmlns:mc="http://schemas.openxmlformats.org/markup-compatibility/2006">
      <mc:Choice Requires="x14">
        <control shapeId="5156" r:id="rId78" name="EMV2V">
          <controlPr defaultSize="0" autoLine="0" autoPict="0" r:id="rId79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8" name="EMV2V"/>
      </mc:Fallback>
    </mc:AlternateContent>
    <mc:AlternateContent xmlns:mc="http://schemas.openxmlformats.org/markup-compatibility/2006">
      <mc:Choice Requires="x14">
        <control shapeId="5157" r:id="rId80" name="EVU1D">
          <controlPr defaultSize="0" autoLine="0" autoPict="0" r:id="rId81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80" name="EVU1D"/>
      </mc:Fallback>
    </mc:AlternateContent>
    <mc:AlternateContent xmlns:mc="http://schemas.openxmlformats.org/markup-compatibility/2006">
      <mc:Choice Requires="x14">
        <control shapeId="5158" r:id="rId82" name="EHV1D">
          <controlPr defaultSize="0" autoLine="0" autoPict="0" r:id="rId83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2" name="EHV1D"/>
      </mc:Fallback>
    </mc:AlternateContent>
    <mc:AlternateContent xmlns:mc="http://schemas.openxmlformats.org/markup-compatibility/2006">
      <mc:Choice Requires="x14">
        <control shapeId="5159" r:id="rId84" name="EHV2D">
          <controlPr defaultSize="0" autoLine="0" autoPict="0" r:id="rId85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4" name="EHV2D"/>
      </mc:Fallback>
    </mc:AlternateContent>
    <mc:AlternateContent xmlns:mc="http://schemas.openxmlformats.org/markup-compatibility/2006">
      <mc:Choice Requires="x14">
        <control shapeId="5160" r:id="rId86" name="EDV1D">
          <controlPr defaultSize="0" autoLine="0" autoPict="0" r:id="rId87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6" name="EDV1D"/>
      </mc:Fallback>
    </mc:AlternateContent>
    <mc:AlternateContent xmlns:mc="http://schemas.openxmlformats.org/markup-compatibility/2006">
      <mc:Choice Requires="x14">
        <control shapeId="5161" r:id="rId88" name="EWV1D_450">
          <controlPr defaultSize="0" autoLine="0" autoPict="0" r:id="rId10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8" name="EWV1D_450"/>
      </mc:Fallback>
    </mc:AlternateContent>
    <mc:AlternateContent xmlns:mc="http://schemas.openxmlformats.org/markup-compatibility/2006">
      <mc:Choice Requires="x14">
        <control shapeId="5162" r:id="rId89" name="EWV2D_600">
          <controlPr defaultSize="0" autoLine="0" autoPict="0" r:id="rId7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9" name="EWV2D_600"/>
      </mc:Fallback>
    </mc:AlternateContent>
    <mc:AlternateContent xmlns:mc="http://schemas.openxmlformats.org/markup-compatibility/2006">
      <mc:Choice Requires="x14">
        <control shapeId="5163" r:id="rId90" name="EWV2V_450">
          <controlPr defaultSize="0" autoLine="0" autoPict="0" r:id="rId91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90" name="EWV2V_450"/>
      </mc:Fallback>
    </mc:AlternateContent>
    <mc:AlternateContent xmlns:mc="http://schemas.openxmlformats.org/markup-compatibility/2006">
      <mc:Choice Requires="x14">
        <control shapeId="5164" r:id="rId92" name="EWV1V_450">
          <controlPr defaultSize="0" autoLine="0" autoPict="0" r:id="rId93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2" name="EWV1V_450"/>
      </mc:Fallback>
    </mc:AlternateContent>
    <mc:AlternateContent xmlns:mc="http://schemas.openxmlformats.org/markup-compatibility/2006">
      <mc:Choice Requires="x14">
        <control shapeId="5167" r:id="rId94" name="EVG1D">
          <controlPr defaultSize="0" autoLine="0" autoPict="0" r:id="rId95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4" name="EVG1D"/>
      </mc:Fallback>
    </mc:AlternateContent>
    <mc:AlternateContent xmlns:mc="http://schemas.openxmlformats.org/markup-compatibility/2006">
      <mc:Choice Requires="x14">
        <control shapeId="5168" r:id="rId96" name="EVG2D">
          <controlPr defaultSize="0" autoLine="0" autoPict="0" r:id="rId97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6" name="EVG2D"/>
      </mc:Fallback>
    </mc:AlternateContent>
    <mc:AlternateContent xmlns:mc="http://schemas.openxmlformats.org/markup-compatibility/2006">
      <mc:Choice Requires="x14">
        <control shapeId="5169" r:id="rId98" name="EVG2V">
          <controlPr defaultSize="0" autoLine="0" autoPict="0" r:id="rId99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8" name="EVG2V"/>
      </mc:Fallback>
    </mc:AlternateContent>
    <mc:AlternateContent xmlns:mc="http://schemas.openxmlformats.org/markup-compatibility/2006">
      <mc:Choice Requires="x14">
        <control shapeId="5170" r:id="rId100" name="EUVG1D">
          <controlPr defaultSize="0" autoLine="0" autoPict="0" r:id="rId101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100" name="EUVG1D"/>
      </mc:Fallback>
    </mc:AlternateContent>
    <mc:AlternateContent xmlns:mc="http://schemas.openxmlformats.org/markup-compatibility/2006">
      <mc:Choice Requires="x14">
        <control shapeId="5172" r:id="rId102" name="ESVX1D_960">
          <controlPr defaultSize="0" autoLine="0" autoPict="0" r:id="rId103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2" name="ESVX1D_960"/>
      </mc:Fallback>
    </mc:AlternateContent>
    <mc:AlternateContent xmlns:mc="http://schemas.openxmlformats.org/markup-compatibility/2006">
      <mc:Choice Requires="x14">
        <control shapeId="5173" r:id="rId104" name="EP1D">
          <controlPr defaultSize="0" autoLine="0" autoPict="0" r:id="rId105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4" name="EP1D"/>
      </mc:Fallback>
    </mc:AlternateContent>
    <mc:AlternateContent xmlns:mc="http://schemas.openxmlformats.org/markup-compatibility/2006">
      <mc:Choice Requires="x14">
        <control shapeId="5174" r:id="rId106" name="EPG1D">
          <controlPr defaultSize="0" autoLine="0" autoPict="0" r:id="rId107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6" name="EPG1D"/>
      </mc:Fallback>
    </mc:AlternateContent>
    <mc:AlternateContent xmlns:mc="http://schemas.openxmlformats.org/markup-compatibility/2006">
      <mc:Choice Requires="x14">
        <control shapeId="5175" r:id="rId108" name="EPT1D_455">
          <controlPr defaultSize="0" autoLine="0" autoPict="0" r:id="rId109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8" name="EPT1D_455"/>
      </mc:Fallback>
    </mc:AlternateContent>
    <mc:AlternateContent xmlns:mc="http://schemas.openxmlformats.org/markup-compatibility/2006">
      <mc:Choice Requires="x14">
        <control shapeId="5176" r:id="rId110" name="EPT1B">
          <controlPr defaultSize="0" autoLine="0" autoPict="0" r:id="rId111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10" name="EPT1B"/>
      </mc:Fallback>
    </mc:AlternateContent>
    <mc:AlternateContent xmlns:mc="http://schemas.openxmlformats.org/markup-compatibility/2006">
      <mc:Choice Requires="x14">
        <control shapeId="5177" r:id="rId112" name="EP2D">
          <controlPr defaultSize="0" autoLine="0" autoPict="0" r:id="rId113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2" name="EP2D"/>
      </mc:Fallback>
    </mc:AlternateContent>
    <mc:AlternateContent xmlns:mc="http://schemas.openxmlformats.org/markup-compatibility/2006">
      <mc:Choice Requires="x14">
        <control shapeId="5178" r:id="rId114" name="EPG2D_EPG2DM">
          <controlPr defaultSize="0" autoLine="0" autoPict="0" r:id="rId11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4" name="EPG2D_EPG2DM"/>
      </mc:Fallback>
    </mc:AlternateContent>
    <mc:AlternateContent xmlns:mc="http://schemas.openxmlformats.org/markup-compatibility/2006">
      <mc:Choice Requires="x14">
        <control shapeId="5179" r:id="rId116" name="EPS2D">
          <controlPr defaultSize="0" autoLine="0" autoPict="0" r:id="rId117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6" name="EPS2D"/>
      </mc:Fallback>
    </mc:AlternateContent>
    <mc:AlternateContent xmlns:mc="http://schemas.openxmlformats.org/markup-compatibility/2006">
      <mc:Choice Requires="x14">
        <control shapeId="5180" r:id="rId118" name="EPSG2D">
          <controlPr defaultSize="0" autoLine="0" autoPict="0" r:id="rId119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8" name="EPSG2D"/>
      </mc:Fallback>
    </mc:AlternateContent>
    <mc:AlternateContent xmlns:mc="http://schemas.openxmlformats.org/markup-compatibility/2006">
      <mc:Choice Requires="x14">
        <control shapeId="5181" r:id="rId120" name="EP3B1D">
          <controlPr defaultSize="0" autoLine="0" autoPict="0" r:id="rId121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20" name="EP3B1D"/>
      </mc:Fallback>
    </mc:AlternateContent>
    <mc:AlternateContent xmlns:mc="http://schemas.openxmlformats.org/markup-compatibility/2006">
      <mc:Choice Requires="x14">
        <control shapeId="5182" r:id="rId122" name="EP2B1D">
          <controlPr defaultSize="0" autoLine="0" autoPict="0" r:id="rId123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2" name="EP2B1D"/>
      </mc:Fallback>
    </mc:AlternateContent>
    <mc:AlternateContent xmlns:mc="http://schemas.openxmlformats.org/markup-compatibility/2006">
      <mc:Choice Requires="x14">
        <control shapeId="5183" r:id="rId124" name="EPT2D_455">
          <controlPr defaultSize="0" autoLine="0" autoPict="0" r:id="rId125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4" name="EPT2D_455"/>
      </mc:Fallback>
    </mc:AlternateContent>
    <mc:AlternateContent xmlns:mc="http://schemas.openxmlformats.org/markup-compatibility/2006">
      <mc:Choice Requires="x14">
        <control shapeId="5184" r:id="rId126" name="EPTG2D_455">
          <controlPr defaultSize="0" autoLine="0" autoPict="0" r:id="rId127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6" name="EPTG2D_455"/>
      </mc:Fallback>
    </mc:AlternateContent>
    <mc:AlternateContent xmlns:mc="http://schemas.openxmlformats.org/markup-compatibility/2006">
      <mc:Choice Requires="x14">
        <control shapeId="5185" r:id="rId128" name="EPT2B1D_382">
          <controlPr defaultSize="0" autoLine="0" autoPict="0" r:id="rId129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8" name="EPT2B1D_382"/>
      </mc:Fallback>
    </mc:AlternateContent>
    <mc:AlternateContent xmlns:mc="http://schemas.openxmlformats.org/markup-compatibility/2006">
      <mc:Choice Requires="x14">
        <control shapeId="5186" r:id="rId130" name="EPTP1D">
          <controlPr defaultSize="0" autoLine="0" autoPict="0" r:id="rId131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30" name="EPTP1D"/>
      </mc:Fallback>
    </mc:AlternateContent>
    <mc:AlternateContent xmlns:mc="http://schemas.openxmlformats.org/markup-compatibility/2006">
      <mc:Choice Requires="x14">
        <control shapeId="5187" r:id="rId132" name="EPT1B1D">
          <controlPr defaultSize="0" autoLine="0" autoPict="0" r:id="rId133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2" name="EPT1B1D"/>
      </mc:Fallback>
    </mc:AlternateContent>
    <mc:AlternateContent xmlns:mc="http://schemas.openxmlformats.org/markup-compatibility/2006">
      <mc:Choice Requires="x14">
        <control shapeId="5188" r:id="rId134" name="EPTG1B1D">
          <controlPr defaultSize="0" autoLine="0" autoPict="0" r:id="rId135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4" name="EPTG1B1D"/>
      </mc:Fallback>
    </mc:AlternateContent>
    <mc:AlternateContent xmlns:mc="http://schemas.openxmlformats.org/markup-compatibility/2006">
      <mc:Choice Requires="x14">
        <control shapeId="5189" r:id="rId136" name="EPSP2D">
          <controlPr defaultSize="0" autoLine="0" autoPict="0" r:id="rId137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6" name="EPSP2D"/>
      </mc:Fallback>
    </mc:AlternateContent>
    <mc:AlternateContent xmlns:mc="http://schemas.openxmlformats.org/markup-compatibility/2006">
      <mc:Choice Requires="x14">
        <control shapeId="5193" r:id="rId138" name="EMN1K_450">
          <controlPr defaultSize="0" autoLine="0" r:id="rId2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8" name="EMN1K_450"/>
      </mc:Fallback>
    </mc:AlternateContent>
    <mc:AlternateContent xmlns:mc="http://schemas.openxmlformats.org/markup-compatibility/2006">
      <mc:Choice Requires="x14">
        <control shapeId="5194" r:id="rId139" name="ENG1K_450">
          <controlPr defaultSize="0" autoLine="0" r:id="rId58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9" name="ENG1K_450"/>
      </mc:Fallback>
    </mc:AlternateContent>
    <mc:AlternateContent xmlns:mc="http://schemas.openxmlformats.org/markup-compatibility/2006">
      <mc:Choice Requires="x14">
        <control shapeId="5201" r:id="rId140" name="EPT2D_595">
          <controlPr defaultSize="0" autoLine="0" r:id="rId125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40" name="EPT2D_595"/>
      </mc:Fallback>
    </mc:AlternateContent>
    <mc:AlternateContent xmlns:mc="http://schemas.openxmlformats.org/markup-compatibility/2006">
      <mc:Choice Requires="x14">
        <control shapeId="5202" r:id="rId141" name="EPTG2D_595">
          <controlPr defaultSize="0" autoLine="0" r:id="rId127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41" name="EPTG2D_595"/>
      </mc:Fallback>
    </mc:AlternateContent>
    <mc:AlternateContent xmlns:mc="http://schemas.openxmlformats.org/markup-compatibility/2006">
      <mc:Choice Requires="x14">
        <control shapeId="5203" r:id="rId142" name="EPT2B1D_455">
          <controlPr defaultSize="0" autoLine="0" r:id="rId129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2" name="EPT2B1D_455"/>
      </mc:Fallback>
    </mc:AlternateContent>
    <mc:AlternateContent xmlns:mc="http://schemas.openxmlformats.org/markup-compatibility/2006">
      <mc:Choice Requires="x14">
        <control shapeId="5204" r:id="rId143" name="EPT2B1D_595">
          <controlPr defaultSize="0" autoLine="0" r:id="rId129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3" name="EPT2B1D_595"/>
      </mc:Fallback>
    </mc:AlternateContent>
    <mc:AlternateContent xmlns:mc="http://schemas.openxmlformats.org/markup-compatibility/2006">
      <mc:Choice Requires="x14">
        <control shapeId="5205" r:id="rId144" name="EPT1D_595">
          <controlPr defaultSize="0" autoLine="0" r:id="rId109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4" name="EPT1D_595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93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3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  <mc:AlternateContent xmlns:mc="http://schemas.openxmlformats.org/markup-compatibility/2006">
      <mc:Choice Requires="x14">
        <control shapeId="5214" r:id="rId149" name="EMN1W1B">
          <controlPr defaultSize="0" autoLine="0" autoPict="0" r:id="rId150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149" name="EMN1W1B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C16" sqref="C16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104</v>
      </c>
      <c r="C1" t="s">
        <v>105</v>
      </c>
      <c r="D1" t="s">
        <v>118</v>
      </c>
      <c r="G1" t="s">
        <v>128</v>
      </c>
      <c r="J1" t="s">
        <v>129</v>
      </c>
    </row>
    <row r="2" spans="1:10" x14ac:dyDescent="0.25">
      <c r="A2" s="171" t="s">
        <v>802</v>
      </c>
      <c r="C2" s="27" t="s">
        <v>106</v>
      </c>
      <c r="D2" t="s">
        <v>117</v>
      </c>
      <c r="G2" s="27">
        <v>120</v>
      </c>
      <c r="J2" s="27" t="s">
        <v>130</v>
      </c>
    </row>
    <row r="3" spans="1:10" x14ac:dyDescent="0.25">
      <c r="A3" s="55" t="s">
        <v>803</v>
      </c>
      <c r="C3" s="27" t="s">
        <v>107</v>
      </c>
      <c r="D3" t="s">
        <v>117</v>
      </c>
      <c r="G3" s="27">
        <v>150</v>
      </c>
      <c r="J3" s="27" t="s">
        <v>131</v>
      </c>
    </row>
    <row r="4" spans="1:10" x14ac:dyDescent="0.25">
      <c r="A4" s="172" t="s">
        <v>804</v>
      </c>
      <c r="C4" s="27" t="s">
        <v>108</v>
      </c>
      <c r="D4" t="s">
        <v>117</v>
      </c>
      <c r="J4" s="27" t="s">
        <v>731</v>
      </c>
    </row>
    <row r="5" spans="1:10" x14ac:dyDescent="0.25">
      <c r="C5" s="27" t="s">
        <v>109</v>
      </c>
      <c r="D5" t="s">
        <v>117</v>
      </c>
    </row>
    <row r="6" spans="1:10" x14ac:dyDescent="0.25">
      <c r="C6" s="27" t="s">
        <v>110</v>
      </c>
      <c r="D6" t="s">
        <v>117</v>
      </c>
    </row>
    <row r="7" spans="1:10" x14ac:dyDescent="0.25">
      <c r="C7" s="27" t="s">
        <v>111</v>
      </c>
      <c r="D7" t="s">
        <v>117</v>
      </c>
    </row>
    <row r="8" spans="1:10" x14ac:dyDescent="0.25">
      <c r="C8" s="27" t="s">
        <v>112</v>
      </c>
      <c r="D8" t="s">
        <v>117</v>
      </c>
    </row>
    <row r="9" spans="1:10" x14ac:dyDescent="0.25">
      <c r="C9" s="27" t="s">
        <v>113</v>
      </c>
      <c r="D9" t="s">
        <v>117</v>
      </c>
    </row>
    <row r="10" spans="1:10" x14ac:dyDescent="0.25">
      <c r="C10" s="27" t="s">
        <v>114</v>
      </c>
      <c r="D10" t="s">
        <v>117</v>
      </c>
    </row>
    <row r="11" spans="1:10" x14ac:dyDescent="0.25">
      <c r="C11" s="27" t="s">
        <v>116</v>
      </c>
      <c r="D11" t="s">
        <v>119</v>
      </c>
    </row>
    <row r="12" spans="1:10" x14ac:dyDescent="0.25">
      <c r="C12" s="27" t="s">
        <v>115</v>
      </c>
      <c r="D12" t="s">
        <v>119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4</vt:i4>
      </vt:variant>
    </vt:vector>
  </HeadingPairs>
  <TitlesOfParts>
    <vt:vector size="14" baseType="lpstr">
      <vt:lpstr>TDSheet</vt:lpstr>
      <vt:lpstr>1345 счет</vt:lpstr>
      <vt:lpstr>Расчет</vt:lpstr>
      <vt:lpstr>Заказ</vt:lpstr>
      <vt:lpstr>Счет столешницы</vt:lpstr>
      <vt:lpstr>Таблица с признаками</vt:lpstr>
      <vt:lpstr>Базовые цены</vt:lpstr>
      <vt:lpstr>комплекты фурнитуры</vt:lpstr>
      <vt:lpstr>Изображения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dcterms:created xsi:type="dcterms:W3CDTF">2024-11-02T05:53:59Z</dcterms:created>
  <dcterms:modified xsi:type="dcterms:W3CDTF">2025-02-25T14:31:56Z</dcterms:modified>
</cp:coreProperties>
</file>